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TMP\lemumi_s\budzets\"/>
    </mc:Choice>
  </mc:AlternateContent>
  <bookViews>
    <workbookView xWindow="0" yWindow="60" windowWidth="28800" windowHeight="12375" tabRatio="954" firstSheet="2" activeTab="11"/>
  </bookViews>
  <sheets>
    <sheet name="01.1.1." sheetId="31" r:id="rId1"/>
    <sheet name="01.2.4." sheetId="80" r:id="rId2"/>
    <sheet name="03.1.2." sheetId="45" r:id="rId3"/>
    <sheet name="04.1.5." sheetId="50" r:id="rId4"/>
    <sheet name="04.1.8." sheetId="35" r:id="rId5"/>
    <sheet name="04.1.13." sheetId="63" r:id="rId6"/>
    <sheet name="05.2.6." sheetId="82" r:id="rId7"/>
    <sheet name="06.1.2." sheetId="36" r:id="rId8"/>
    <sheet name="06.1.9." sheetId="55" r:id="rId9"/>
    <sheet name="06.1.10." sheetId="9" r:id="rId10"/>
    <sheet name="08.1.4." sheetId="51" r:id="rId11"/>
    <sheet name="08.1.10." sheetId="46" r:id="rId12"/>
    <sheet name="08.2.2." sheetId="65" r:id="rId13"/>
    <sheet name="08.2.4." sheetId="67" r:id="rId14"/>
    <sheet name="08.2.5." sheetId="68" r:id="rId15"/>
    <sheet name="08.4.1." sheetId="44" r:id="rId16"/>
    <sheet name="08.5.1." sheetId="74" r:id="rId17"/>
    <sheet name="08.8.1." sheetId="79" r:id="rId18"/>
    <sheet name="08.8.2." sheetId="75" r:id="rId19"/>
    <sheet name="08.8.3." sheetId="77" r:id="rId20"/>
    <sheet name="09.1.4." sheetId="60" r:id="rId21"/>
    <sheet name="09.1.6." sheetId="59" r:id="rId22"/>
    <sheet name="09.1.7." sheetId="61" r:id="rId23"/>
    <sheet name="09.1.8." sheetId="47" r:id="rId24"/>
    <sheet name="09.4.1." sheetId="58" r:id="rId25"/>
    <sheet name="09.7.1." sheetId="24" r:id="rId26"/>
    <sheet name="09.8.1." sheetId="26" r:id="rId27"/>
    <sheet name="09.8.2." sheetId="34" r:id="rId28"/>
    <sheet name="09.11.1." sheetId="73" r:id="rId29"/>
    <sheet name="09.12.1." sheetId="43" r:id="rId30"/>
    <sheet name="09.13.1." sheetId="41" r:id="rId31"/>
    <sheet name="09.13.2." sheetId="76" r:id="rId32"/>
    <sheet name="09.15.1." sheetId="11" r:id="rId33"/>
    <sheet name="09.17.1." sheetId="19" r:id="rId34"/>
    <sheet name="09.18.1." sheetId="30" r:id="rId35"/>
    <sheet name="09.19.1." sheetId="17" r:id="rId36"/>
    <sheet name="09.21.1." sheetId="20" r:id="rId37"/>
    <sheet name="09.22.1." sheetId="22" r:id="rId38"/>
    <sheet name="09.23.1." sheetId="28" r:id="rId39"/>
    <sheet name="09.28.1." sheetId="13" r:id="rId40"/>
    <sheet name="09.28.2." sheetId="33" r:id="rId41"/>
    <sheet name="09.30.1." sheetId="37" r:id="rId42"/>
    <sheet name="09.30.2." sheetId="39" r:id="rId43"/>
    <sheet name="09.32.1." sheetId="42" r:id="rId44"/>
    <sheet name="10.pielikums" sheetId="54" r:id="rId45"/>
    <sheet name="12.pielikums" sheetId="81" r:id="rId46"/>
    <sheet name="16.pielikums" sheetId="53" r:id="rId47"/>
    <sheet name="18.pielikums" sheetId="83" r:id="rId48"/>
    <sheet name="23.pielikums" sheetId="66" r:id="rId49"/>
    <sheet name="29.pielikums" sheetId="64" r:id="rId50"/>
    <sheet name="31.pielikums" sheetId="40" r:id="rId51"/>
  </sheets>
  <definedNames>
    <definedName name="_xlnm._FilterDatabase" localSheetId="0" hidden="1">'01.1.1.'!$A$20:$O$303</definedName>
    <definedName name="_xlnm._FilterDatabase" localSheetId="1" hidden="1">'01.2.4.'!$D$17:$BN$302</definedName>
    <definedName name="_xlnm._FilterDatabase" localSheetId="2" hidden="1">'03.1.2.'!$D$19:$O$286</definedName>
    <definedName name="_xlnm._FilterDatabase" localSheetId="5" hidden="1">'04.1.13.'!$D$19:$O$286</definedName>
    <definedName name="_xlnm._FilterDatabase" localSheetId="3" hidden="1">'04.1.5.'!$D$19:$O$286</definedName>
    <definedName name="_xlnm._FilterDatabase" localSheetId="4" hidden="1">'04.1.8.'!$D$19:$O$286</definedName>
    <definedName name="_xlnm._FilterDatabase" localSheetId="6" hidden="1">'05.2.6.'!$D$19:$O$286</definedName>
    <definedName name="_xlnm._FilterDatabase" localSheetId="9" hidden="1">'06.1.10.'!$A$20:$P$303</definedName>
    <definedName name="_xlnm._FilterDatabase" localSheetId="7" hidden="1">'06.1.2.'!$D$19:$O$286</definedName>
    <definedName name="_xlnm._FilterDatabase" localSheetId="8" hidden="1">'06.1.9.'!$D$19:$O$286</definedName>
    <definedName name="_xlnm._FilterDatabase" localSheetId="11" hidden="1">'08.1.10.'!$A$20:$P$303</definedName>
    <definedName name="_xlnm._FilterDatabase" localSheetId="10" hidden="1">'08.1.4.'!$A$21:$P$304</definedName>
    <definedName name="_xlnm._FilterDatabase" localSheetId="12" hidden="1">'08.2.2.'!$D$19:$O$286</definedName>
    <definedName name="_xlnm._FilterDatabase" localSheetId="13" hidden="1">'08.2.4.'!$D$19:$O$286</definedName>
    <definedName name="_xlnm._FilterDatabase" localSheetId="14" hidden="1">'08.2.5.'!$D$19:$O$286</definedName>
    <definedName name="_xlnm._FilterDatabase" localSheetId="15" hidden="1">'08.4.1.'!$D$19:$O$286</definedName>
    <definedName name="_xlnm._FilterDatabase" localSheetId="16" hidden="1">'08.5.1.'!$D$19:$O$286</definedName>
    <definedName name="_xlnm._FilterDatabase" localSheetId="17" hidden="1">'08.8.1.'!$D$19:$O$286</definedName>
    <definedName name="_xlnm._FilterDatabase" localSheetId="18" hidden="1">'08.8.2.'!$D$19:$O$286</definedName>
    <definedName name="_xlnm._FilterDatabase" localSheetId="19" hidden="1">'08.8.3.'!$D$19:$O$286</definedName>
    <definedName name="_xlnm._FilterDatabase" localSheetId="20" hidden="1">'09.1.4.'!$D$19:$O$286</definedName>
    <definedName name="_xlnm._FilterDatabase" localSheetId="21" hidden="1">'09.1.6.'!$D$19:$O$286</definedName>
    <definedName name="_xlnm._FilterDatabase" localSheetId="22" hidden="1">'09.1.7.'!$D$19:$O$286</definedName>
    <definedName name="_xlnm._FilterDatabase" localSheetId="23" hidden="1">'09.1.8.'!$D$19:$O$286</definedName>
    <definedName name="_xlnm._FilterDatabase" localSheetId="28" hidden="1">'09.11.1.'!$D$19:$O$286</definedName>
    <definedName name="_xlnm._FilterDatabase" localSheetId="29" hidden="1">'09.12.1.'!$D$19:$O$286</definedName>
    <definedName name="_xlnm._FilterDatabase" localSheetId="30" hidden="1">'09.13.1.'!$D$19:$O$286</definedName>
    <definedName name="_xlnm._FilterDatabase" localSheetId="31" hidden="1">'09.13.2.'!$D$19:$O$286</definedName>
    <definedName name="_xlnm._FilterDatabase" localSheetId="32" hidden="1">'09.15.1.'!$A$20:$P$303</definedName>
    <definedName name="_xlnm._FilterDatabase" localSheetId="33" hidden="1">'09.17.1.'!$A$20:$P$303</definedName>
    <definedName name="_xlnm._FilterDatabase" localSheetId="34" hidden="1">'09.18.1.'!$A$20:$P$303</definedName>
    <definedName name="_xlnm._FilterDatabase" localSheetId="35" hidden="1">'09.19.1.'!$A$20:$P$303</definedName>
    <definedName name="_xlnm._FilterDatabase" localSheetId="36" hidden="1">'09.21.1.'!$A$20:$P$303</definedName>
    <definedName name="_xlnm._FilterDatabase" localSheetId="37" hidden="1">'09.22.1.'!$A$20:$P$303</definedName>
    <definedName name="_xlnm._FilterDatabase" localSheetId="38" hidden="1">'09.23.1.'!$A$20:$P$303</definedName>
    <definedName name="_xlnm._FilterDatabase" localSheetId="39" hidden="1">'09.28.1.'!$A$20:$P$303</definedName>
    <definedName name="_xlnm._FilterDatabase" localSheetId="40" hidden="1">'09.28.2.'!$D$19:$O$286</definedName>
    <definedName name="_xlnm._FilterDatabase" localSheetId="41" hidden="1">'09.30.1.'!$D$19:$O$286</definedName>
    <definedName name="_xlnm._FilterDatabase" localSheetId="42" hidden="1">'09.30.2.'!$D$19:$O$286</definedName>
    <definedName name="_xlnm._FilterDatabase" localSheetId="43" hidden="1">'09.32.1.'!$A$20:$P$303</definedName>
    <definedName name="_xlnm._FilterDatabase" localSheetId="24" hidden="1">'09.4.1.'!$D$19:$O$286</definedName>
    <definedName name="_xlnm._FilterDatabase" localSheetId="25" hidden="1">'09.7.1.'!$C$20:$P$303</definedName>
    <definedName name="_xlnm._FilterDatabase" localSheetId="26" hidden="1">'09.8.1.'!$A$20:$P$303</definedName>
    <definedName name="_xlnm._FilterDatabase" localSheetId="27" hidden="1">'09.8.2.'!$D$19:$O$286</definedName>
    <definedName name="_xlnm._FilterDatabase" localSheetId="45" hidden="1">'12.pielikums'!$A$22:$R$47</definedName>
    <definedName name="_xlnm._FilterDatabase" localSheetId="46" hidden="1">'16.pielikums'!$A$13:$G$286</definedName>
    <definedName name="_xlnm._FilterDatabase" localSheetId="47" hidden="1">'18.pielikums'!$A$13:$F$269</definedName>
    <definedName name="_xlnm._FilterDatabase" localSheetId="48" hidden="1">'23.pielikums'!$A$50:$D$60</definedName>
    <definedName name="_xlnm.Print_Titles" localSheetId="0">'01.1.1.'!$20:$20</definedName>
    <definedName name="_xlnm.Print_Titles" localSheetId="1">'01.2.4.'!$19:$19</definedName>
    <definedName name="_xlnm.Print_Titles" localSheetId="2">'03.1.2.'!$20:$20</definedName>
    <definedName name="_xlnm.Print_Titles" localSheetId="5">'04.1.13.'!$20:$20</definedName>
    <definedName name="_xlnm.Print_Titles" localSheetId="3">'04.1.5.'!$20:$20</definedName>
    <definedName name="_xlnm.Print_Titles" localSheetId="4">'04.1.8.'!$20:$20</definedName>
    <definedName name="_xlnm.Print_Titles" localSheetId="6">'05.2.6.'!$20:$20</definedName>
    <definedName name="_xlnm.Print_Titles" localSheetId="9">'06.1.10.'!$20:$20</definedName>
    <definedName name="_xlnm.Print_Titles" localSheetId="7">'06.1.2.'!$20:$20</definedName>
    <definedName name="_xlnm.Print_Titles" localSheetId="8">'06.1.9.'!$20:$20</definedName>
    <definedName name="_xlnm.Print_Titles" localSheetId="11">'08.1.10.'!$20:$20</definedName>
    <definedName name="_xlnm.Print_Titles" localSheetId="10">'08.1.4.'!$21:$21</definedName>
    <definedName name="_xlnm.Print_Titles" localSheetId="12">'08.2.2.'!$20:$20</definedName>
    <definedName name="_xlnm.Print_Titles" localSheetId="13">'08.2.4.'!$20:$20</definedName>
    <definedName name="_xlnm.Print_Titles" localSheetId="14">'08.2.5.'!$20:$20</definedName>
    <definedName name="_xlnm.Print_Titles" localSheetId="15">'08.4.1.'!$20:$20</definedName>
    <definedName name="_xlnm.Print_Titles" localSheetId="16">'08.5.1.'!$20:$20</definedName>
    <definedName name="_xlnm.Print_Titles" localSheetId="17">'08.8.1.'!$20:$20</definedName>
    <definedName name="_xlnm.Print_Titles" localSheetId="18">'08.8.2.'!$20:$20</definedName>
    <definedName name="_xlnm.Print_Titles" localSheetId="19">'08.8.3.'!$20:$20</definedName>
    <definedName name="_xlnm.Print_Titles" localSheetId="20">'09.1.4.'!$20:$20</definedName>
    <definedName name="_xlnm.Print_Titles" localSheetId="21">'09.1.6.'!$20:$20</definedName>
    <definedName name="_xlnm.Print_Titles" localSheetId="22">'09.1.7.'!$20:$20</definedName>
    <definedName name="_xlnm.Print_Titles" localSheetId="23">'09.1.8.'!$20:$20</definedName>
    <definedName name="_xlnm.Print_Titles" localSheetId="28">'09.11.1.'!$20:$20</definedName>
    <definedName name="_xlnm.Print_Titles" localSheetId="29">'09.12.1.'!$20:$20</definedName>
    <definedName name="_xlnm.Print_Titles" localSheetId="30">'09.13.1.'!$20:$20</definedName>
    <definedName name="_xlnm.Print_Titles" localSheetId="31">'09.13.2.'!$20:$20</definedName>
    <definedName name="_xlnm.Print_Titles" localSheetId="32">'09.15.1.'!$20:$20</definedName>
    <definedName name="_xlnm.Print_Titles" localSheetId="33">'09.17.1.'!$20:$20</definedName>
    <definedName name="_xlnm.Print_Titles" localSheetId="34">'09.18.1.'!$20:$20</definedName>
    <definedName name="_xlnm.Print_Titles" localSheetId="35">'09.19.1.'!$20:$20</definedName>
    <definedName name="_xlnm.Print_Titles" localSheetId="36">'09.21.1.'!$20:$20</definedName>
    <definedName name="_xlnm.Print_Titles" localSheetId="37">'09.22.1.'!$20:$20</definedName>
    <definedName name="_xlnm.Print_Titles" localSheetId="38">'09.23.1.'!$20:$20</definedName>
    <definedName name="_xlnm.Print_Titles" localSheetId="39">'09.28.1.'!$20:$20</definedName>
    <definedName name="_xlnm.Print_Titles" localSheetId="40">'09.28.2.'!$20:$20</definedName>
    <definedName name="_xlnm.Print_Titles" localSheetId="41">'09.30.1.'!$20:$20</definedName>
    <definedName name="_xlnm.Print_Titles" localSheetId="42">'09.30.2.'!$20:$20</definedName>
    <definedName name="_xlnm.Print_Titles" localSheetId="43">'09.32.1.'!$20:$20</definedName>
    <definedName name="_xlnm.Print_Titles" localSheetId="24">'09.4.1.'!$20:$20</definedName>
    <definedName name="_xlnm.Print_Titles" localSheetId="25">'09.7.1.'!$20:$20</definedName>
    <definedName name="_xlnm.Print_Titles" localSheetId="26">'09.8.1.'!$20:$20</definedName>
    <definedName name="_xlnm.Print_Titles" localSheetId="27">'09.8.2.'!$20:$20</definedName>
  </definedNames>
  <calcPr calcId="152511"/>
</workbook>
</file>

<file path=xl/calcChain.xml><?xml version="1.0" encoding="utf-8"?>
<calcChain xmlns="http://schemas.openxmlformats.org/spreadsheetml/2006/main">
  <c r="C26" i="46" l="1"/>
  <c r="C26" i="45"/>
  <c r="F269" i="83" l="1"/>
  <c r="F268" i="83" s="1"/>
  <c r="E268" i="83"/>
  <c r="D268" i="83"/>
  <c r="F262" i="83"/>
  <c r="F261" i="83"/>
  <c r="F260" i="83"/>
  <c r="E260" i="83"/>
  <c r="D260" i="83"/>
  <c r="F254" i="83"/>
  <c r="F253" i="83"/>
  <c r="F252" i="83"/>
  <c r="F251" i="83"/>
  <c r="F250" i="83"/>
  <c r="F249" i="83"/>
  <c r="F248" i="83"/>
  <c r="F247" i="83"/>
  <c r="F246" i="83"/>
  <c r="F245" i="83"/>
  <c r="F244" i="83"/>
  <c r="F243" i="83"/>
  <c r="F242" i="83"/>
  <c r="F241" i="83"/>
  <c r="F240" i="83"/>
  <c r="F239" i="83"/>
  <c r="F238" i="83"/>
  <c r="F237" i="83"/>
  <c r="F236" i="83"/>
  <c r="F235" i="83"/>
  <c r="F234" i="83"/>
  <c r="F233" i="83"/>
  <c r="F232" i="83"/>
  <c r="F231" i="83"/>
  <c r="F230" i="83"/>
  <c r="F229" i="83"/>
  <c r="F228" i="83"/>
  <c r="F227" i="83"/>
  <c r="F226" i="83"/>
  <c r="F225" i="83"/>
  <c r="F224" i="83"/>
  <c r="F223" i="83"/>
  <c r="F222" i="83"/>
  <c r="F221" i="83"/>
  <c r="F220" i="83" s="1"/>
  <c r="E220" i="83"/>
  <c r="D220" i="83"/>
  <c r="F219" i="83"/>
  <c r="F218" i="83"/>
  <c r="F217" i="83"/>
  <c r="F216" i="83"/>
  <c r="F215" i="83"/>
  <c r="F214" i="83"/>
  <c r="F213" i="83"/>
  <c r="F212" i="83"/>
  <c r="F211" i="83"/>
  <c r="F210" i="83"/>
  <c r="F209" i="83"/>
  <c r="F208" i="83"/>
  <c r="F207" i="83"/>
  <c r="F206" i="83"/>
  <c r="F205" i="83"/>
  <c r="F204" i="83"/>
  <c r="F203" i="83"/>
  <c r="F202" i="83"/>
  <c r="F201" i="83"/>
  <c r="F200" i="83"/>
  <c r="F199" i="83"/>
  <c r="F198" i="83"/>
  <c r="F197" i="83"/>
  <c r="F196" i="83"/>
  <c r="F195" i="83"/>
  <c r="F194" i="83"/>
  <c r="F193" i="83"/>
  <c r="F192" i="83"/>
  <c r="F191" i="83"/>
  <c r="F190" i="83"/>
  <c r="F189" i="83"/>
  <c r="F188" i="83"/>
  <c r="F187" i="83"/>
  <c r="F186" i="83"/>
  <c r="F185" i="83"/>
  <c r="F184" i="83"/>
  <c r="F183" i="83"/>
  <c r="F182" i="83"/>
  <c r="F181" i="83"/>
  <c r="F180" i="83"/>
  <c r="F179" i="83"/>
  <c r="F178" i="83"/>
  <c r="F177" i="83"/>
  <c r="F176" i="83"/>
  <c r="F175" i="83"/>
  <c r="F174" i="83"/>
  <c r="F173" i="83"/>
  <c r="F172" i="83"/>
  <c r="F171" i="83"/>
  <c r="E171" i="83"/>
  <c r="D171" i="83"/>
  <c r="F170" i="83"/>
  <c r="F169" i="83"/>
  <c r="F168" i="83"/>
  <c r="F167" i="83"/>
  <c r="F166" i="83"/>
  <c r="F165" i="83"/>
  <c r="E165" i="83"/>
  <c r="D165" i="83"/>
  <c r="F164" i="83"/>
  <c r="F163" i="83"/>
  <c r="F162" i="83"/>
  <c r="F161" i="83"/>
  <c r="F160" i="83"/>
  <c r="F159" i="83"/>
  <c r="E159" i="83"/>
  <c r="D159" i="83"/>
  <c r="F158" i="83"/>
  <c r="F157" i="83"/>
  <c r="F156" i="83"/>
  <c r="F155" i="83"/>
  <c r="F154" i="83" s="1"/>
  <c r="E154" i="83"/>
  <c r="D154" i="83"/>
  <c r="F153" i="83"/>
  <c r="F152" i="83"/>
  <c r="F151" i="83"/>
  <c r="F150" i="83"/>
  <c r="F149" i="83"/>
  <c r="F148" i="83"/>
  <c r="F147" i="83"/>
  <c r="F146" i="83"/>
  <c r="F145" i="83"/>
  <c r="F144" i="83"/>
  <c r="F143" i="83"/>
  <c r="F142" i="83"/>
  <c r="F141" i="83"/>
  <c r="F140" i="83"/>
  <c r="F139" i="83"/>
  <c r="E139" i="83"/>
  <c r="D139" i="83"/>
  <c r="F138" i="83"/>
  <c r="F137" i="83"/>
  <c r="F136" i="83"/>
  <c r="F135" i="83"/>
  <c r="F134" i="83"/>
  <c r="F133" i="83"/>
  <c r="F132" i="83"/>
  <c r="F131" i="83"/>
  <c r="F130" i="83"/>
  <c r="F129" i="83"/>
  <c r="F128" i="83"/>
  <c r="F127" i="83"/>
  <c r="F126" i="83"/>
  <c r="F125" i="83"/>
  <c r="F124" i="83"/>
  <c r="F123" i="83"/>
  <c r="F122" i="83"/>
  <c r="F121" i="83"/>
  <c r="F120" i="83"/>
  <c r="F119" i="83"/>
  <c r="F118" i="83"/>
  <c r="F117" i="83"/>
  <c r="F116" i="83"/>
  <c r="F115" i="83"/>
  <c r="F114" i="83"/>
  <c r="F113" i="83"/>
  <c r="F112" i="83"/>
  <c r="F111" i="83"/>
  <c r="F110" i="83"/>
  <c r="F109" i="83"/>
  <c r="F108" i="83"/>
  <c r="F107" i="83"/>
  <c r="F106" i="83"/>
  <c r="F105" i="83"/>
  <c r="F104" i="83"/>
  <c r="F103" i="83"/>
  <c r="F102" i="83"/>
  <c r="F101" i="83"/>
  <c r="F100" i="83"/>
  <c r="F99" i="83"/>
  <c r="F98" i="83"/>
  <c r="F97" i="83"/>
  <c r="F96" i="83"/>
  <c r="F95" i="83"/>
  <c r="F94" i="83"/>
  <c r="F93" i="83"/>
  <c r="F92" i="83"/>
  <c r="F91" i="83"/>
  <c r="F90" i="83"/>
  <c r="F89" i="83"/>
  <c r="F88" i="83"/>
  <c r="F87" i="83"/>
  <c r="F86" i="83"/>
  <c r="F85" i="83"/>
  <c r="F84" i="83"/>
  <c r="F82" i="83" s="1"/>
  <c r="F83" i="83"/>
  <c r="E82" i="83"/>
  <c r="D82" i="83"/>
  <c r="F81" i="83"/>
  <c r="F80" i="83"/>
  <c r="F79" i="83"/>
  <c r="F78" i="83"/>
  <c r="F77" i="83" s="1"/>
  <c r="E77" i="83"/>
  <c r="D77" i="83"/>
  <c r="D24" i="83" s="1"/>
  <c r="D15" i="83" s="1"/>
  <c r="F76" i="83"/>
  <c r="F75" i="83"/>
  <c r="F74" i="83"/>
  <c r="F73" i="83"/>
  <c r="F72" i="83" s="1"/>
  <c r="E72" i="83"/>
  <c r="D72" i="83"/>
  <c r="F71" i="83"/>
  <c r="F70" i="83"/>
  <c r="F69" i="83"/>
  <c r="F68" i="83"/>
  <c r="F67" i="83"/>
  <c r="F66" i="83"/>
  <c r="F65" i="83"/>
  <c r="F64" i="83"/>
  <c r="F63" i="83"/>
  <c r="F62" i="83"/>
  <c r="F61" i="83"/>
  <c r="F60" i="83"/>
  <c r="F59" i="83"/>
  <c r="F58" i="83"/>
  <c r="F57" i="83"/>
  <c r="F56" i="83"/>
  <c r="F55" i="83"/>
  <c r="F51" i="83" s="1"/>
  <c r="F54" i="83"/>
  <c r="F53" i="83"/>
  <c r="F52" i="83"/>
  <c r="E51" i="83"/>
  <c r="D51" i="83"/>
  <c r="F50" i="83"/>
  <c r="F49" i="83"/>
  <c r="F48" i="83"/>
  <c r="F47" i="83"/>
  <c r="F46" i="83"/>
  <c r="F45" i="83"/>
  <c r="F44" i="83"/>
  <c r="F43" i="83"/>
  <c r="F42" i="83"/>
  <c r="F41" i="83"/>
  <c r="F40" i="83"/>
  <c r="F39" i="83"/>
  <c r="F38" i="83"/>
  <c r="F37" i="83"/>
  <c r="F36" i="83"/>
  <c r="F35" i="83"/>
  <c r="F34" i="83"/>
  <c r="F33" i="83"/>
  <c r="F32" i="83"/>
  <c r="F31" i="83"/>
  <c r="F30" i="83"/>
  <c r="F29" i="83"/>
  <c r="F28" i="83"/>
  <c r="F27" i="83"/>
  <c r="F26" i="83"/>
  <c r="F25" i="83"/>
  <c r="E25" i="83"/>
  <c r="D25" i="83"/>
  <c r="E24" i="83"/>
  <c r="E15" i="83" s="1"/>
  <c r="F23" i="83"/>
  <c r="F22" i="83"/>
  <c r="F21" i="83"/>
  <c r="F20" i="83"/>
  <c r="F19" i="83"/>
  <c r="F18" i="83"/>
  <c r="F17" i="83"/>
  <c r="F16" i="83" s="1"/>
  <c r="E16" i="83"/>
  <c r="D16" i="83"/>
  <c r="F24" i="83" l="1"/>
  <c r="F15" i="83" s="1"/>
  <c r="F283" i="53"/>
  <c r="E286" i="53"/>
  <c r="E126" i="51"/>
  <c r="O303" i="82" l="1"/>
  <c r="L303" i="82"/>
  <c r="I303" i="82"/>
  <c r="F303" i="82"/>
  <c r="C303" i="82" s="1"/>
  <c r="O301" i="82"/>
  <c r="L301" i="82"/>
  <c r="I301" i="82"/>
  <c r="F301" i="82"/>
  <c r="C301" i="82" s="1"/>
  <c r="O299" i="82"/>
  <c r="L299" i="82"/>
  <c r="I299" i="82"/>
  <c r="F299" i="82"/>
  <c r="C299" i="82" s="1"/>
  <c r="O298" i="82"/>
  <c r="L298" i="82"/>
  <c r="I298" i="82"/>
  <c r="F298" i="82"/>
  <c r="C298" i="82"/>
  <c r="O297" i="82"/>
  <c r="L297" i="82"/>
  <c r="I297" i="82"/>
  <c r="F297" i="82"/>
  <c r="C297" i="82" s="1"/>
  <c r="O296" i="82"/>
  <c r="L296" i="82"/>
  <c r="I296" i="82"/>
  <c r="F296" i="82"/>
  <c r="O295" i="82"/>
  <c r="L295" i="82"/>
  <c r="I295" i="82"/>
  <c r="C295" i="82" s="1"/>
  <c r="F295" i="82"/>
  <c r="O294" i="82"/>
  <c r="L294" i="82"/>
  <c r="I294" i="82"/>
  <c r="F294" i="82"/>
  <c r="C294" i="82"/>
  <c r="N293" i="82"/>
  <c r="M293" i="82"/>
  <c r="O293" i="82" s="1"/>
  <c r="L293" i="82"/>
  <c r="K293" i="82"/>
  <c r="J293" i="82"/>
  <c r="H293" i="82"/>
  <c r="G293" i="82"/>
  <c r="E293" i="82"/>
  <c r="D293" i="82"/>
  <c r="F293" i="82" s="1"/>
  <c r="O285" i="82"/>
  <c r="L285" i="82"/>
  <c r="I285" i="82"/>
  <c r="F285" i="82"/>
  <c r="C285" i="82" s="1"/>
  <c r="O284" i="82"/>
  <c r="L284" i="82"/>
  <c r="I284" i="82"/>
  <c r="F284" i="82"/>
  <c r="C284" i="82" s="1"/>
  <c r="O283" i="82"/>
  <c r="N283" i="82"/>
  <c r="M283" i="82"/>
  <c r="K283" i="82"/>
  <c r="J283" i="82"/>
  <c r="H283" i="82"/>
  <c r="G283" i="82"/>
  <c r="E283" i="82"/>
  <c r="F283" i="82" s="1"/>
  <c r="D283" i="82"/>
  <c r="O282" i="82"/>
  <c r="L282" i="82"/>
  <c r="I282" i="82"/>
  <c r="F282" i="82"/>
  <c r="C282" i="82" s="1"/>
  <c r="N281" i="82"/>
  <c r="M281" i="82"/>
  <c r="K281" i="82"/>
  <c r="L281" i="82" s="1"/>
  <c r="J281" i="82"/>
  <c r="I281" i="82"/>
  <c r="H281" i="82"/>
  <c r="G281" i="82"/>
  <c r="E281" i="82"/>
  <c r="D281" i="82"/>
  <c r="O280" i="82"/>
  <c r="L280" i="82"/>
  <c r="I280" i="82"/>
  <c r="F280" i="82"/>
  <c r="O279" i="82"/>
  <c r="O277" i="82" s="1"/>
  <c r="L279" i="82"/>
  <c r="I279" i="82"/>
  <c r="F279" i="82"/>
  <c r="C279" i="82"/>
  <c r="O278" i="82"/>
  <c r="L278" i="82"/>
  <c r="I278" i="82"/>
  <c r="F278" i="82"/>
  <c r="C278" i="82" s="1"/>
  <c r="N277" i="82"/>
  <c r="M277" i="82"/>
  <c r="M270" i="82" s="1"/>
  <c r="O270" i="82" s="1"/>
  <c r="K277" i="82"/>
  <c r="L277" i="82" s="1"/>
  <c r="J277" i="82"/>
  <c r="I277" i="82"/>
  <c r="H277" i="82"/>
  <c r="G277" i="82"/>
  <c r="E277" i="82"/>
  <c r="E270" i="82" s="1"/>
  <c r="E269" i="82" s="1"/>
  <c r="D277" i="82"/>
  <c r="O276" i="82"/>
  <c r="L276" i="82"/>
  <c r="I276" i="82"/>
  <c r="F276" i="82"/>
  <c r="C276" i="82" s="1"/>
  <c r="O275" i="82"/>
  <c r="L275" i="82"/>
  <c r="I275" i="82"/>
  <c r="F275" i="82"/>
  <c r="C275" i="82"/>
  <c r="O274" i="82"/>
  <c r="L274" i="82"/>
  <c r="I274" i="82"/>
  <c r="F274" i="82"/>
  <c r="C274" i="82" s="1"/>
  <c r="O273" i="82"/>
  <c r="L273" i="82"/>
  <c r="I273" i="82"/>
  <c r="C273" i="82" s="1"/>
  <c r="F273" i="82"/>
  <c r="N272" i="82"/>
  <c r="N270" i="82" s="1"/>
  <c r="N269" i="82" s="1"/>
  <c r="M272" i="82"/>
  <c r="O272" i="82" s="1"/>
  <c r="K272" i="82"/>
  <c r="J272" i="82"/>
  <c r="H272" i="82"/>
  <c r="I272" i="82" s="1"/>
  <c r="G272" i="82"/>
  <c r="F272" i="82"/>
  <c r="E272" i="82"/>
  <c r="D272" i="82"/>
  <c r="O271" i="82"/>
  <c r="L271" i="82"/>
  <c r="I271" i="82"/>
  <c r="F271" i="82"/>
  <c r="C271" i="82"/>
  <c r="K270" i="82"/>
  <c r="H270" i="82"/>
  <c r="H269" i="82" s="1"/>
  <c r="G270" i="82"/>
  <c r="I270" i="82" s="1"/>
  <c r="D270" i="82"/>
  <c r="K269" i="82"/>
  <c r="I269" i="82"/>
  <c r="G269" i="82"/>
  <c r="O268" i="82"/>
  <c r="L268" i="82"/>
  <c r="I268" i="82"/>
  <c r="F268" i="82"/>
  <c r="O267" i="82"/>
  <c r="L267" i="82"/>
  <c r="I267" i="82"/>
  <c r="F267" i="82"/>
  <c r="C267" i="82"/>
  <c r="O266" i="82"/>
  <c r="L266" i="82"/>
  <c r="I266" i="82"/>
  <c r="F266" i="82"/>
  <c r="C266" i="82" s="1"/>
  <c r="O265" i="82"/>
  <c r="L265" i="82"/>
  <c r="I265" i="82"/>
  <c r="C265" i="82" s="1"/>
  <c r="F265" i="82"/>
  <c r="N264" i="82"/>
  <c r="M264" i="82"/>
  <c r="K264" i="82"/>
  <c r="J264" i="82"/>
  <c r="L264" i="82" s="1"/>
  <c r="H264" i="82"/>
  <c r="G264" i="82"/>
  <c r="I264" i="82" s="1"/>
  <c r="F264" i="82"/>
  <c r="E264" i="82"/>
  <c r="D264" i="82"/>
  <c r="O263" i="82"/>
  <c r="L263" i="82"/>
  <c r="I263" i="82"/>
  <c r="F263" i="82"/>
  <c r="C263" i="82"/>
  <c r="O262" i="82"/>
  <c r="L262" i="82"/>
  <c r="I262" i="82"/>
  <c r="F262" i="82"/>
  <c r="C262" i="82" s="1"/>
  <c r="O261" i="82"/>
  <c r="L261" i="82"/>
  <c r="I261" i="82"/>
  <c r="F261" i="82"/>
  <c r="N260" i="82"/>
  <c r="M260" i="82"/>
  <c r="K260" i="82"/>
  <c r="J260" i="82"/>
  <c r="H260" i="82"/>
  <c r="G260" i="82"/>
  <c r="I260" i="82" s="1"/>
  <c r="F260" i="82"/>
  <c r="E260" i="82"/>
  <c r="D260" i="82"/>
  <c r="M259" i="82"/>
  <c r="K259" i="82"/>
  <c r="H259" i="82"/>
  <c r="G259" i="82"/>
  <c r="I259" i="82" s="1"/>
  <c r="E259" i="82"/>
  <c r="D259" i="82"/>
  <c r="F259" i="82" s="1"/>
  <c r="O258" i="82"/>
  <c r="L258" i="82"/>
  <c r="I258" i="82"/>
  <c r="F258" i="82"/>
  <c r="C258" i="82" s="1"/>
  <c r="O257" i="82"/>
  <c r="L257" i="82"/>
  <c r="I257" i="82"/>
  <c r="F257" i="82"/>
  <c r="O256" i="82"/>
  <c r="L256" i="82"/>
  <c r="C256" i="82" s="1"/>
  <c r="I256" i="82"/>
  <c r="F256" i="82"/>
  <c r="O255" i="82"/>
  <c r="L255" i="82"/>
  <c r="I255" i="82"/>
  <c r="F255" i="82"/>
  <c r="C255" i="82"/>
  <c r="O254" i="82"/>
  <c r="L254" i="82"/>
  <c r="I254" i="82"/>
  <c r="F254" i="82"/>
  <c r="C254" i="82" s="1"/>
  <c r="N253" i="82"/>
  <c r="M253" i="82"/>
  <c r="K253" i="82"/>
  <c r="J253" i="82"/>
  <c r="L253" i="82" s="1"/>
  <c r="I253" i="82"/>
  <c r="H253" i="82"/>
  <c r="G253" i="82"/>
  <c r="E253" i="82"/>
  <c r="E252" i="82" s="1"/>
  <c r="E231" i="82" s="1"/>
  <c r="D253" i="82"/>
  <c r="F253" i="82" s="1"/>
  <c r="N252" i="82"/>
  <c r="K252" i="82"/>
  <c r="J252" i="82"/>
  <c r="L252" i="82" s="1"/>
  <c r="H252" i="82"/>
  <c r="G252" i="82"/>
  <c r="I252" i="82" s="1"/>
  <c r="F252" i="82"/>
  <c r="D252" i="82"/>
  <c r="O251" i="82"/>
  <c r="L251" i="82"/>
  <c r="I251" i="82"/>
  <c r="F251" i="82"/>
  <c r="C251" i="82"/>
  <c r="O250" i="82"/>
  <c r="L250" i="82"/>
  <c r="I250" i="82"/>
  <c r="F250" i="82"/>
  <c r="C250" i="82" s="1"/>
  <c r="O249" i="82"/>
  <c r="L249" i="82"/>
  <c r="I249" i="82"/>
  <c r="F249" i="82"/>
  <c r="C249" i="82" s="1"/>
  <c r="O248" i="82"/>
  <c r="L248" i="82"/>
  <c r="C248" i="82" s="1"/>
  <c r="I248" i="82"/>
  <c r="F248" i="82"/>
  <c r="O247" i="82"/>
  <c r="N247" i="82"/>
  <c r="M247" i="82"/>
  <c r="K247" i="82"/>
  <c r="J247" i="82"/>
  <c r="H247" i="82"/>
  <c r="G247" i="82"/>
  <c r="I247" i="82" s="1"/>
  <c r="E247" i="82"/>
  <c r="D247" i="82"/>
  <c r="F247" i="82" s="1"/>
  <c r="O246" i="82"/>
  <c r="L246" i="82"/>
  <c r="I246" i="82"/>
  <c r="F246" i="82"/>
  <c r="C246" i="82" s="1"/>
  <c r="O245" i="82"/>
  <c r="L245" i="82"/>
  <c r="I245" i="82"/>
  <c r="F245" i="82"/>
  <c r="O244" i="82"/>
  <c r="L244" i="82"/>
  <c r="I244" i="82"/>
  <c r="F244" i="82"/>
  <c r="O243" i="82"/>
  <c r="L243" i="82"/>
  <c r="I243" i="82"/>
  <c r="F243" i="82"/>
  <c r="C243" i="82"/>
  <c r="O242" i="82"/>
  <c r="L242" i="82"/>
  <c r="I242" i="82"/>
  <c r="F242" i="82"/>
  <c r="C242" i="82" s="1"/>
  <c r="O241" i="82"/>
  <c r="L241" i="82"/>
  <c r="I241" i="82"/>
  <c r="C241" i="82" s="1"/>
  <c r="F241" i="82"/>
  <c r="O240" i="82"/>
  <c r="L240" i="82"/>
  <c r="I240" i="82"/>
  <c r="F240" i="82"/>
  <c r="O239" i="82"/>
  <c r="N239" i="82"/>
  <c r="M239" i="82"/>
  <c r="K239" i="82"/>
  <c r="J239" i="82"/>
  <c r="L239" i="82" s="1"/>
  <c r="H239" i="82"/>
  <c r="G239" i="82"/>
  <c r="E239" i="82"/>
  <c r="D239" i="82"/>
  <c r="F239" i="82" s="1"/>
  <c r="O238" i="82"/>
  <c r="L238" i="82"/>
  <c r="I238" i="82"/>
  <c r="F238" i="82"/>
  <c r="C238" i="82" s="1"/>
  <c r="O237" i="82"/>
  <c r="L237" i="82"/>
  <c r="I237" i="82"/>
  <c r="C237" i="82" s="1"/>
  <c r="F237" i="82"/>
  <c r="N236" i="82"/>
  <c r="M236" i="82"/>
  <c r="K236" i="82"/>
  <c r="J236" i="82"/>
  <c r="L236" i="82" s="1"/>
  <c r="H236" i="82"/>
  <c r="G236" i="82"/>
  <c r="I236" i="82" s="1"/>
  <c r="F236" i="82"/>
  <c r="E236" i="82"/>
  <c r="D236" i="82"/>
  <c r="O235" i="82"/>
  <c r="L235" i="82"/>
  <c r="I235" i="82"/>
  <c r="F235" i="82"/>
  <c r="C235" i="82"/>
  <c r="N234" i="82"/>
  <c r="M234" i="82"/>
  <c r="O234" i="82" s="1"/>
  <c r="L234" i="82"/>
  <c r="K234" i="82"/>
  <c r="J234" i="82"/>
  <c r="H234" i="82"/>
  <c r="H232" i="82" s="1"/>
  <c r="H231" i="82" s="1"/>
  <c r="G234" i="82"/>
  <c r="E234" i="82"/>
  <c r="D234" i="82"/>
  <c r="O233" i="82"/>
  <c r="L233" i="82"/>
  <c r="I233" i="82"/>
  <c r="C233" i="82" s="1"/>
  <c r="F233" i="82"/>
  <c r="N232" i="82"/>
  <c r="M232" i="82"/>
  <c r="E232" i="82"/>
  <c r="O230" i="82"/>
  <c r="L230" i="82"/>
  <c r="I230" i="82"/>
  <c r="F230" i="82"/>
  <c r="C230" i="82" s="1"/>
  <c r="O229" i="82"/>
  <c r="L229" i="82"/>
  <c r="I229" i="82"/>
  <c r="C229" i="82" s="1"/>
  <c r="F229" i="82"/>
  <c r="N228" i="82"/>
  <c r="N205" i="82" s="1"/>
  <c r="M228" i="82"/>
  <c r="K228" i="82"/>
  <c r="J228" i="82"/>
  <c r="H228" i="82"/>
  <c r="G228" i="82"/>
  <c r="I228" i="82" s="1"/>
  <c r="F228" i="82"/>
  <c r="E228" i="82"/>
  <c r="D228" i="82"/>
  <c r="O227" i="82"/>
  <c r="L227" i="82"/>
  <c r="I227" i="82"/>
  <c r="F227" i="82"/>
  <c r="C227" i="82"/>
  <c r="O226" i="82"/>
  <c r="L226" i="82"/>
  <c r="I226" i="82"/>
  <c r="F226" i="82"/>
  <c r="C226" i="82" s="1"/>
  <c r="O225" i="82"/>
  <c r="L225" i="82"/>
  <c r="I225" i="82"/>
  <c r="C225" i="82" s="1"/>
  <c r="F225" i="82"/>
  <c r="O224" i="82"/>
  <c r="L224" i="82"/>
  <c r="I224" i="82"/>
  <c r="F224" i="82"/>
  <c r="O223" i="82"/>
  <c r="L223" i="82"/>
  <c r="I223" i="82"/>
  <c r="F223" i="82"/>
  <c r="C223" i="82"/>
  <c r="O222" i="82"/>
  <c r="L222" i="82"/>
  <c r="I222" i="82"/>
  <c r="F222" i="82"/>
  <c r="C222" i="82" s="1"/>
  <c r="O221" i="82"/>
  <c r="L221" i="82"/>
  <c r="I221" i="82"/>
  <c r="F221" i="82"/>
  <c r="C221" i="82" s="1"/>
  <c r="O220" i="82"/>
  <c r="L220" i="82"/>
  <c r="C220" i="82" s="1"/>
  <c r="I220" i="82"/>
  <c r="F220" i="82"/>
  <c r="O219" i="82"/>
  <c r="L219" i="82"/>
  <c r="I219" i="82"/>
  <c r="F219" i="82"/>
  <c r="C219" i="82"/>
  <c r="O218" i="82"/>
  <c r="L218" i="82"/>
  <c r="I218" i="82"/>
  <c r="F218" i="82"/>
  <c r="C218" i="82" s="1"/>
  <c r="N217" i="82"/>
  <c r="M217" i="82"/>
  <c r="O217" i="82" s="1"/>
  <c r="K217" i="82"/>
  <c r="J217" i="82"/>
  <c r="L217" i="82" s="1"/>
  <c r="I217" i="82"/>
  <c r="H217" i="82"/>
  <c r="G217" i="82"/>
  <c r="E217" i="82"/>
  <c r="E205" i="82" s="1"/>
  <c r="D217" i="82"/>
  <c r="O216" i="82"/>
  <c r="L216" i="82"/>
  <c r="I216" i="82"/>
  <c r="F216" i="82"/>
  <c r="O215" i="82"/>
  <c r="L215" i="82"/>
  <c r="I215" i="82"/>
  <c r="F215" i="82"/>
  <c r="C215" i="82"/>
  <c r="O214" i="82"/>
  <c r="L214" i="82"/>
  <c r="I214" i="82"/>
  <c r="F214" i="82"/>
  <c r="C214" i="82" s="1"/>
  <c r="O213" i="82"/>
  <c r="L213" i="82"/>
  <c r="I213" i="82"/>
  <c r="F213" i="82"/>
  <c r="O212" i="82"/>
  <c r="L212" i="82"/>
  <c r="C212" i="82" s="1"/>
  <c r="I212" i="82"/>
  <c r="F212" i="82"/>
  <c r="O211" i="82"/>
  <c r="L211" i="82"/>
  <c r="I211" i="82"/>
  <c r="F211" i="82"/>
  <c r="C211" i="82"/>
  <c r="O210" i="82"/>
  <c r="L210" i="82"/>
  <c r="I210" i="82"/>
  <c r="F210" i="82"/>
  <c r="C210" i="82" s="1"/>
  <c r="O209" i="82"/>
  <c r="L209" i="82"/>
  <c r="I209" i="82"/>
  <c r="C209" i="82" s="1"/>
  <c r="F209" i="82"/>
  <c r="O208" i="82"/>
  <c r="L208" i="82"/>
  <c r="I208" i="82"/>
  <c r="F208" i="82"/>
  <c r="C208" i="82" s="1"/>
  <c r="O207" i="82"/>
  <c r="L207" i="82"/>
  <c r="I207" i="82"/>
  <c r="F207" i="82"/>
  <c r="C207" i="82"/>
  <c r="N206" i="82"/>
  <c r="M206" i="82"/>
  <c r="O206" i="82" s="1"/>
  <c r="L206" i="82"/>
  <c r="K206" i="82"/>
  <c r="J206" i="82"/>
  <c r="H206" i="82"/>
  <c r="H205" i="82" s="1"/>
  <c r="H196" i="82" s="1"/>
  <c r="G206" i="82"/>
  <c r="I206" i="82" s="1"/>
  <c r="E206" i="82"/>
  <c r="D206" i="82"/>
  <c r="M205" i="82"/>
  <c r="K205" i="82"/>
  <c r="I205" i="82"/>
  <c r="G205" i="82"/>
  <c r="O204" i="82"/>
  <c r="L204" i="82"/>
  <c r="I204" i="82"/>
  <c r="F204" i="82"/>
  <c r="O203" i="82"/>
  <c r="L203" i="82"/>
  <c r="I203" i="82"/>
  <c r="F203" i="82"/>
  <c r="C203" i="82"/>
  <c r="O202" i="82"/>
  <c r="L202" i="82"/>
  <c r="I202" i="82"/>
  <c r="F202" i="82"/>
  <c r="C202" i="82" s="1"/>
  <c r="O201" i="82"/>
  <c r="L201" i="82"/>
  <c r="I201" i="82"/>
  <c r="C201" i="82" s="1"/>
  <c r="F201" i="82"/>
  <c r="O200" i="82"/>
  <c r="L200" i="82"/>
  <c r="I200" i="82"/>
  <c r="F200" i="82"/>
  <c r="C200" i="82" s="1"/>
  <c r="O199" i="82"/>
  <c r="N199" i="82"/>
  <c r="M199" i="82"/>
  <c r="K199" i="82"/>
  <c r="J199" i="82"/>
  <c r="H199" i="82"/>
  <c r="G199" i="82"/>
  <c r="E199" i="82"/>
  <c r="D199" i="82"/>
  <c r="F199" i="82" s="1"/>
  <c r="O198" i="82"/>
  <c r="L198" i="82"/>
  <c r="I198" i="82"/>
  <c r="F198" i="82"/>
  <c r="C198" i="82" s="1"/>
  <c r="N197" i="82"/>
  <c r="M197" i="82"/>
  <c r="J197" i="82"/>
  <c r="H197" i="82"/>
  <c r="E197" i="82"/>
  <c r="E196" i="82" s="1"/>
  <c r="E195" i="82" s="1"/>
  <c r="D197" i="82"/>
  <c r="N196" i="82"/>
  <c r="O194" i="82"/>
  <c r="L194" i="82"/>
  <c r="I194" i="82"/>
  <c r="F194" i="82"/>
  <c r="C194" i="82" s="1"/>
  <c r="N193" i="82"/>
  <c r="M193" i="82"/>
  <c r="K193" i="82"/>
  <c r="J193" i="82"/>
  <c r="L193" i="82" s="1"/>
  <c r="I193" i="82"/>
  <c r="H193" i="82"/>
  <c r="G193" i="82"/>
  <c r="E193" i="82"/>
  <c r="E192" i="82" s="1"/>
  <c r="F192" i="82" s="1"/>
  <c r="D193" i="82"/>
  <c r="N192" i="82"/>
  <c r="K192" i="82"/>
  <c r="J192" i="82"/>
  <c r="L192" i="82" s="1"/>
  <c r="H192" i="82"/>
  <c r="G192" i="82"/>
  <c r="I192" i="82" s="1"/>
  <c r="D192" i="82"/>
  <c r="O191" i="82"/>
  <c r="L191" i="82"/>
  <c r="I191" i="82"/>
  <c r="F191" i="82"/>
  <c r="C191" i="82"/>
  <c r="O190" i="82"/>
  <c r="L190" i="82"/>
  <c r="I190" i="82"/>
  <c r="F190" i="82"/>
  <c r="C190" i="82" s="1"/>
  <c r="N189" i="82"/>
  <c r="M189" i="82"/>
  <c r="O189" i="82" s="1"/>
  <c r="K189" i="82"/>
  <c r="K188" i="82" s="1"/>
  <c r="J189" i="82"/>
  <c r="J188" i="82" s="1"/>
  <c r="H189" i="82"/>
  <c r="G189" i="82"/>
  <c r="F189" i="82"/>
  <c r="E189" i="82"/>
  <c r="E188" i="82" s="1"/>
  <c r="D189" i="82"/>
  <c r="N188" i="82"/>
  <c r="L188" i="82"/>
  <c r="H188" i="82"/>
  <c r="D188" i="82"/>
  <c r="O187" i="82"/>
  <c r="L187" i="82"/>
  <c r="I187" i="82"/>
  <c r="F187" i="82"/>
  <c r="O186" i="82"/>
  <c r="L186" i="82"/>
  <c r="I186" i="82"/>
  <c r="F186" i="82"/>
  <c r="O185" i="82"/>
  <c r="N185" i="82"/>
  <c r="M185" i="82"/>
  <c r="K185" i="82"/>
  <c r="J185" i="82"/>
  <c r="L185" i="82" s="1"/>
  <c r="H185" i="82"/>
  <c r="G185" i="82"/>
  <c r="I185" i="82" s="1"/>
  <c r="F185" i="82"/>
  <c r="E185" i="82"/>
  <c r="D185" i="82"/>
  <c r="C185" i="82"/>
  <c r="O184" i="82"/>
  <c r="L184" i="82"/>
  <c r="I184" i="82"/>
  <c r="F184" i="82"/>
  <c r="C184" i="82" s="1"/>
  <c r="O183" i="82"/>
  <c r="L183" i="82"/>
  <c r="I183" i="82"/>
  <c r="F183" i="82"/>
  <c r="O182" i="82"/>
  <c r="L182" i="82"/>
  <c r="I182" i="82"/>
  <c r="F182" i="82"/>
  <c r="C182" i="82" s="1"/>
  <c r="O181" i="82"/>
  <c r="L181" i="82"/>
  <c r="I181" i="82"/>
  <c r="F181" i="82"/>
  <c r="C181" i="82"/>
  <c r="O180" i="82"/>
  <c r="N180" i="82"/>
  <c r="M180" i="82"/>
  <c r="L180" i="82"/>
  <c r="K180" i="82"/>
  <c r="J180" i="82"/>
  <c r="H180" i="82"/>
  <c r="G180" i="82"/>
  <c r="E180" i="82"/>
  <c r="D180" i="82"/>
  <c r="F180" i="82" s="1"/>
  <c r="O179" i="82"/>
  <c r="L179" i="82"/>
  <c r="I179" i="82"/>
  <c r="F179" i="82"/>
  <c r="C179" i="82" s="1"/>
  <c r="O178" i="82"/>
  <c r="L178" i="82"/>
  <c r="I178" i="82"/>
  <c r="F178" i="82"/>
  <c r="C178" i="82" s="1"/>
  <c r="O177" i="82"/>
  <c r="L177" i="82"/>
  <c r="I177" i="82"/>
  <c r="F177" i="82"/>
  <c r="C177" i="82"/>
  <c r="O176" i="82"/>
  <c r="N176" i="82"/>
  <c r="N175" i="82" s="1"/>
  <c r="M176" i="82"/>
  <c r="L176" i="82"/>
  <c r="K176" i="82"/>
  <c r="K175" i="82" s="1"/>
  <c r="K174" i="82" s="1"/>
  <c r="J176" i="82"/>
  <c r="J175" i="82" s="1"/>
  <c r="L175" i="82" s="1"/>
  <c r="H176" i="82"/>
  <c r="H175" i="82" s="1"/>
  <c r="H174" i="82" s="1"/>
  <c r="G176" i="82"/>
  <c r="G175" i="82" s="1"/>
  <c r="G174" i="82" s="1"/>
  <c r="E176" i="82"/>
  <c r="D176" i="82"/>
  <c r="M175" i="82"/>
  <c r="E175" i="82"/>
  <c r="E174" i="82" s="1"/>
  <c r="N174" i="82"/>
  <c r="J174" i="82"/>
  <c r="L174" i="82" s="1"/>
  <c r="O173" i="82"/>
  <c r="L173" i="82"/>
  <c r="I173" i="82"/>
  <c r="F173" i="82"/>
  <c r="C173" i="82"/>
  <c r="O172" i="82"/>
  <c r="L172" i="82"/>
  <c r="I172" i="82"/>
  <c r="F172" i="82"/>
  <c r="C172" i="82" s="1"/>
  <c r="O171" i="82"/>
  <c r="L171" i="82"/>
  <c r="I171" i="82"/>
  <c r="F171" i="82"/>
  <c r="O170" i="82"/>
  <c r="L170" i="82"/>
  <c r="I170" i="82"/>
  <c r="F170" i="82"/>
  <c r="O169" i="82"/>
  <c r="L169" i="82"/>
  <c r="I169" i="82"/>
  <c r="F169" i="82"/>
  <c r="C169" i="82"/>
  <c r="O168" i="82"/>
  <c r="L168" i="82"/>
  <c r="I168" i="82"/>
  <c r="F168" i="82"/>
  <c r="C168" i="82" s="1"/>
  <c r="N167" i="82"/>
  <c r="M167" i="82"/>
  <c r="L167" i="82"/>
  <c r="K167" i="82"/>
  <c r="K166" i="82" s="1"/>
  <c r="J167" i="82"/>
  <c r="I167" i="82"/>
  <c r="H167" i="82"/>
  <c r="H166" i="82" s="1"/>
  <c r="G167" i="82"/>
  <c r="G166" i="82" s="1"/>
  <c r="I166" i="82" s="1"/>
  <c r="E167" i="82"/>
  <c r="E166" i="82" s="1"/>
  <c r="F166" i="82" s="1"/>
  <c r="D167" i="82"/>
  <c r="D166" i="82" s="1"/>
  <c r="N166" i="82"/>
  <c r="J166" i="82"/>
  <c r="L166" i="82" s="1"/>
  <c r="O165" i="82"/>
  <c r="L165" i="82"/>
  <c r="I165" i="82"/>
  <c r="F165" i="82"/>
  <c r="C165" i="82"/>
  <c r="O164" i="82"/>
  <c r="L164" i="82"/>
  <c r="I164" i="82"/>
  <c r="F164" i="82"/>
  <c r="C164" i="82" s="1"/>
  <c r="O163" i="82"/>
  <c r="L163" i="82"/>
  <c r="I163" i="82"/>
  <c r="F163" i="82"/>
  <c r="O162" i="82"/>
  <c r="L162" i="82"/>
  <c r="I162" i="82"/>
  <c r="F162" i="82"/>
  <c r="C162" i="82" s="1"/>
  <c r="O161" i="82"/>
  <c r="N161" i="82"/>
  <c r="M161" i="82"/>
  <c r="K161" i="82"/>
  <c r="J161" i="82"/>
  <c r="H161" i="82"/>
  <c r="G161" i="82"/>
  <c r="I161" i="82" s="1"/>
  <c r="F161" i="82"/>
  <c r="E161" i="82"/>
  <c r="D161" i="82"/>
  <c r="O160" i="82"/>
  <c r="L160" i="82"/>
  <c r="I160" i="82"/>
  <c r="F160" i="82"/>
  <c r="C160" i="82" s="1"/>
  <c r="O159" i="82"/>
  <c r="L159" i="82"/>
  <c r="I159" i="82"/>
  <c r="F159" i="82"/>
  <c r="C159" i="82" s="1"/>
  <c r="O158" i="82"/>
  <c r="L158" i="82"/>
  <c r="I158" i="82"/>
  <c r="F158" i="82"/>
  <c r="C158" i="82" s="1"/>
  <c r="O157" i="82"/>
  <c r="L157" i="82"/>
  <c r="I157" i="82"/>
  <c r="F157" i="82"/>
  <c r="C157" i="82"/>
  <c r="O156" i="82"/>
  <c r="L156" i="82"/>
  <c r="I156" i="82"/>
  <c r="F156" i="82"/>
  <c r="C156" i="82" s="1"/>
  <c r="O155" i="82"/>
  <c r="L155" i="82"/>
  <c r="I155" i="82"/>
  <c r="F155" i="82"/>
  <c r="O154" i="82"/>
  <c r="L154" i="82"/>
  <c r="I154" i="82"/>
  <c r="F154" i="82"/>
  <c r="C154" i="82" s="1"/>
  <c r="O153" i="82"/>
  <c r="L153" i="82"/>
  <c r="I153" i="82"/>
  <c r="F153" i="82"/>
  <c r="C153" i="82"/>
  <c r="O152" i="82"/>
  <c r="N152" i="82"/>
  <c r="M152" i="82"/>
  <c r="L152" i="82"/>
  <c r="K152" i="82"/>
  <c r="J152" i="82"/>
  <c r="H152" i="82"/>
  <c r="G152" i="82"/>
  <c r="E152" i="82"/>
  <c r="D152" i="82"/>
  <c r="F152" i="82" s="1"/>
  <c r="O151" i="82"/>
  <c r="L151" i="82"/>
  <c r="I151" i="82"/>
  <c r="F151" i="82"/>
  <c r="C151" i="82" s="1"/>
  <c r="O150" i="82"/>
  <c r="L150" i="82"/>
  <c r="I150" i="82"/>
  <c r="F150" i="82"/>
  <c r="C150" i="82" s="1"/>
  <c r="O149" i="82"/>
  <c r="L149" i="82"/>
  <c r="I149" i="82"/>
  <c r="F149" i="82"/>
  <c r="C149" i="82"/>
  <c r="O148" i="82"/>
  <c r="L148" i="82"/>
  <c r="I148" i="82"/>
  <c r="F148" i="82"/>
  <c r="C148" i="82" s="1"/>
  <c r="O147" i="82"/>
  <c r="L147" i="82"/>
  <c r="I147" i="82"/>
  <c r="F147" i="82"/>
  <c r="O146" i="82"/>
  <c r="L146" i="82"/>
  <c r="I146" i="82"/>
  <c r="F146" i="82"/>
  <c r="C146" i="82" s="1"/>
  <c r="O145" i="82"/>
  <c r="N145" i="82"/>
  <c r="M145" i="82"/>
  <c r="K145" i="82"/>
  <c r="J145" i="82"/>
  <c r="H145" i="82"/>
  <c r="G145" i="82"/>
  <c r="I145" i="82" s="1"/>
  <c r="F145" i="82"/>
  <c r="E145" i="82"/>
  <c r="D145" i="82"/>
  <c r="O144" i="82"/>
  <c r="L144" i="82"/>
  <c r="I144" i="82"/>
  <c r="F144" i="82"/>
  <c r="C144" i="82" s="1"/>
  <c r="O143" i="82"/>
  <c r="L143" i="82"/>
  <c r="I143" i="82"/>
  <c r="F143" i="82"/>
  <c r="C143" i="82" s="1"/>
  <c r="N142" i="82"/>
  <c r="N131" i="82" s="1"/>
  <c r="M142" i="82"/>
  <c r="K142" i="82"/>
  <c r="J142" i="82"/>
  <c r="I142" i="82"/>
  <c r="H142" i="82"/>
  <c r="G142" i="82"/>
  <c r="F142" i="82"/>
  <c r="E142" i="82"/>
  <c r="D142" i="82"/>
  <c r="O141" i="82"/>
  <c r="L141" i="82"/>
  <c r="I141" i="82"/>
  <c r="F141" i="82"/>
  <c r="C141" i="82"/>
  <c r="O140" i="82"/>
  <c r="L140" i="82"/>
  <c r="I140" i="82"/>
  <c r="F140" i="82"/>
  <c r="C140" i="82" s="1"/>
  <c r="O139" i="82"/>
  <c r="L139" i="82"/>
  <c r="I139" i="82"/>
  <c r="F139" i="82"/>
  <c r="C139" i="82" s="1"/>
  <c r="O138" i="82"/>
  <c r="L138" i="82"/>
  <c r="I138" i="82"/>
  <c r="F138" i="82"/>
  <c r="O137" i="82"/>
  <c r="N137" i="82"/>
  <c r="M137" i="82"/>
  <c r="K137" i="82"/>
  <c r="J137" i="82"/>
  <c r="L137" i="82" s="1"/>
  <c r="H137" i="82"/>
  <c r="G137" i="82"/>
  <c r="F137" i="82"/>
  <c r="E137" i="82"/>
  <c r="D137" i="82"/>
  <c r="O136" i="82"/>
  <c r="L136" i="82"/>
  <c r="I136" i="82"/>
  <c r="F136" i="82"/>
  <c r="C136" i="82" s="1"/>
  <c r="O135" i="82"/>
  <c r="L135" i="82"/>
  <c r="I135" i="82"/>
  <c r="F135" i="82"/>
  <c r="O134" i="82"/>
  <c r="L134" i="82"/>
  <c r="I134" i="82"/>
  <c r="F134" i="82"/>
  <c r="O133" i="82"/>
  <c r="L133" i="82"/>
  <c r="I133" i="82"/>
  <c r="F133" i="82"/>
  <c r="C133" i="82"/>
  <c r="O132" i="82"/>
  <c r="N132" i="82"/>
  <c r="M132" i="82"/>
  <c r="L132" i="82"/>
  <c r="K132" i="82"/>
  <c r="J132" i="82"/>
  <c r="H132" i="82"/>
  <c r="G132" i="82"/>
  <c r="I132" i="82" s="1"/>
  <c r="E132" i="82"/>
  <c r="D132" i="82"/>
  <c r="M131" i="82"/>
  <c r="E131" i="82"/>
  <c r="O130" i="82"/>
  <c r="L130" i="82"/>
  <c r="I130" i="82"/>
  <c r="F130" i="82"/>
  <c r="C130" i="82" s="1"/>
  <c r="O129" i="82"/>
  <c r="N129" i="82"/>
  <c r="M129" i="82"/>
  <c r="K129" i="82"/>
  <c r="K84" i="82" s="1"/>
  <c r="J129" i="82"/>
  <c r="H129" i="82"/>
  <c r="G129" i="82"/>
  <c r="I129" i="82" s="1"/>
  <c r="F129" i="82"/>
  <c r="E129" i="82"/>
  <c r="D129" i="82"/>
  <c r="O128" i="82"/>
  <c r="L128" i="82"/>
  <c r="I128" i="82"/>
  <c r="F128" i="82"/>
  <c r="C128" i="82" s="1"/>
  <c r="O127" i="82"/>
  <c r="L127" i="82"/>
  <c r="I127" i="82"/>
  <c r="F127" i="82"/>
  <c r="C127" i="82" s="1"/>
  <c r="O126" i="82"/>
  <c r="L126" i="82"/>
  <c r="I126" i="82"/>
  <c r="F126" i="82"/>
  <c r="O125" i="82"/>
  <c r="C125" i="82" s="1"/>
  <c r="L125" i="82"/>
  <c r="I125" i="82"/>
  <c r="F125" i="82"/>
  <c r="O124" i="82"/>
  <c r="L124" i="82"/>
  <c r="I124" i="82"/>
  <c r="F124" i="82"/>
  <c r="C124" i="82" s="1"/>
  <c r="N123" i="82"/>
  <c r="M123" i="82"/>
  <c r="O123" i="82" s="1"/>
  <c r="L123" i="82"/>
  <c r="K123" i="82"/>
  <c r="J123" i="82"/>
  <c r="I123" i="82"/>
  <c r="H123" i="82"/>
  <c r="G123" i="82"/>
  <c r="E123" i="82"/>
  <c r="D123" i="82"/>
  <c r="O122" i="82"/>
  <c r="L122" i="82"/>
  <c r="I122" i="82"/>
  <c r="F122" i="82"/>
  <c r="O121" i="82"/>
  <c r="L121" i="82"/>
  <c r="I121" i="82"/>
  <c r="F121" i="82"/>
  <c r="C121" i="82"/>
  <c r="O120" i="82"/>
  <c r="L120" i="82"/>
  <c r="I120" i="82"/>
  <c r="F120" i="82"/>
  <c r="C120" i="82" s="1"/>
  <c r="O119" i="82"/>
  <c r="L119" i="82"/>
  <c r="I119" i="82"/>
  <c r="F119" i="82"/>
  <c r="C119" i="82" s="1"/>
  <c r="O118" i="82"/>
  <c r="L118" i="82"/>
  <c r="I118" i="82"/>
  <c r="F118" i="82"/>
  <c r="O117" i="82"/>
  <c r="N117" i="82"/>
  <c r="M117" i="82"/>
  <c r="K117" i="82"/>
  <c r="J117" i="82"/>
  <c r="L117" i="82" s="1"/>
  <c r="C117" i="82" s="1"/>
  <c r="H117" i="82"/>
  <c r="G117" i="82"/>
  <c r="I117" i="82" s="1"/>
  <c r="F117" i="82"/>
  <c r="E117" i="82"/>
  <c r="D117" i="82"/>
  <c r="O116" i="82"/>
  <c r="L116" i="82"/>
  <c r="I116" i="82"/>
  <c r="F116" i="82"/>
  <c r="C116" i="82" s="1"/>
  <c r="O115" i="82"/>
  <c r="L115" i="82"/>
  <c r="I115" i="82"/>
  <c r="F115" i="82"/>
  <c r="O114" i="82"/>
  <c r="L114" i="82"/>
  <c r="I114" i="82"/>
  <c r="F114" i="82"/>
  <c r="O113" i="82"/>
  <c r="N113" i="82"/>
  <c r="M113" i="82"/>
  <c r="K113" i="82"/>
  <c r="J113" i="82"/>
  <c r="H113" i="82"/>
  <c r="G113" i="82"/>
  <c r="I113" i="82" s="1"/>
  <c r="E113" i="82"/>
  <c r="F113" i="82" s="1"/>
  <c r="D113" i="82"/>
  <c r="O112" i="82"/>
  <c r="L112" i="82"/>
  <c r="I112" i="82"/>
  <c r="F112" i="82"/>
  <c r="C112" i="82" s="1"/>
  <c r="O111" i="82"/>
  <c r="L111" i="82"/>
  <c r="I111" i="82"/>
  <c r="C111" i="82" s="1"/>
  <c r="F111" i="82"/>
  <c r="O110" i="82"/>
  <c r="L110" i="82"/>
  <c r="I110" i="82"/>
  <c r="F110" i="82"/>
  <c r="C110" i="82" s="1"/>
  <c r="O109" i="82"/>
  <c r="L109" i="82"/>
  <c r="I109" i="82"/>
  <c r="F109" i="82"/>
  <c r="C109" i="82"/>
  <c r="O108" i="82"/>
  <c r="L108" i="82"/>
  <c r="I108" i="82"/>
  <c r="F108" i="82"/>
  <c r="C108" i="82" s="1"/>
  <c r="O107" i="82"/>
  <c r="L107" i="82"/>
  <c r="I107" i="82"/>
  <c r="C107" i="82" s="1"/>
  <c r="F107" i="82"/>
  <c r="O106" i="82"/>
  <c r="L106" i="82"/>
  <c r="I106" i="82"/>
  <c r="F106" i="82"/>
  <c r="C106" i="82" s="1"/>
  <c r="O105" i="82"/>
  <c r="L105" i="82"/>
  <c r="I105" i="82"/>
  <c r="F105" i="82"/>
  <c r="C105" i="82"/>
  <c r="N104" i="82"/>
  <c r="O104" i="82" s="1"/>
  <c r="M104" i="82"/>
  <c r="L104" i="82"/>
  <c r="K104" i="82"/>
  <c r="J104" i="82"/>
  <c r="H104" i="82"/>
  <c r="H84" i="82" s="1"/>
  <c r="G104" i="82"/>
  <c r="E104" i="82"/>
  <c r="D104" i="82"/>
  <c r="F104" i="82" s="1"/>
  <c r="O103" i="82"/>
  <c r="L103" i="82"/>
  <c r="I103" i="82"/>
  <c r="C103" i="82" s="1"/>
  <c r="F103" i="82"/>
  <c r="O102" i="82"/>
  <c r="L102" i="82"/>
  <c r="I102" i="82"/>
  <c r="F102" i="82"/>
  <c r="O101" i="82"/>
  <c r="L101" i="82"/>
  <c r="I101" i="82"/>
  <c r="F101" i="82"/>
  <c r="C101" i="82"/>
  <c r="O100" i="82"/>
  <c r="L100" i="82"/>
  <c r="I100" i="82"/>
  <c r="F100" i="82"/>
  <c r="C100" i="82" s="1"/>
  <c r="O99" i="82"/>
  <c r="L99" i="82"/>
  <c r="I99" i="82"/>
  <c r="F99" i="82"/>
  <c r="C99" i="82" s="1"/>
  <c r="O98" i="82"/>
  <c r="L98" i="82"/>
  <c r="I98" i="82"/>
  <c r="F98" i="82"/>
  <c r="C98" i="82" s="1"/>
  <c r="O97" i="82"/>
  <c r="L97" i="82"/>
  <c r="I97" i="82"/>
  <c r="F97" i="82"/>
  <c r="C97" i="82"/>
  <c r="N96" i="82"/>
  <c r="O96" i="82" s="1"/>
  <c r="M96" i="82"/>
  <c r="L96" i="82"/>
  <c r="K96" i="82"/>
  <c r="J96" i="82"/>
  <c r="H96" i="82"/>
  <c r="G96" i="82"/>
  <c r="I96" i="82" s="1"/>
  <c r="E96" i="82"/>
  <c r="D96" i="82"/>
  <c r="F96" i="82" s="1"/>
  <c r="O95" i="82"/>
  <c r="L95" i="82"/>
  <c r="I95" i="82"/>
  <c r="F95" i="82"/>
  <c r="O94" i="82"/>
  <c r="L94" i="82"/>
  <c r="I94" i="82"/>
  <c r="F94" i="82"/>
  <c r="O93" i="82"/>
  <c r="L93" i="82"/>
  <c r="I93" i="82"/>
  <c r="F93" i="82"/>
  <c r="C93" i="82"/>
  <c r="O92" i="82"/>
  <c r="L92" i="82"/>
  <c r="I92" i="82"/>
  <c r="F92" i="82"/>
  <c r="C92" i="82" s="1"/>
  <c r="O91" i="82"/>
  <c r="L91" i="82"/>
  <c r="I91" i="82"/>
  <c r="F91" i="82"/>
  <c r="N90" i="82"/>
  <c r="M90" i="82"/>
  <c r="K90" i="82"/>
  <c r="J90" i="82"/>
  <c r="L90" i="82" s="1"/>
  <c r="I90" i="82"/>
  <c r="H90" i="82"/>
  <c r="G90" i="82"/>
  <c r="F90" i="82"/>
  <c r="E90" i="82"/>
  <c r="D90" i="82"/>
  <c r="O89" i="82"/>
  <c r="L89" i="82"/>
  <c r="I89" i="82"/>
  <c r="F89" i="82"/>
  <c r="C89" i="82"/>
  <c r="O88" i="82"/>
  <c r="L88" i="82"/>
  <c r="I88" i="82"/>
  <c r="F88" i="82"/>
  <c r="C88" i="82" s="1"/>
  <c r="O87" i="82"/>
  <c r="L87" i="82"/>
  <c r="I87" i="82"/>
  <c r="F87" i="82"/>
  <c r="O86" i="82"/>
  <c r="L86" i="82"/>
  <c r="I86" i="82"/>
  <c r="F86" i="82"/>
  <c r="N85" i="82"/>
  <c r="M85" i="82"/>
  <c r="O85" i="82" s="1"/>
  <c r="K85" i="82"/>
  <c r="J85" i="82"/>
  <c r="I85" i="82"/>
  <c r="H85" i="82"/>
  <c r="G85" i="82"/>
  <c r="E85" i="82"/>
  <c r="E84" i="82" s="1"/>
  <c r="D85" i="82"/>
  <c r="D84" i="82" s="1"/>
  <c r="N84" i="82"/>
  <c r="M84" i="82"/>
  <c r="O84" i="82" s="1"/>
  <c r="J84" i="82"/>
  <c r="O83" i="82"/>
  <c r="L83" i="82"/>
  <c r="I83" i="82"/>
  <c r="F83" i="82"/>
  <c r="C83" i="82"/>
  <c r="O82" i="82"/>
  <c r="L82" i="82"/>
  <c r="I82" i="82"/>
  <c r="F82" i="82"/>
  <c r="C82" i="82" s="1"/>
  <c r="N81" i="82"/>
  <c r="M81" i="82"/>
  <c r="O81" i="82" s="1"/>
  <c r="L81" i="82"/>
  <c r="K81" i="82"/>
  <c r="J81" i="82"/>
  <c r="I81" i="82"/>
  <c r="H81" i="82"/>
  <c r="G81" i="82"/>
  <c r="E81" i="82"/>
  <c r="D81" i="82"/>
  <c r="F81" i="82" s="1"/>
  <c r="C81" i="82" s="1"/>
  <c r="O80" i="82"/>
  <c r="L80" i="82"/>
  <c r="I80" i="82"/>
  <c r="C80" i="82" s="1"/>
  <c r="F80" i="82"/>
  <c r="O79" i="82"/>
  <c r="L79" i="82"/>
  <c r="I79" i="82"/>
  <c r="F79" i="82"/>
  <c r="C79" i="82"/>
  <c r="O78" i="82"/>
  <c r="N78" i="82"/>
  <c r="M78" i="82"/>
  <c r="L78" i="82"/>
  <c r="K78" i="82"/>
  <c r="K77" i="82" s="1"/>
  <c r="J78" i="82"/>
  <c r="H78" i="82"/>
  <c r="H77" i="82" s="1"/>
  <c r="G78" i="82"/>
  <c r="G77" i="82" s="1"/>
  <c r="E78" i="82"/>
  <c r="D78" i="82"/>
  <c r="D77" i="82" s="1"/>
  <c r="N77" i="82"/>
  <c r="M77" i="82"/>
  <c r="J77" i="82"/>
  <c r="E77" i="82"/>
  <c r="E76" i="82" s="1"/>
  <c r="N76" i="82"/>
  <c r="O75" i="82"/>
  <c r="L75" i="82"/>
  <c r="I75" i="82"/>
  <c r="F75" i="82"/>
  <c r="C75" i="82"/>
  <c r="O74" i="82"/>
  <c r="L74" i="82"/>
  <c r="I74" i="82"/>
  <c r="F74" i="82"/>
  <c r="C74" i="82" s="1"/>
  <c r="O73" i="82"/>
  <c r="L73" i="82"/>
  <c r="I73" i="82"/>
  <c r="F73" i="82"/>
  <c r="C73" i="82" s="1"/>
  <c r="O72" i="82"/>
  <c r="L72" i="82"/>
  <c r="I72" i="82"/>
  <c r="C72" i="82" s="1"/>
  <c r="F72" i="82"/>
  <c r="O71" i="82"/>
  <c r="L71" i="82"/>
  <c r="I71" i="82"/>
  <c r="F71" i="82"/>
  <c r="C71" i="82"/>
  <c r="O70" i="82"/>
  <c r="N70" i="82"/>
  <c r="M70" i="82"/>
  <c r="L70" i="82"/>
  <c r="K70" i="82"/>
  <c r="K68" i="82" s="1"/>
  <c r="J70" i="82"/>
  <c r="H70" i="82"/>
  <c r="H68" i="82" s="1"/>
  <c r="H54" i="82" s="1"/>
  <c r="G70" i="82"/>
  <c r="I70" i="82" s="1"/>
  <c r="E70" i="82"/>
  <c r="D70" i="82"/>
  <c r="F70" i="82" s="1"/>
  <c r="C70" i="82" s="1"/>
  <c r="O69" i="82"/>
  <c r="L69" i="82"/>
  <c r="I69" i="82"/>
  <c r="F69" i="82"/>
  <c r="C69" i="82" s="1"/>
  <c r="N68" i="82"/>
  <c r="M68" i="82"/>
  <c r="O68" i="82" s="1"/>
  <c r="J68" i="82"/>
  <c r="L68" i="82" s="1"/>
  <c r="E68" i="82"/>
  <c r="O67" i="82"/>
  <c r="L67" i="82"/>
  <c r="I67" i="82"/>
  <c r="F67" i="82"/>
  <c r="C67" i="82"/>
  <c r="O66" i="82"/>
  <c r="L66" i="82"/>
  <c r="I66" i="82"/>
  <c r="F66" i="82"/>
  <c r="C66" i="82" s="1"/>
  <c r="O65" i="82"/>
  <c r="L65" i="82"/>
  <c r="I65" i="82"/>
  <c r="F65" i="82"/>
  <c r="C65" i="82" s="1"/>
  <c r="O64" i="82"/>
  <c r="L64" i="82"/>
  <c r="I64" i="82"/>
  <c r="C64" i="82" s="1"/>
  <c r="F64" i="82"/>
  <c r="O63" i="82"/>
  <c r="L63" i="82"/>
  <c r="I63" i="82"/>
  <c r="F63" i="82"/>
  <c r="C63" i="82"/>
  <c r="O62" i="82"/>
  <c r="L62" i="82"/>
  <c r="I62" i="82"/>
  <c r="F62" i="82"/>
  <c r="C62" i="82" s="1"/>
  <c r="O61" i="82"/>
  <c r="L61" i="82"/>
  <c r="I61" i="82"/>
  <c r="F61" i="82"/>
  <c r="C61" i="82" s="1"/>
  <c r="O60" i="82"/>
  <c r="L60" i="82"/>
  <c r="I60" i="82"/>
  <c r="C60" i="82" s="1"/>
  <c r="F60" i="82"/>
  <c r="O59" i="82"/>
  <c r="N59" i="82"/>
  <c r="M59" i="82"/>
  <c r="K59" i="82"/>
  <c r="J59" i="82"/>
  <c r="L59" i="82" s="1"/>
  <c r="H59" i="82"/>
  <c r="G59" i="82"/>
  <c r="I59" i="82" s="1"/>
  <c r="F59" i="82"/>
  <c r="E59" i="82"/>
  <c r="D59" i="82"/>
  <c r="O58" i="82"/>
  <c r="L58" i="82"/>
  <c r="I58" i="82"/>
  <c r="F58" i="82"/>
  <c r="C58" i="82" s="1"/>
  <c r="O57" i="82"/>
  <c r="L57" i="82"/>
  <c r="I57" i="82"/>
  <c r="F57" i="82"/>
  <c r="C57" i="82" s="1"/>
  <c r="N56" i="82"/>
  <c r="N55" i="82" s="1"/>
  <c r="N54" i="82" s="1"/>
  <c r="N53" i="82" s="1"/>
  <c r="M56" i="82"/>
  <c r="M55" i="82" s="1"/>
  <c r="K56" i="82"/>
  <c r="J56" i="82"/>
  <c r="J55" i="82" s="1"/>
  <c r="I56" i="82"/>
  <c r="H56" i="82"/>
  <c r="G56" i="82"/>
  <c r="F56" i="82"/>
  <c r="E56" i="82"/>
  <c r="E55" i="82" s="1"/>
  <c r="D56" i="82"/>
  <c r="K55" i="82"/>
  <c r="K54" i="82" s="1"/>
  <c r="H55" i="82"/>
  <c r="G55" i="82"/>
  <c r="D55" i="82"/>
  <c r="O48" i="82"/>
  <c r="C48" i="82" s="1"/>
  <c r="O47" i="82"/>
  <c r="C47" i="82"/>
  <c r="O46" i="82"/>
  <c r="N46" i="82"/>
  <c r="M46" i="82"/>
  <c r="C46" i="82"/>
  <c r="L45" i="82"/>
  <c r="I45" i="82"/>
  <c r="F45" i="82"/>
  <c r="C45" i="82"/>
  <c r="L44" i="82"/>
  <c r="K44" i="82"/>
  <c r="J44" i="82"/>
  <c r="I44" i="82"/>
  <c r="H44" i="82"/>
  <c r="G44" i="82"/>
  <c r="E44" i="82"/>
  <c r="D44" i="82"/>
  <c r="F44" i="82" s="1"/>
  <c r="C44" i="82" s="1"/>
  <c r="F43" i="82"/>
  <c r="C43" i="82"/>
  <c r="L42" i="82"/>
  <c r="C42" i="82" s="1"/>
  <c r="L41" i="82"/>
  <c r="C41" i="82"/>
  <c r="L40" i="82"/>
  <c r="C40" i="82" s="1"/>
  <c r="L39" i="82"/>
  <c r="C39" i="82"/>
  <c r="L38" i="82"/>
  <c r="K38" i="82"/>
  <c r="J38" i="82"/>
  <c r="C38" i="82"/>
  <c r="L37" i="82"/>
  <c r="C37" i="82" s="1"/>
  <c r="L36" i="82"/>
  <c r="C36" i="82"/>
  <c r="L35" i="82"/>
  <c r="K35" i="82"/>
  <c r="J35" i="82"/>
  <c r="C35" i="82"/>
  <c r="L34" i="82"/>
  <c r="C34" i="82" s="1"/>
  <c r="K33" i="82"/>
  <c r="K28" i="82" s="1"/>
  <c r="J33" i="82"/>
  <c r="L33" i="82" s="1"/>
  <c r="C33" i="82" s="1"/>
  <c r="L32" i="82"/>
  <c r="C32" i="82"/>
  <c r="L31" i="82"/>
  <c r="C31" i="82" s="1"/>
  <c r="L30" i="82"/>
  <c r="C30" i="82"/>
  <c r="L29" i="82"/>
  <c r="K29" i="82"/>
  <c r="J29" i="82"/>
  <c r="C29" i="82"/>
  <c r="F27" i="82"/>
  <c r="C27" i="82" s="1"/>
  <c r="O25" i="82"/>
  <c r="L25" i="82"/>
  <c r="I25" i="82"/>
  <c r="F25" i="82"/>
  <c r="C25" i="82"/>
  <c r="O24" i="82"/>
  <c r="L24" i="82"/>
  <c r="I24" i="82"/>
  <c r="F24" i="82"/>
  <c r="C24" i="82" s="1"/>
  <c r="N23" i="82"/>
  <c r="N291" i="82" s="1"/>
  <c r="N290" i="82" s="1"/>
  <c r="M23" i="82"/>
  <c r="M22" i="82" s="1"/>
  <c r="O22" i="82" s="1"/>
  <c r="L23" i="82"/>
  <c r="K23" i="82"/>
  <c r="K291" i="82" s="1"/>
  <c r="K290" i="82" s="1"/>
  <c r="J23" i="82"/>
  <c r="J291" i="82" s="1"/>
  <c r="L291" i="82" s="1"/>
  <c r="I23" i="82"/>
  <c r="H23" i="82"/>
  <c r="H291" i="82" s="1"/>
  <c r="G23" i="82"/>
  <c r="G291" i="82" s="1"/>
  <c r="E23" i="82"/>
  <c r="E291" i="82" s="1"/>
  <c r="E290" i="82" s="1"/>
  <c r="D23" i="82"/>
  <c r="D291" i="82" s="1"/>
  <c r="N22" i="82"/>
  <c r="F77" i="82" l="1"/>
  <c r="K22" i="82"/>
  <c r="O55" i="82"/>
  <c r="M54" i="82"/>
  <c r="L77" i="82"/>
  <c r="F84" i="82"/>
  <c r="F55" i="82"/>
  <c r="E54" i="82"/>
  <c r="E53" i="82" s="1"/>
  <c r="E52" i="82" s="1"/>
  <c r="M76" i="82"/>
  <c r="O76" i="82" s="1"/>
  <c r="I77" i="82"/>
  <c r="L84" i="82"/>
  <c r="C59" i="82"/>
  <c r="J54" i="82"/>
  <c r="L55" i="82"/>
  <c r="L142" i="82"/>
  <c r="C142" i="82" s="1"/>
  <c r="J131" i="82"/>
  <c r="M174" i="82"/>
  <c r="O174" i="82" s="1"/>
  <c r="O175" i="82"/>
  <c r="M291" i="82"/>
  <c r="F23" i="82"/>
  <c r="J28" i="82"/>
  <c r="O56" i="82"/>
  <c r="G68" i="82"/>
  <c r="I68" i="82" s="1"/>
  <c r="I78" i="82"/>
  <c r="G84" i="82"/>
  <c r="I84" i="82" s="1"/>
  <c r="F85" i="82"/>
  <c r="L85" i="82"/>
  <c r="C90" i="82"/>
  <c r="C91" i="82"/>
  <c r="C102" i="82"/>
  <c r="L113" i="82"/>
  <c r="C113" i="82" s="1"/>
  <c r="C118" i="82"/>
  <c r="C126" i="82"/>
  <c r="K131" i="82"/>
  <c r="K76" i="82" s="1"/>
  <c r="K53" i="82" s="1"/>
  <c r="C138" i="82"/>
  <c r="D175" i="82"/>
  <c r="F176" i="82"/>
  <c r="C199" i="82"/>
  <c r="F234" i="82"/>
  <c r="D232" i="82"/>
  <c r="C236" i="82"/>
  <c r="H22" i="82"/>
  <c r="G290" i="82"/>
  <c r="I291" i="82"/>
  <c r="O23" i="82"/>
  <c r="I55" i="82"/>
  <c r="L56" i="82"/>
  <c r="C56" i="82" s="1"/>
  <c r="D68" i="82"/>
  <c r="O77" i="82"/>
  <c r="F78" i="82"/>
  <c r="C86" i="82"/>
  <c r="C87" i="82"/>
  <c r="C94" i="82"/>
  <c r="C95" i="82"/>
  <c r="C96" i="82"/>
  <c r="C114" i="82"/>
  <c r="C115" i="82"/>
  <c r="C122" i="82"/>
  <c r="F123" i="82"/>
  <c r="C123" i="82" s="1"/>
  <c r="O131" i="82"/>
  <c r="H131" i="82"/>
  <c r="H76" i="82" s="1"/>
  <c r="C134" i="82"/>
  <c r="C135" i="82"/>
  <c r="I137" i="82"/>
  <c r="C137" i="82" s="1"/>
  <c r="G131" i="82"/>
  <c r="I131" i="82" s="1"/>
  <c r="O142" i="82"/>
  <c r="L145" i="82"/>
  <c r="C145" i="82" s="1"/>
  <c r="I152" i="82"/>
  <c r="C152" i="82" s="1"/>
  <c r="L161" i="82"/>
  <c r="C161" i="82" s="1"/>
  <c r="C170" i="82"/>
  <c r="C171" i="82"/>
  <c r="I180" i="82"/>
  <c r="C180" i="82" s="1"/>
  <c r="C186" i="82"/>
  <c r="C187" i="82"/>
  <c r="F188" i="82"/>
  <c r="G188" i="82"/>
  <c r="I188" i="82" s="1"/>
  <c r="I189" i="82"/>
  <c r="C189" i="82" s="1"/>
  <c r="K197" i="82"/>
  <c r="K196" i="82" s="1"/>
  <c r="L199" i="82"/>
  <c r="C247" i="82"/>
  <c r="O281" i="82"/>
  <c r="M269" i="82"/>
  <c r="O269" i="82" s="1"/>
  <c r="E22" i="82"/>
  <c r="D290" i="82"/>
  <c r="F290" i="82" s="1"/>
  <c r="F291" i="82"/>
  <c r="H290" i="82"/>
  <c r="O90" i="82"/>
  <c r="I104" i="82"/>
  <c r="C104" i="82" s="1"/>
  <c r="L129" i="82"/>
  <c r="C129" i="82" s="1"/>
  <c r="D131" i="82"/>
  <c r="F131" i="82" s="1"/>
  <c r="F132" i="82"/>
  <c r="C132" i="82" s="1"/>
  <c r="C147" i="82"/>
  <c r="C155" i="82"/>
  <c r="C163" i="82"/>
  <c r="M166" i="82"/>
  <c r="O166" i="82" s="1"/>
  <c r="C166" i="82" s="1"/>
  <c r="O167" i="82"/>
  <c r="I175" i="82"/>
  <c r="I174" i="82"/>
  <c r="C183" i="82"/>
  <c r="M196" i="82"/>
  <c r="O197" i="82"/>
  <c r="J290" i="82"/>
  <c r="L290" i="82" s="1"/>
  <c r="F167" i="82"/>
  <c r="C167" i="82" s="1"/>
  <c r="I176" i="82"/>
  <c r="I199" i="82"/>
  <c r="G197" i="82"/>
  <c r="C204" i="82"/>
  <c r="O205" i="82"/>
  <c r="H195" i="82"/>
  <c r="C213" i="82"/>
  <c r="C224" i="82"/>
  <c r="O228" i="82"/>
  <c r="C228" i="82" s="1"/>
  <c r="J232" i="82"/>
  <c r="O236" i="82"/>
  <c r="K232" i="82"/>
  <c r="K231" i="82" s="1"/>
  <c r="C240" i="82"/>
  <c r="O260" i="82"/>
  <c r="C280" i="82"/>
  <c r="F281" i="82"/>
  <c r="C281" i="82" s="1"/>
  <c r="I283" i="82"/>
  <c r="C283" i="82" s="1"/>
  <c r="M192" i="82"/>
  <c r="O193" i="82"/>
  <c r="D205" i="82"/>
  <c r="F206" i="82"/>
  <c r="C206" i="82" s="1"/>
  <c r="C216" i="82"/>
  <c r="F217" i="82"/>
  <c r="C217" i="82" s="1"/>
  <c r="O232" i="82"/>
  <c r="I234" i="82"/>
  <c r="I239" i="82"/>
  <c r="C239" i="82" s="1"/>
  <c r="G232" i="82"/>
  <c r="C244" i="82"/>
  <c r="C245" i="82"/>
  <c r="C257" i="82"/>
  <c r="N259" i="82"/>
  <c r="O259" i="82" s="1"/>
  <c r="C264" i="82"/>
  <c r="C268" i="82"/>
  <c r="L272" i="82"/>
  <c r="J270" i="82"/>
  <c r="C293" i="82"/>
  <c r="L189" i="82"/>
  <c r="F193" i="82"/>
  <c r="F197" i="82"/>
  <c r="L197" i="82"/>
  <c r="L228" i="82"/>
  <c r="J205" i="82"/>
  <c r="N231" i="82"/>
  <c r="N286" i="82" s="1"/>
  <c r="L247" i="82"/>
  <c r="M252" i="82"/>
  <c r="O253" i="82"/>
  <c r="C253" i="82" s="1"/>
  <c r="J259" i="82"/>
  <c r="L259" i="82" s="1"/>
  <c r="C259" i="82" s="1"/>
  <c r="L260" i="82"/>
  <c r="C260" i="82" s="1"/>
  <c r="C261" i="82"/>
  <c r="O264" i="82"/>
  <c r="D269" i="82"/>
  <c r="F270" i="82"/>
  <c r="C272" i="82"/>
  <c r="F277" i="82"/>
  <c r="C277" i="82" s="1"/>
  <c r="I293" i="82"/>
  <c r="C296" i="82"/>
  <c r="L283" i="82"/>
  <c r="E286" i="82"/>
  <c r="K286" i="82" l="1"/>
  <c r="H53" i="82"/>
  <c r="H52" i="82" s="1"/>
  <c r="H286" i="82"/>
  <c r="F269" i="82"/>
  <c r="O196" i="82"/>
  <c r="L205" i="82"/>
  <c r="J196" i="82"/>
  <c r="C193" i="82"/>
  <c r="J269" i="82"/>
  <c r="L270" i="82"/>
  <c r="D196" i="82"/>
  <c r="F205" i="82"/>
  <c r="C205" i="82" s="1"/>
  <c r="G196" i="82"/>
  <c r="I197" i="82"/>
  <c r="D231" i="82"/>
  <c r="F231" i="82" s="1"/>
  <c r="F232" i="82"/>
  <c r="C232" i="82" s="1"/>
  <c r="C176" i="82"/>
  <c r="C85" i="82"/>
  <c r="M290" i="82"/>
  <c r="O290" i="82" s="1"/>
  <c r="O291" i="82"/>
  <c r="L54" i="82"/>
  <c r="G76" i="82"/>
  <c r="I76" i="82" s="1"/>
  <c r="O54" i="82"/>
  <c r="C77" i="82"/>
  <c r="C197" i="82"/>
  <c r="O192" i="82"/>
  <c r="C192" i="82" s="1"/>
  <c r="M188" i="82"/>
  <c r="O188" i="82" s="1"/>
  <c r="C188" i="82" s="1"/>
  <c r="C23" i="82"/>
  <c r="C291" i="82" s="1"/>
  <c r="C290" i="82" s="1"/>
  <c r="M231" i="82"/>
  <c r="O252" i="82"/>
  <c r="C252" i="82" s="1"/>
  <c r="I232" i="82"/>
  <c r="G231" i="82"/>
  <c r="N195" i="82"/>
  <c r="N52" i="82" s="1"/>
  <c r="J231" i="82"/>
  <c r="L231" i="82" s="1"/>
  <c r="L232" i="82"/>
  <c r="K195" i="82"/>
  <c r="K52" i="82" s="1"/>
  <c r="C78" i="82"/>
  <c r="I290" i="82"/>
  <c r="C234" i="82"/>
  <c r="D174" i="82"/>
  <c r="F174" i="82" s="1"/>
  <c r="C174" i="82" s="1"/>
  <c r="F175" i="82"/>
  <c r="C175" i="82" s="1"/>
  <c r="E288" i="82"/>
  <c r="E51" i="82"/>
  <c r="C84" i="82"/>
  <c r="D76" i="82"/>
  <c r="F76" i="82" s="1"/>
  <c r="C76" i="82" s="1"/>
  <c r="F68" i="82"/>
  <c r="C68" i="82" s="1"/>
  <c r="D54" i="82"/>
  <c r="G54" i="82"/>
  <c r="C270" i="82"/>
  <c r="L28" i="82"/>
  <c r="C28" i="82" s="1"/>
  <c r="J22" i="82"/>
  <c r="L22" i="82" s="1"/>
  <c r="L131" i="82"/>
  <c r="C131" i="82" s="1"/>
  <c r="J76" i="82"/>
  <c r="L76" i="82" s="1"/>
  <c r="C55" i="82"/>
  <c r="K51" i="82" l="1"/>
  <c r="K288" i="82"/>
  <c r="O231" i="82"/>
  <c r="M286" i="82"/>
  <c r="O286" i="82" s="1"/>
  <c r="M195" i="82"/>
  <c r="O195" i="82" s="1"/>
  <c r="D53" i="82"/>
  <c r="F54" i="82"/>
  <c r="I231" i="82"/>
  <c r="G286" i="82"/>
  <c r="I286" i="82" s="1"/>
  <c r="J53" i="82"/>
  <c r="D195" i="82"/>
  <c r="F195" i="82" s="1"/>
  <c r="F196" i="82"/>
  <c r="J195" i="82"/>
  <c r="L195" i="82" s="1"/>
  <c r="L196" i="82"/>
  <c r="D286" i="82"/>
  <c r="F286" i="82" s="1"/>
  <c r="G53" i="82"/>
  <c r="I54" i="82"/>
  <c r="N51" i="82"/>
  <c r="N288" i="82"/>
  <c r="C231" i="82"/>
  <c r="H288" i="82"/>
  <c r="H51" i="82"/>
  <c r="M53" i="82"/>
  <c r="C269" i="82"/>
  <c r="I196" i="82"/>
  <c r="G195" i="82"/>
  <c r="I195" i="82" s="1"/>
  <c r="L269" i="82"/>
  <c r="J286" i="82"/>
  <c r="L286" i="82" s="1"/>
  <c r="G52" i="82" l="1"/>
  <c r="I53" i="82"/>
  <c r="C196" i="82"/>
  <c r="C286" i="82" s="1"/>
  <c r="M52" i="82"/>
  <c r="O53" i="82"/>
  <c r="C195" i="82"/>
  <c r="C54" i="82"/>
  <c r="L53" i="82"/>
  <c r="J52" i="82"/>
  <c r="D52" i="82"/>
  <c r="F53" i="82"/>
  <c r="C53" i="82" s="1"/>
  <c r="D26" i="82" l="1"/>
  <c r="F52" i="82"/>
  <c r="D51" i="82"/>
  <c r="F51" i="82" s="1"/>
  <c r="J51" i="82"/>
  <c r="L51" i="82" s="1"/>
  <c r="L52" i="82"/>
  <c r="J288" i="82"/>
  <c r="L288" i="82" s="1"/>
  <c r="I52" i="82"/>
  <c r="G26" i="82"/>
  <c r="G288" i="82"/>
  <c r="I288" i="82" s="1"/>
  <c r="G51" i="82"/>
  <c r="I51" i="82" s="1"/>
  <c r="M51" i="82"/>
  <c r="O51" i="82" s="1"/>
  <c r="O52" i="82"/>
  <c r="M288" i="82"/>
  <c r="O288" i="82" s="1"/>
  <c r="F26" i="82" l="1"/>
  <c r="D22" i="82"/>
  <c r="F22" i="82" s="1"/>
  <c r="C51" i="82"/>
  <c r="C52" i="82"/>
  <c r="I26" i="82"/>
  <c r="G22" i="82"/>
  <c r="I22" i="82" s="1"/>
  <c r="D288" i="82"/>
  <c r="F288" i="82" s="1"/>
  <c r="C288" i="82" s="1"/>
  <c r="C22" i="82" l="1"/>
  <c r="C26" i="82"/>
  <c r="E132" i="54" l="1"/>
  <c r="E227" i="47"/>
  <c r="S48" i="81" l="1"/>
  <c r="Q48" i="81"/>
  <c r="F48" i="81"/>
  <c r="D48" i="81"/>
  <c r="S47" i="81"/>
  <c r="Q47" i="81"/>
  <c r="F47" i="81"/>
  <c r="D47" i="81"/>
  <c r="S46" i="81"/>
  <c r="Q46" i="81"/>
  <c r="F46" i="81"/>
  <c r="D46" i="81"/>
  <c r="S45" i="81"/>
  <c r="Q45" i="81"/>
  <c r="F45" i="81"/>
  <c r="D45" i="81"/>
  <c r="S44" i="81"/>
  <c r="Q44" i="81" s="1"/>
  <c r="F44" i="81"/>
  <c r="D44" i="81"/>
  <c r="S43" i="81"/>
  <c r="Q43" i="81"/>
  <c r="F43" i="81"/>
  <c r="D43" i="81"/>
  <c r="S42" i="81"/>
  <c r="Q42" i="81"/>
  <c r="F42" i="81"/>
  <c r="D42" i="81"/>
  <c r="S41" i="81"/>
  <c r="Q41" i="81"/>
  <c r="F41" i="81"/>
  <c r="D41" i="81"/>
  <c r="S40" i="81"/>
  <c r="Q40" i="81"/>
  <c r="F40" i="81"/>
  <c r="D40" i="81"/>
  <c r="S39" i="81"/>
  <c r="Q39" i="81"/>
  <c r="F39" i="81"/>
  <c r="D39" i="81"/>
  <c r="S38" i="81"/>
  <c r="Q38" i="81"/>
  <c r="F38" i="81"/>
  <c r="D38" i="81"/>
  <c r="S37" i="81"/>
  <c r="Q37" i="81" s="1"/>
  <c r="F37" i="81"/>
  <c r="D37" i="81"/>
  <c r="S36" i="81"/>
  <c r="Q36" i="81" s="1"/>
  <c r="F36" i="81"/>
  <c r="D36" i="81"/>
  <c r="S35" i="81"/>
  <c r="Q35" i="81" s="1"/>
  <c r="F35" i="81"/>
  <c r="E35" i="81"/>
  <c r="D35" i="81" s="1"/>
  <c r="S34" i="81"/>
  <c r="Q34" i="81"/>
  <c r="F34" i="81"/>
  <c r="D34" i="81" s="1"/>
  <c r="S33" i="81"/>
  <c r="Q33" i="81"/>
  <c r="F33" i="81"/>
  <c r="D33" i="81" s="1"/>
  <c r="S32" i="81"/>
  <c r="Q32" i="81"/>
  <c r="F32" i="81"/>
  <c r="D32" i="81" s="1"/>
  <c r="S31" i="81"/>
  <c r="Q31" i="81"/>
  <c r="F31" i="81"/>
  <c r="D31" i="81" s="1"/>
  <c r="S30" i="81"/>
  <c r="Q30" i="81"/>
  <c r="F30" i="81"/>
  <c r="D30" i="81" s="1"/>
  <c r="S29" i="81"/>
  <c r="Q29" i="81"/>
  <c r="F29" i="81"/>
  <c r="D29" i="81" s="1"/>
  <c r="S28" i="81"/>
  <c r="Q28" i="81"/>
  <c r="F28" i="81"/>
  <c r="D28" i="81" s="1"/>
  <c r="S27" i="81"/>
  <c r="Q27" i="81"/>
  <c r="F27" i="81"/>
  <c r="D27" i="81" s="1"/>
  <c r="S26" i="81"/>
  <c r="Q26" i="81"/>
  <c r="F26" i="81"/>
  <c r="D26" i="81" s="1"/>
  <c r="AC25" i="81"/>
  <c r="AB25" i="81"/>
  <c r="AA25" i="81"/>
  <c r="Z25" i="81"/>
  <c r="Y25" i="81"/>
  <c r="X25" i="81"/>
  <c r="W25" i="81"/>
  <c r="V25" i="81"/>
  <c r="U25" i="81"/>
  <c r="T25" i="81"/>
  <c r="S25" i="81"/>
  <c r="R25" i="81"/>
  <c r="P25" i="81"/>
  <c r="O25" i="81"/>
  <c r="N25" i="81"/>
  <c r="M25" i="81"/>
  <c r="L25" i="81"/>
  <c r="K25" i="81"/>
  <c r="J25" i="81"/>
  <c r="I25" i="81"/>
  <c r="H25" i="81"/>
  <c r="G25" i="81"/>
  <c r="F18" i="81"/>
  <c r="D18" i="81" s="1"/>
  <c r="D16" i="81" s="1"/>
  <c r="F17" i="81"/>
  <c r="D17" i="81"/>
  <c r="P16" i="81"/>
  <c r="O16" i="81"/>
  <c r="N16" i="81"/>
  <c r="M16" i="81"/>
  <c r="L16" i="81"/>
  <c r="K16" i="81"/>
  <c r="J16" i="81"/>
  <c r="I16" i="81"/>
  <c r="H16" i="81"/>
  <c r="G16" i="81"/>
  <c r="E16" i="81"/>
  <c r="D25" i="81" l="1"/>
  <c r="Q25" i="81"/>
  <c r="F16" i="81"/>
  <c r="E25" i="81"/>
  <c r="F25" i="81"/>
  <c r="BH302" i="80" l="1"/>
  <c r="AZ302" i="80"/>
  <c r="E302" i="80"/>
  <c r="D302" i="80"/>
  <c r="C302" i="80"/>
  <c r="BH300" i="80"/>
  <c r="AZ300" i="80"/>
  <c r="E300" i="80"/>
  <c r="D300" i="80"/>
  <c r="BH298" i="80"/>
  <c r="AZ298" i="80"/>
  <c r="E298" i="80"/>
  <c r="C298" i="80" s="1"/>
  <c r="D298" i="80"/>
  <c r="BH297" i="80"/>
  <c r="AZ297" i="80"/>
  <c r="C297" i="80" s="1"/>
  <c r="E297" i="80"/>
  <c r="D297" i="80"/>
  <c r="BH296" i="80"/>
  <c r="AZ296" i="80"/>
  <c r="E296" i="80"/>
  <c r="D296" i="80"/>
  <c r="C296" i="80"/>
  <c r="BH295" i="80"/>
  <c r="AZ295" i="80"/>
  <c r="E295" i="80"/>
  <c r="D295" i="80"/>
  <c r="D292" i="80" s="1"/>
  <c r="BH294" i="80"/>
  <c r="AZ294" i="80"/>
  <c r="E294" i="80"/>
  <c r="D294" i="80"/>
  <c r="BH293" i="80"/>
  <c r="BH292" i="80" s="1"/>
  <c r="AZ293" i="80"/>
  <c r="AZ292" i="80" s="1"/>
  <c r="E293" i="80"/>
  <c r="D293" i="80"/>
  <c r="C293" i="80"/>
  <c r="BN292" i="80"/>
  <c r="BM292" i="80"/>
  <c r="BL292" i="80"/>
  <c r="BK292" i="80"/>
  <c r="BJ292" i="80"/>
  <c r="BI292" i="80"/>
  <c r="BG292" i="80"/>
  <c r="BF292" i="80"/>
  <c r="BE292" i="80"/>
  <c r="BD292" i="80"/>
  <c r="BC292" i="80"/>
  <c r="BB292" i="80"/>
  <c r="BA292" i="80"/>
  <c r="AY292" i="80"/>
  <c r="AX292" i="80"/>
  <c r="AW292" i="80"/>
  <c r="AV292" i="80"/>
  <c r="AU292" i="80"/>
  <c r="AT292" i="80"/>
  <c r="AS292" i="80"/>
  <c r="AR292" i="80"/>
  <c r="AQ292" i="80"/>
  <c r="AP292" i="80"/>
  <c r="AO292" i="80"/>
  <c r="AN292" i="80"/>
  <c r="AM292" i="80"/>
  <c r="AL292" i="80"/>
  <c r="AK292" i="80"/>
  <c r="AJ292" i="80"/>
  <c r="AI292" i="80"/>
  <c r="AH292" i="80"/>
  <c r="AG292" i="80"/>
  <c r="AF292" i="80"/>
  <c r="AE292" i="80"/>
  <c r="AD292" i="80"/>
  <c r="AC292" i="80"/>
  <c r="AB292" i="80"/>
  <c r="AA292" i="80"/>
  <c r="Z292" i="80"/>
  <c r="Y292" i="80"/>
  <c r="X292" i="80"/>
  <c r="W292" i="80"/>
  <c r="V292" i="80"/>
  <c r="U292" i="80"/>
  <c r="T292" i="80"/>
  <c r="S292" i="80"/>
  <c r="R292" i="80"/>
  <c r="Q292" i="80"/>
  <c r="P292" i="80"/>
  <c r="O292" i="80"/>
  <c r="N292" i="80"/>
  <c r="M292" i="80"/>
  <c r="L292" i="80"/>
  <c r="K292" i="80"/>
  <c r="J292" i="80"/>
  <c r="I292" i="80"/>
  <c r="H292" i="80"/>
  <c r="G292" i="80"/>
  <c r="F292" i="80"/>
  <c r="BH284" i="80"/>
  <c r="AZ284" i="80"/>
  <c r="E284" i="80"/>
  <c r="D284" i="80"/>
  <c r="D282" i="80" s="1"/>
  <c r="C284" i="80"/>
  <c r="BH283" i="80"/>
  <c r="AZ283" i="80"/>
  <c r="E283" i="80"/>
  <c r="D283" i="80"/>
  <c r="BN282" i="80"/>
  <c r="BM282" i="80"/>
  <c r="BL282" i="80"/>
  <c r="BK282" i="80"/>
  <c r="BJ282" i="80"/>
  <c r="BI282" i="80"/>
  <c r="BH282" i="80"/>
  <c r="BG282" i="80"/>
  <c r="BF282" i="80"/>
  <c r="BE282" i="80"/>
  <c r="BD282" i="80"/>
  <c r="BC282" i="80"/>
  <c r="BB282" i="80"/>
  <c r="BA282" i="80"/>
  <c r="AZ282" i="80"/>
  <c r="AY282" i="80"/>
  <c r="AX282" i="80"/>
  <c r="AW282" i="80"/>
  <c r="AV282" i="80"/>
  <c r="AU282" i="80"/>
  <c r="AT282" i="80"/>
  <c r="AS282" i="80"/>
  <c r="AR282" i="80"/>
  <c r="AQ282" i="80"/>
  <c r="AP282" i="80"/>
  <c r="AO282" i="80"/>
  <c r="AN282" i="80"/>
  <c r="AM282" i="80"/>
  <c r="AL282" i="80"/>
  <c r="AK282" i="80"/>
  <c r="AJ282" i="80"/>
  <c r="AI282" i="80"/>
  <c r="AH282" i="80"/>
  <c r="AG282" i="80"/>
  <c r="AF282" i="80"/>
  <c r="AE282" i="80"/>
  <c r="AD282" i="80"/>
  <c r="AC282" i="80"/>
  <c r="AB282" i="80"/>
  <c r="AA282" i="80"/>
  <c r="Z282" i="80"/>
  <c r="Y282" i="80"/>
  <c r="X282" i="80"/>
  <c r="W282" i="80"/>
  <c r="V282" i="80"/>
  <c r="U282" i="80"/>
  <c r="T282" i="80"/>
  <c r="S282" i="80"/>
  <c r="R282" i="80"/>
  <c r="Q282" i="80"/>
  <c r="P282" i="80"/>
  <c r="O282" i="80"/>
  <c r="N282" i="80"/>
  <c r="M282" i="80"/>
  <c r="L282" i="80"/>
  <c r="K282" i="80"/>
  <c r="J282" i="80"/>
  <c r="I282" i="80"/>
  <c r="H282" i="80"/>
  <c r="G282" i="80"/>
  <c r="F282" i="80"/>
  <c r="BH281" i="80"/>
  <c r="AZ281" i="80"/>
  <c r="E281" i="80"/>
  <c r="E280" i="80" s="1"/>
  <c r="D281" i="80"/>
  <c r="BN280" i="80"/>
  <c r="BM280" i="80"/>
  <c r="BL280" i="80"/>
  <c r="BK280" i="80"/>
  <c r="BJ280" i="80"/>
  <c r="BI280" i="80"/>
  <c r="BH280" i="80"/>
  <c r="BG280" i="80"/>
  <c r="BF280" i="80"/>
  <c r="BE280" i="80"/>
  <c r="BD280" i="80"/>
  <c r="BC280" i="80"/>
  <c r="BB280" i="80"/>
  <c r="BA280" i="80"/>
  <c r="AZ280" i="80"/>
  <c r="AY280" i="80"/>
  <c r="AX280" i="80"/>
  <c r="AW280" i="80"/>
  <c r="AV280" i="80"/>
  <c r="AU280" i="80"/>
  <c r="AT280" i="80"/>
  <c r="AS280" i="80"/>
  <c r="AR280" i="80"/>
  <c r="AQ280" i="80"/>
  <c r="AP280" i="80"/>
  <c r="AO280" i="80"/>
  <c r="AN280" i="80"/>
  <c r="AM280" i="80"/>
  <c r="AL280" i="80"/>
  <c r="AK280" i="80"/>
  <c r="AJ280" i="80"/>
  <c r="AI280" i="80"/>
  <c r="AH280" i="80"/>
  <c r="AG280" i="80"/>
  <c r="AF280" i="80"/>
  <c r="AE280" i="80"/>
  <c r="AD280" i="80"/>
  <c r="AC280" i="80"/>
  <c r="AB280" i="80"/>
  <c r="AA280" i="80"/>
  <c r="Z280" i="80"/>
  <c r="Y280" i="80"/>
  <c r="X280" i="80"/>
  <c r="W280" i="80"/>
  <c r="V280" i="80"/>
  <c r="U280" i="80"/>
  <c r="T280" i="80"/>
  <c r="S280" i="80"/>
  <c r="R280" i="80"/>
  <c r="Q280" i="80"/>
  <c r="P280" i="80"/>
  <c r="O280" i="80"/>
  <c r="N280" i="80"/>
  <c r="M280" i="80"/>
  <c r="L280" i="80"/>
  <c r="K280" i="80"/>
  <c r="J280" i="80"/>
  <c r="I280" i="80"/>
  <c r="H280" i="80"/>
  <c r="G280" i="80"/>
  <c r="F280" i="80"/>
  <c r="D280" i="80"/>
  <c r="C280" i="80"/>
  <c r="BH279" i="80"/>
  <c r="AZ279" i="80"/>
  <c r="E279" i="80"/>
  <c r="C279" i="80" s="1"/>
  <c r="D279" i="80"/>
  <c r="BH278" i="80"/>
  <c r="AZ278" i="80"/>
  <c r="C278" i="80" s="1"/>
  <c r="C276" i="80" s="1"/>
  <c r="E278" i="80"/>
  <c r="D278" i="80"/>
  <c r="BH277" i="80"/>
  <c r="BH276" i="80" s="1"/>
  <c r="AZ277" i="80"/>
  <c r="E277" i="80"/>
  <c r="D277" i="80"/>
  <c r="C277" i="80"/>
  <c r="BN276" i="80"/>
  <c r="BM276" i="80"/>
  <c r="BL276" i="80"/>
  <c r="BK276" i="80"/>
  <c r="BJ276" i="80"/>
  <c r="BI276" i="80"/>
  <c r="BG276" i="80"/>
  <c r="BF276" i="80"/>
  <c r="BE276" i="80"/>
  <c r="BD276" i="80"/>
  <c r="BC276" i="80"/>
  <c r="BB276" i="80"/>
  <c r="BA276" i="80"/>
  <c r="AY276" i="80"/>
  <c r="AX276" i="80"/>
  <c r="AW276" i="80"/>
  <c r="AV276" i="80"/>
  <c r="AU276" i="80"/>
  <c r="AT276" i="80"/>
  <c r="AS276" i="80"/>
  <c r="AR276" i="80"/>
  <c r="AQ276" i="80"/>
  <c r="AP276" i="80"/>
  <c r="AO276" i="80"/>
  <c r="AN276" i="80"/>
  <c r="AM276" i="80"/>
  <c r="AL276" i="80"/>
  <c r="AK276" i="80"/>
  <c r="AJ276" i="80"/>
  <c r="AI276" i="80"/>
  <c r="AH276" i="80"/>
  <c r="AG276" i="80"/>
  <c r="AF276" i="80"/>
  <c r="AE276" i="80"/>
  <c r="AD276" i="80"/>
  <c r="AC276" i="80"/>
  <c r="AB276" i="80"/>
  <c r="AA276" i="80"/>
  <c r="Z276" i="80"/>
  <c r="Y276" i="80"/>
  <c r="X276" i="80"/>
  <c r="W276" i="80"/>
  <c r="V276" i="80"/>
  <c r="U276" i="80"/>
  <c r="T276" i="80"/>
  <c r="S276" i="80"/>
  <c r="R276" i="80"/>
  <c r="Q276" i="80"/>
  <c r="P276" i="80"/>
  <c r="O276" i="80"/>
  <c r="N276" i="80"/>
  <c r="M276" i="80"/>
  <c r="L276" i="80"/>
  <c r="K276" i="80"/>
  <c r="J276" i="80"/>
  <c r="I276" i="80"/>
  <c r="H276" i="80"/>
  <c r="G276" i="80"/>
  <c r="F276" i="80"/>
  <c r="E276" i="80"/>
  <c r="D276" i="80"/>
  <c r="BH275" i="80"/>
  <c r="AZ275" i="80"/>
  <c r="E275" i="80"/>
  <c r="C275" i="80" s="1"/>
  <c r="D275" i="80"/>
  <c r="BH274" i="80"/>
  <c r="AZ274" i="80"/>
  <c r="E274" i="80"/>
  <c r="D274" i="80"/>
  <c r="BH273" i="80"/>
  <c r="AZ273" i="80"/>
  <c r="E273" i="80"/>
  <c r="D273" i="80"/>
  <c r="BH272" i="80"/>
  <c r="BH271" i="80" s="1"/>
  <c r="BH269" i="80" s="1"/>
  <c r="BH268" i="80" s="1"/>
  <c r="AZ272" i="80"/>
  <c r="E272" i="80"/>
  <c r="D272" i="80"/>
  <c r="C272" i="80"/>
  <c r="BN271" i="80"/>
  <c r="BM271" i="80"/>
  <c r="BL271" i="80"/>
  <c r="BK271" i="80"/>
  <c r="BK269" i="80" s="1"/>
  <c r="BK268" i="80" s="1"/>
  <c r="BJ271" i="80"/>
  <c r="BI271" i="80"/>
  <c r="BG271" i="80"/>
  <c r="BG269" i="80" s="1"/>
  <c r="BG268" i="80" s="1"/>
  <c r="BF271" i="80"/>
  <c r="BE271" i="80"/>
  <c r="BD271" i="80"/>
  <c r="BD269" i="80" s="1"/>
  <c r="BD268" i="80" s="1"/>
  <c r="BC271" i="80"/>
  <c r="BC269" i="80" s="1"/>
  <c r="BC268" i="80" s="1"/>
  <c r="BB271" i="80"/>
  <c r="BA271" i="80"/>
  <c r="AY271" i="80"/>
  <c r="AY269" i="80" s="1"/>
  <c r="AY268" i="80" s="1"/>
  <c r="AX271" i="80"/>
  <c r="AW271" i="80"/>
  <c r="AV271" i="80"/>
  <c r="AU271" i="80"/>
  <c r="AU269" i="80" s="1"/>
  <c r="AU268" i="80" s="1"/>
  <c r="AT271" i="80"/>
  <c r="AS271" i="80"/>
  <c r="AR271" i="80"/>
  <c r="AR269" i="80" s="1"/>
  <c r="AR268" i="80" s="1"/>
  <c r="AQ271" i="80"/>
  <c r="AQ269" i="80" s="1"/>
  <c r="AQ268" i="80" s="1"/>
  <c r="AP271" i="80"/>
  <c r="AO271" i="80"/>
  <c r="AN271" i="80"/>
  <c r="AN269" i="80" s="1"/>
  <c r="AN268" i="80" s="1"/>
  <c r="AM271" i="80"/>
  <c r="AM269" i="80" s="1"/>
  <c r="AM268" i="80" s="1"/>
  <c r="AL271" i="80"/>
  <c r="AK271" i="80"/>
  <c r="AJ271" i="80"/>
  <c r="AI271" i="80"/>
  <c r="AI269" i="80" s="1"/>
  <c r="AI268" i="80" s="1"/>
  <c r="AH271" i="80"/>
  <c r="AG271" i="80"/>
  <c r="AF271" i="80"/>
  <c r="AE271" i="80"/>
  <c r="AE269" i="80" s="1"/>
  <c r="AE268" i="80" s="1"/>
  <c r="AD271" i="80"/>
  <c r="AC271" i="80"/>
  <c r="AB271" i="80"/>
  <c r="AB269" i="80" s="1"/>
  <c r="AB268" i="80" s="1"/>
  <c r="AA271" i="80"/>
  <c r="AA269" i="80" s="1"/>
  <c r="AA268" i="80" s="1"/>
  <c r="Z271" i="80"/>
  <c r="Y271" i="80"/>
  <c r="X271" i="80"/>
  <c r="X269" i="80" s="1"/>
  <c r="X268" i="80" s="1"/>
  <c r="W271" i="80"/>
  <c r="W269" i="80" s="1"/>
  <c r="W268" i="80" s="1"/>
  <c r="V271" i="80"/>
  <c r="U271" i="80"/>
  <c r="T271" i="80"/>
  <c r="S271" i="80"/>
  <c r="S269" i="80" s="1"/>
  <c r="S268" i="80" s="1"/>
  <c r="R271" i="80"/>
  <c r="Q271" i="80"/>
  <c r="P271" i="80"/>
  <c r="O271" i="80"/>
  <c r="O269" i="80" s="1"/>
  <c r="O268" i="80" s="1"/>
  <c r="N271" i="80"/>
  <c r="M271" i="80"/>
  <c r="L271" i="80"/>
  <c r="L269" i="80" s="1"/>
  <c r="L268" i="80" s="1"/>
  <c r="K271" i="80"/>
  <c r="K269" i="80" s="1"/>
  <c r="K268" i="80" s="1"/>
  <c r="J271" i="80"/>
  <c r="I271" i="80"/>
  <c r="H271" i="80"/>
  <c r="H269" i="80" s="1"/>
  <c r="H268" i="80" s="1"/>
  <c r="G271" i="80"/>
  <c r="G269" i="80" s="1"/>
  <c r="G268" i="80" s="1"/>
  <c r="F271" i="80"/>
  <c r="E271" i="80"/>
  <c r="D271" i="80"/>
  <c r="BH270" i="80"/>
  <c r="AZ270" i="80"/>
  <c r="E270" i="80"/>
  <c r="C270" i="80" s="1"/>
  <c r="D270" i="80"/>
  <c r="D269" i="80" s="1"/>
  <c r="D268" i="80" s="1"/>
  <c r="BN269" i="80"/>
  <c r="BM269" i="80"/>
  <c r="BL269" i="80"/>
  <c r="BL268" i="80" s="1"/>
  <c r="BJ269" i="80"/>
  <c r="BJ268" i="80" s="1"/>
  <c r="BI269" i="80"/>
  <c r="BF269" i="80"/>
  <c r="BE269" i="80"/>
  <c r="BB269" i="80"/>
  <c r="BA269" i="80"/>
  <c r="AX269" i="80"/>
  <c r="AW269" i="80"/>
  <c r="AV269" i="80"/>
  <c r="AV268" i="80" s="1"/>
  <c r="AT269" i="80"/>
  <c r="AT268" i="80" s="1"/>
  <c r="AS269" i="80"/>
  <c r="AP269" i="80"/>
  <c r="AO269" i="80"/>
  <c r="AO268" i="80" s="1"/>
  <c r="AL269" i="80"/>
  <c r="AK269" i="80"/>
  <c r="AJ269" i="80"/>
  <c r="AJ268" i="80" s="1"/>
  <c r="AH269" i="80"/>
  <c r="AG269" i="80"/>
  <c r="AF269" i="80"/>
  <c r="AF268" i="80" s="1"/>
  <c r="AD269" i="80"/>
  <c r="AD268" i="80" s="1"/>
  <c r="AC269" i="80"/>
  <c r="Z269" i="80"/>
  <c r="Y269" i="80"/>
  <c r="V269" i="80"/>
  <c r="U269" i="80"/>
  <c r="T269" i="80"/>
  <c r="T268" i="80" s="1"/>
  <c r="R269" i="80"/>
  <c r="Q269" i="80"/>
  <c r="P269" i="80"/>
  <c r="P268" i="80" s="1"/>
  <c r="N269" i="80"/>
  <c r="N268" i="80" s="1"/>
  <c r="M269" i="80"/>
  <c r="J269" i="80"/>
  <c r="I269" i="80"/>
  <c r="F269" i="80"/>
  <c r="E269" i="80"/>
  <c r="BN268" i="80"/>
  <c r="BM268" i="80"/>
  <c r="BI268" i="80"/>
  <c r="BF268" i="80"/>
  <c r="BE268" i="80"/>
  <c r="BB268" i="80"/>
  <c r="BA268" i="80"/>
  <c r="AX268" i="80"/>
  <c r="AW268" i="80"/>
  <c r="AS268" i="80"/>
  <c r="AP268" i="80"/>
  <c r="AL268" i="80"/>
  <c r="AK268" i="80"/>
  <c r="AH268" i="80"/>
  <c r="AG268" i="80"/>
  <c r="AC268" i="80"/>
  <c r="Z268" i="80"/>
  <c r="Y268" i="80"/>
  <c r="V268" i="80"/>
  <c r="U268" i="80"/>
  <c r="R268" i="80"/>
  <c r="Q268" i="80"/>
  <c r="M268" i="80"/>
  <c r="J268" i="80"/>
  <c r="I268" i="80"/>
  <c r="F268" i="80"/>
  <c r="E268" i="80"/>
  <c r="BH267" i="80"/>
  <c r="AZ267" i="80"/>
  <c r="C267" i="80" s="1"/>
  <c r="E267" i="80"/>
  <c r="D267" i="80"/>
  <c r="BH266" i="80"/>
  <c r="AZ266" i="80"/>
  <c r="E266" i="80"/>
  <c r="D266" i="80"/>
  <c r="C266" i="80"/>
  <c r="BH265" i="80"/>
  <c r="AZ265" i="80"/>
  <c r="E265" i="80"/>
  <c r="C265" i="80" s="1"/>
  <c r="D265" i="80"/>
  <c r="D263" i="80" s="1"/>
  <c r="BH264" i="80"/>
  <c r="AZ264" i="80"/>
  <c r="AZ263" i="80" s="1"/>
  <c r="E264" i="80"/>
  <c r="C264" i="80" s="1"/>
  <c r="D264" i="80"/>
  <c r="BN263" i="80"/>
  <c r="BN258" i="80" s="1"/>
  <c r="BM263" i="80"/>
  <c r="BM258" i="80" s="1"/>
  <c r="BM230" i="80" s="1"/>
  <c r="BL263" i="80"/>
  <c r="BK263" i="80"/>
  <c r="BJ263" i="80"/>
  <c r="BJ258" i="80" s="1"/>
  <c r="BI263" i="80"/>
  <c r="BI258" i="80" s="1"/>
  <c r="BI230" i="80" s="1"/>
  <c r="BG263" i="80"/>
  <c r="BF263" i="80"/>
  <c r="BF258" i="80" s="1"/>
  <c r="BE263" i="80"/>
  <c r="BE258" i="80" s="1"/>
  <c r="BD263" i="80"/>
  <c r="BC263" i="80"/>
  <c r="BB263" i="80"/>
  <c r="BB258" i="80" s="1"/>
  <c r="BA263" i="80"/>
  <c r="BA258" i="80" s="1"/>
  <c r="AY263" i="80"/>
  <c r="AX263" i="80"/>
  <c r="AX258" i="80" s="1"/>
  <c r="AW263" i="80"/>
  <c r="AW258" i="80" s="1"/>
  <c r="AV263" i="80"/>
  <c r="AU263" i="80"/>
  <c r="AT263" i="80"/>
  <c r="AT258" i="80" s="1"/>
  <c r="AS263" i="80"/>
  <c r="AS258" i="80" s="1"/>
  <c r="AR263" i="80"/>
  <c r="AQ263" i="80"/>
  <c r="AP263" i="80"/>
  <c r="AP258" i="80" s="1"/>
  <c r="AO263" i="80"/>
  <c r="AO258" i="80" s="1"/>
  <c r="AN263" i="80"/>
  <c r="AM263" i="80"/>
  <c r="AL263" i="80"/>
  <c r="AL258" i="80" s="1"/>
  <c r="AK263" i="80"/>
  <c r="AK258" i="80" s="1"/>
  <c r="AJ263" i="80"/>
  <c r="AI263" i="80"/>
  <c r="AH263" i="80"/>
  <c r="AH258" i="80" s="1"/>
  <c r="AG263" i="80"/>
  <c r="AG258" i="80" s="1"/>
  <c r="AF263" i="80"/>
  <c r="AE263" i="80"/>
  <c r="AD263" i="80"/>
  <c r="AD258" i="80" s="1"/>
  <c r="AC263" i="80"/>
  <c r="AC258" i="80" s="1"/>
  <c r="AB263" i="80"/>
  <c r="AA263" i="80"/>
  <c r="Z263" i="80"/>
  <c r="Z258" i="80" s="1"/>
  <c r="Y263" i="80"/>
  <c r="Y258" i="80" s="1"/>
  <c r="X263" i="80"/>
  <c r="W263" i="80"/>
  <c r="V263" i="80"/>
  <c r="V258" i="80" s="1"/>
  <c r="U263" i="80"/>
  <c r="U258" i="80" s="1"/>
  <c r="T263" i="80"/>
  <c r="S263" i="80"/>
  <c r="R263" i="80"/>
  <c r="R258" i="80" s="1"/>
  <c r="Q263" i="80"/>
  <c r="Q258" i="80" s="1"/>
  <c r="P263" i="80"/>
  <c r="O263" i="80"/>
  <c r="N263" i="80"/>
  <c r="N258" i="80" s="1"/>
  <c r="M263" i="80"/>
  <c r="M258" i="80" s="1"/>
  <c r="L263" i="80"/>
  <c r="K263" i="80"/>
  <c r="J263" i="80"/>
  <c r="J258" i="80" s="1"/>
  <c r="I263" i="80"/>
  <c r="I258" i="80" s="1"/>
  <c r="H263" i="80"/>
  <c r="G263" i="80"/>
  <c r="F263" i="80"/>
  <c r="F258" i="80" s="1"/>
  <c r="E263" i="80"/>
  <c r="E258" i="80" s="1"/>
  <c r="BH262" i="80"/>
  <c r="AZ262" i="80"/>
  <c r="E262" i="80"/>
  <c r="D262" i="80"/>
  <c r="BH261" i="80"/>
  <c r="AZ261" i="80"/>
  <c r="E261" i="80"/>
  <c r="D261" i="80"/>
  <c r="C261" i="80"/>
  <c r="BH260" i="80"/>
  <c r="AZ260" i="80"/>
  <c r="E260" i="80"/>
  <c r="C260" i="80" s="1"/>
  <c r="D260" i="80"/>
  <c r="D259" i="80" s="1"/>
  <c r="D258" i="80" s="1"/>
  <c r="BN259" i="80"/>
  <c r="BM259" i="80"/>
  <c r="BL259" i="80"/>
  <c r="BK259" i="80"/>
  <c r="BJ259" i="80"/>
  <c r="BI259" i="80"/>
  <c r="BH259" i="80"/>
  <c r="BG259" i="80"/>
  <c r="BF259" i="80"/>
  <c r="BE259" i="80"/>
  <c r="BD259" i="80"/>
  <c r="BC259" i="80"/>
  <c r="BB259" i="80"/>
  <c r="BA259" i="80"/>
  <c r="AY259" i="80"/>
  <c r="AX259" i="80"/>
  <c r="AW259" i="80"/>
  <c r="AV259" i="80"/>
  <c r="AU259" i="80"/>
  <c r="AT259" i="80"/>
  <c r="AS259" i="80"/>
  <c r="AR259" i="80"/>
  <c r="AR258" i="80" s="1"/>
  <c r="AQ259" i="80"/>
  <c r="AP259" i="80"/>
  <c r="AO259" i="80"/>
  <c r="AN259" i="80"/>
  <c r="AM259" i="80"/>
  <c r="AL259" i="80"/>
  <c r="AK259" i="80"/>
  <c r="AJ259" i="80"/>
  <c r="AJ258" i="80" s="1"/>
  <c r="AI259" i="80"/>
  <c r="AH259" i="80"/>
  <c r="AG259" i="80"/>
  <c r="AF259" i="80"/>
  <c r="AE259" i="80"/>
  <c r="AD259" i="80"/>
  <c r="AC259" i="80"/>
  <c r="AB259" i="80"/>
  <c r="AB258" i="80" s="1"/>
  <c r="AA259" i="80"/>
  <c r="Z259" i="80"/>
  <c r="Y259" i="80"/>
  <c r="X259" i="80"/>
  <c r="W259" i="80"/>
  <c r="V259" i="80"/>
  <c r="U259" i="80"/>
  <c r="T259" i="80"/>
  <c r="T258" i="80" s="1"/>
  <c r="S259" i="80"/>
  <c r="R259" i="80"/>
  <c r="Q259" i="80"/>
  <c r="P259" i="80"/>
  <c r="O259" i="80"/>
  <c r="N259" i="80"/>
  <c r="M259" i="80"/>
  <c r="L259" i="80"/>
  <c r="L258" i="80" s="1"/>
  <c r="K259" i="80"/>
  <c r="J259" i="80"/>
  <c r="I259" i="80"/>
  <c r="H259" i="80"/>
  <c r="G259" i="80"/>
  <c r="F259" i="80"/>
  <c r="E259" i="80"/>
  <c r="BL258" i="80"/>
  <c r="BK258" i="80"/>
  <c r="BG258" i="80"/>
  <c r="BD258" i="80"/>
  <c r="BC258" i="80"/>
  <c r="AY258" i="80"/>
  <c r="AV258" i="80"/>
  <c r="AU258" i="80"/>
  <c r="AQ258" i="80"/>
  <c r="AN258" i="80"/>
  <c r="AM258" i="80"/>
  <c r="AI258" i="80"/>
  <c r="AF258" i="80"/>
  <c r="AE258" i="80"/>
  <c r="AA258" i="80"/>
  <c r="X258" i="80"/>
  <c r="W258" i="80"/>
  <c r="S258" i="80"/>
  <c r="P258" i="80"/>
  <c r="O258" i="80"/>
  <c r="K258" i="80"/>
  <c r="H258" i="80"/>
  <c r="G258" i="80"/>
  <c r="BH257" i="80"/>
  <c r="AZ257" i="80"/>
  <c r="E257" i="80"/>
  <c r="D257" i="80"/>
  <c r="BH256" i="80"/>
  <c r="AZ256" i="80"/>
  <c r="C256" i="80" s="1"/>
  <c r="E256" i="80"/>
  <c r="D256" i="80"/>
  <c r="BH255" i="80"/>
  <c r="AZ255" i="80"/>
  <c r="E255" i="80"/>
  <c r="D255" i="80"/>
  <c r="C255" i="80"/>
  <c r="BH254" i="80"/>
  <c r="AZ254" i="80"/>
  <c r="E254" i="80"/>
  <c r="C254" i="80" s="1"/>
  <c r="D254" i="80"/>
  <c r="D252" i="80" s="1"/>
  <c r="D251" i="80" s="1"/>
  <c r="BH253" i="80"/>
  <c r="BH252" i="80" s="1"/>
  <c r="BH251" i="80" s="1"/>
  <c r="AZ253" i="80"/>
  <c r="AZ252" i="80" s="1"/>
  <c r="E253" i="80"/>
  <c r="C253" i="80" s="1"/>
  <c r="D253" i="80"/>
  <c r="BN252" i="80"/>
  <c r="BM252" i="80"/>
  <c r="BL252" i="80"/>
  <c r="BK252" i="80"/>
  <c r="BJ252" i="80"/>
  <c r="BI252" i="80"/>
  <c r="BG252" i="80"/>
  <c r="BF252" i="80"/>
  <c r="BE252" i="80"/>
  <c r="BD252" i="80"/>
  <c r="BC252" i="80"/>
  <c r="BB252" i="80"/>
  <c r="BA252" i="80"/>
  <c r="AY252" i="80"/>
  <c r="AX252" i="80"/>
  <c r="AW252" i="80"/>
  <c r="AV252" i="80"/>
  <c r="AU252" i="80"/>
  <c r="AT252" i="80"/>
  <c r="AS252" i="80"/>
  <c r="AR252" i="80"/>
  <c r="AQ252" i="80"/>
  <c r="AP252" i="80"/>
  <c r="AO252" i="80"/>
  <c r="AN252" i="80"/>
  <c r="AM252" i="80"/>
  <c r="AL252" i="80"/>
  <c r="AK252" i="80"/>
  <c r="AJ252" i="80"/>
  <c r="AI252" i="80"/>
  <c r="AH252" i="80"/>
  <c r="AG252" i="80"/>
  <c r="AF252" i="80"/>
  <c r="AE252" i="80"/>
  <c r="AD252" i="80"/>
  <c r="AC252" i="80"/>
  <c r="AB252" i="80"/>
  <c r="AA252" i="80"/>
  <c r="Z252" i="80"/>
  <c r="Y252" i="80"/>
  <c r="X252" i="80"/>
  <c r="W252" i="80"/>
  <c r="V252" i="80"/>
  <c r="U252" i="80"/>
  <c r="T252" i="80"/>
  <c r="S252" i="80"/>
  <c r="R252" i="80"/>
  <c r="Q252" i="80"/>
  <c r="P252" i="80"/>
  <c r="O252" i="80"/>
  <c r="N252" i="80"/>
  <c r="M252" i="80"/>
  <c r="L252" i="80"/>
  <c r="K252" i="80"/>
  <c r="J252" i="80"/>
  <c r="I252" i="80"/>
  <c r="H252" i="80"/>
  <c r="G252" i="80"/>
  <c r="F252" i="80"/>
  <c r="E252" i="80"/>
  <c r="BN251" i="80"/>
  <c r="BM251" i="80"/>
  <c r="BL251" i="80"/>
  <c r="BK251" i="80"/>
  <c r="BJ251" i="80"/>
  <c r="BI251" i="80"/>
  <c r="BG251" i="80"/>
  <c r="BF251" i="80"/>
  <c r="BE251" i="80"/>
  <c r="BD251" i="80"/>
  <c r="BC251" i="80"/>
  <c r="BB251" i="80"/>
  <c r="BA251" i="80"/>
  <c r="AY251" i="80"/>
  <c r="AX251" i="80"/>
  <c r="AW251" i="80"/>
  <c r="AV251" i="80"/>
  <c r="AU251" i="80"/>
  <c r="AT251" i="80"/>
  <c r="AS251" i="80"/>
  <c r="AR251" i="80"/>
  <c r="AQ251" i="80"/>
  <c r="AP251" i="80"/>
  <c r="AO251" i="80"/>
  <c r="AN251" i="80"/>
  <c r="AM251" i="80"/>
  <c r="AL251" i="80"/>
  <c r="AK251" i="80"/>
  <c r="AJ251" i="80"/>
  <c r="AI251" i="80"/>
  <c r="AH251" i="80"/>
  <c r="AG251" i="80"/>
  <c r="AF251" i="80"/>
  <c r="AE251" i="80"/>
  <c r="AD251" i="80"/>
  <c r="AC251" i="80"/>
  <c r="AB251" i="80"/>
  <c r="AA251" i="80"/>
  <c r="Z251" i="80"/>
  <c r="Y251" i="80"/>
  <c r="X251" i="80"/>
  <c r="W251" i="80"/>
  <c r="V251" i="80"/>
  <c r="U251" i="80"/>
  <c r="T251" i="80"/>
  <c r="S251" i="80"/>
  <c r="R251" i="80"/>
  <c r="Q251" i="80"/>
  <c r="P251" i="80"/>
  <c r="O251" i="80"/>
  <c r="N251" i="80"/>
  <c r="M251" i="80"/>
  <c r="L251" i="80"/>
  <c r="K251" i="80"/>
  <c r="J251" i="80"/>
  <c r="I251" i="80"/>
  <c r="H251" i="80"/>
  <c r="G251" i="80"/>
  <c r="F251" i="80"/>
  <c r="BH250" i="80"/>
  <c r="AZ250" i="80"/>
  <c r="C250" i="80" s="1"/>
  <c r="E250" i="80"/>
  <c r="D250" i="80"/>
  <c r="BH249" i="80"/>
  <c r="BH246" i="80" s="1"/>
  <c r="AZ249" i="80"/>
  <c r="E249" i="80"/>
  <c r="D249" i="80"/>
  <c r="C249" i="80"/>
  <c r="BH248" i="80"/>
  <c r="AZ248" i="80"/>
  <c r="E248" i="80"/>
  <c r="C248" i="80" s="1"/>
  <c r="D248" i="80"/>
  <c r="D246" i="80" s="1"/>
  <c r="BH247" i="80"/>
  <c r="AZ247" i="80"/>
  <c r="E247" i="80"/>
  <c r="C247" i="80" s="1"/>
  <c r="D247" i="80"/>
  <c r="BN246" i="80"/>
  <c r="BM246" i="80"/>
  <c r="BM231" i="80" s="1"/>
  <c r="BL246" i="80"/>
  <c r="BK246" i="80"/>
  <c r="BJ246" i="80"/>
  <c r="BI246" i="80"/>
  <c r="BI231" i="80" s="1"/>
  <c r="BG246" i="80"/>
  <c r="BF246" i="80"/>
  <c r="BE246" i="80"/>
  <c r="BD246" i="80"/>
  <c r="BC246" i="80"/>
  <c r="BB246" i="80"/>
  <c r="BA246" i="80"/>
  <c r="AY246" i="80"/>
  <c r="AX246" i="80"/>
  <c r="AW246" i="80"/>
  <c r="AW231" i="80" s="1"/>
  <c r="AW230" i="80" s="1"/>
  <c r="AV246" i="80"/>
  <c r="AU246" i="80"/>
  <c r="AT246" i="80"/>
  <c r="AS246" i="80"/>
  <c r="AR246" i="80"/>
  <c r="AQ246" i="80"/>
  <c r="AP246" i="80"/>
  <c r="AO246" i="80"/>
  <c r="AO231" i="80" s="1"/>
  <c r="AO230" i="80" s="1"/>
  <c r="AN246" i="80"/>
  <c r="AM246" i="80"/>
  <c r="AL246" i="80"/>
  <c r="AK246" i="80"/>
  <c r="AJ246" i="80"/>
  <c r="AI246" i="80"/>
  <c r="AH246" i="80"/>
  <c r="AG246" i="80"/>
  <c r="AG231" i="80" s="1"/>
  <c r="AG230" i="80" s="1"/>
  <c r="AF246" i="80"/>
  <c r="AE246" i="80"/>
  <c r="AD246" i="80"/>
  <c r="AC246" i="80"/>
  <c r="AB246" i="80"/>
  <c r="AA246" i="80"/>
  <c r="Z246" i="80"/>
  <c r="Y246" i="80"/>
  <c r="Y231" i="80" s="1"/>
  <c r="Y230" i="80" s="1"/>
  <c r="X246" i="80"/>
  <c r="W246" i="80"/>
  <c r="V246" i="80"/>
  <c r="U246" i="80"/>
  <c r="U231" i="80" s="1"/>
  <c r="U230" i="80" s="1"/>
  <c r="T246" i="80"/>
  <c r="S246" i="80"/>
  <c r="R246" i="80"/>
  <c r="Q246" i="80"/>
  <c r="Q231" i="80" s="1"/>
  <c r="Q230" i="80" s="1"/>
  <c r="P246" i="80"/>
  <c r="O246" i="80"/>
  <c r="N246" i="80"/>
  <c r="M246" i="80"/>
  <c r="M231" i="80" s="1"/>
  <c r="M230" i="80" s="1"/>
  <c r="L246" i="80"/>
  <c r="K246" i="80"/>
  <c r="J246" i="80"/>
  <c r="I246" i="80"/>
  <c r="I231" i="80" s="1"/>
  <c r="I230" i="80" s="1"/>
  <c r="H246" i="80"/>
  <c r="G246" i="80"/>
  <c r="F246" i="80"/>
  <c r="E246" i="80"/>
  <c r="BH245" i="80"/>
  <c r="AZ245" i="80"/>
  <c r="C245" i="80" s="1"/>
  <c r="E245" i="80"/>
  <c r="D245" i="80"/>
  <c r="BH244" i="80"/>
  <c r="AZ244" i="80"/>
  <c r="E244" i="80"/>
  <c r="D244" i="80"/>
  <c r="C244" i="80"/>
  <c r="BH243" i="80"/>
  <c r="AZ243" i="80"/>
  <c r="E243" i="80"/>
  <c r="C243" i="80" s="1"/>
  <c r="D243" i="80"/>
  <c r="BH242" i="80"/>
  <c r="AZ242" i="80"/>
  <c r="E242" i="80"/>
  <c r="D242" i="80"/>
  <c r="BH241" i="80"/>
  <c r="AZ241" i="80"/>
  <c r="C241" i="80" s="1"/>
  <c r="E241" i="80"/>
  <c r="D241" i="80"/>
  <c r="BH240" i="80"/>
  <c r="AZ240" i="80"/>
  <c r="E240" i="80"/>
  <c r="D240" i="80"/>
  <c r="C240" i="80"/>
  <c r="BH239" i="80"/>
  <c r="AZ239" i="80"/>
  <c r="E239" i="80"/>
  <c r="C239" i="80" s="1"/>
  <c r="D239" i="80"/>
  <c r="BN238" i="80"/>
  <c r="BM238" i="80"/>
  <c r="BL238" i="80"/>
  <c r="BL231" i="80" s="1"/>
  <c r="BK238" i="80"/>
  <c r="BJ238" i="80"/>
  <c r="BI238" i="80"/>
  <c r="BH238" i="80"/>
  <c r="BG238" i="80"/>
  <c r="BF238" i="80"/>
  <c r="BE238" i="80"/>
  <c r="BD238" i="80"/>
  <c r="BD231" i="80" s="1"/>
  <c r="BC238" i="80"/>
  <c r="BB238" i="80"/>
  <c r="BA238" i="80"/>
  <c r="AZ238" i="80"/>
  <c r="AY238" i="80"/>
  <c r="AX238" i="80"/>
  <c r="AW238" i="80"/>
  <c r="AV238" i="80"/>
  <c r="AU238" i="80"/>
  <c r="AT238" i="80"/>
  <c r="AS238" i="80"/>
  <c r="AR238" i="80"/>
  <c r="AQ238" i="80"/>
  <c r="AP238" i="80"/>
  <c r="AO238" i="80"/>
  <c r="AN238" i="80"/>
  <c r="AM238" i="80"/>
  <c r="AL238" i="80"/>
  <c r="AK238" i="80"/>
  <c r="AJ238" i="80"/>
  <c r="AI238" i="80"/>
  <c r="AH238" i="80"/>
  <c r="AG238" i="80"/>
  <c r="AF238" i="80"/>
  <c r="AE238" i="80"/>
  <c r="AD238" i="80"/>
  <c r="AC238" i="80"/>
  <c r="AB238" i="80"/>
  <c r="AA238" i="80"/>
  <c r="Z238" i="80"/>
  <c r="Y238" i="80"/>
  <c r="X238" i="80"/>
  <c r="W238" i="80"/>
  <c r="V238" i="80"/>
  <c r="U238" i="80"/>
  <c r="T238" i="80"/>
  <c r="S238" i="80"/>
  <c r="R238" i="80"/>
  <c r="Q238" i="80"/>
  <c r="P238" i="80"/>
  <c r="O238" i="80"/>
  <c r="N238" i="80"/>
  <c r="M238" i="80"/>
  <c r="L238" i="80"/>
  <c r="K238" i="80"/>
  <c r="J238" i="80"/>
  <c r="I238" i="80"/>
  <c r="H238" i="80"/>
  <c r="G238" i="80"/>
  <c r="F238" i="80"/>
  <c r="D238" i="80"/>
  <c r="D231" i="80" s="1"/>
  <c r="D230" i="80" s="1"/>
  <c r="BH237" i="80"/>
  <c r="AZ237" i="80"/>
  <c r="E237" i="80"/>
  <c r="D237" i="80"/>
  <c r="BH236" i="80"/>
  <c r="AZ236" i="80"/>
  <c r="E236" i="80"/>
  <c r="D236" i="80"/>
  <c r="BN235" i="80"/>
  <c r="BN231" i="80" s="1"/>
  <c r="BN230" i="80" s="1"/>
  <c r="BM235" i="80"/>
  <c r="BL235" i="80"/>
  <c r="BK235" i="80"/>
  <c r="BJ235" i="80"/>
  <c r="BJ231" i="80" s="1"/>
  <c r="BJ230" i="80" s="1"/>
  <c r="BI235" i="80"/>
  <c r="BH235" i="80"/>
  <c r="BG235" i="80"/>
  <c r="BF235" i="80"/>
  <c r="BF231" i="80" s="1"/>
  <c r="BF230" i="80" s="1"/>
  <c r="BE235" i="80"/>
  <c r="BD235" i="80"/>
  <c r="BC235" i="80"/>
  <c r="BB235" i="80"/>
  <c r="BB231" i="80" s="1"/>
  <c r="BB230" i="80" s="1"/>
  <c r="BA235" i="80"/>
  <c r="AY235" i="80"/>
  <c r="AX235" i="80"/>
  <c r="AX231" i="80" s="1"/>
  <c r="AX230" i="80" s="1"/>
  <c r="AW235" i="80"/>
  <c r="AV235" i="80"/>
  <c r="AU235" i="80"/>
  <c r="AT235" i="80"/>
  <c r="AT231" i="80" s="1"/>
  <c r="AT230" i="80" s="1"/>
  <c r="AS235" i="80"/>
  <c r="AR235" i="80"/>
  <c r="AQ235" i="80"/>
  <c r="AP235" i="80"/>
  <c r="AP231" i="80" s="1"/>
  <c r="AP230" i="80" s="1"/>
  <c r="AO235" i="80"/>
  <c r="AN235" i="80"/>
  <c r="AM235" i="80"/>
  <c r="AL235" i="80"/>
  <c r="AL231" i="80" s="1"/>
  <c r="AL230" i="80" s="1"/>
  <c r="AK235" i="80"/>
  <c r="AJ235" i="80"/>
  <c r="AI235" i="80"/>
  <c r="AH235" i="80"/>
  <c r="AH231" i="80" s="1"/>
  <c r="AH230" i="80" s="1"/>
  <c r="AG235" i="80"/>
  <c r="AF235" i="80"/>
  <c r="AE235" i="80"/>
  <c r="AD235" i="80"/>
  <c r="AD231" i="80" s="1"/>
  <c r="AD230" i="80" s="1"/>
  <c r="AC235" i="80"/>
  <c r="AB235" i="80"/>
  <c r="AA235" i="80"/>
  <c r="Z235" i="80"/>
  <c r="Z231" i="80" s="1"/>
  <c r="Z230" i="80" s="1"/>
  <c r="Y235" i="80"/>
  <c r="X235" i="80"/>
  <c r="W235" i="80"/>
  <c r="V235" i="80"/>
  <c r="V231" i="80" s="1"/>
  <c r="V230" i="80" s="1"/>
  <c r="U235" i="80"/>
  <c r="T235" i="80"/>
  <c r="S235" i="80"/>
  <c r="R235" i="80"/>
  <c r="R231" i="80" s="1"/>
  <c r="R230" i="80" s="1"/>
  <c r="Q235" i="80"/>
  <c r="P235" i="80"/>
  <c r="O235" i="80"/>
  <c r="N235" i="80"/>
  <c r="N231" i="80" s="1"/>
  <c r="N230" i="80" s="1"/>
  <c r="M235" i="80"/>
  <c r="L235" i="80"/>
  <c r="K235" i="80"/>
  <c r="J235" i="80"/>
  <c r="J231" i="80" s="1"/>
  <c r="J230" i="80" s="1"/>
  <c r="I235" i="80"/>
  <c r="H235" i="80"/>
  <c r="G235" i="80"/>
  <c r="F235" i="80"/>
  <c r="F231" i="80" s="1"/>
  <c r="F230" i="80" s="1"/>
  <c r="D235" i="80"/>
  <c r="BH234" i="80"/>
  <c r="BH233" i="80" s="1"/>
  <c r="AZ234" i="80"/>
  <c r="E234" i="80"/>
  <c r="D234" i="80"/>
  <c r="C234" i="80"/>
  <c r="BN233" i="80"/>
  <c r="BM233" i="80"/>
  <c r="BL233" i="80"/>
  <c r="BK233" i="80"/>
  <c r="BK231" i="80" s="1"/>
  <c r="BJ233" i="80"/>
  <c r="BI233" i="80"/>
  <c r="BG233" i="80"/>
  <c r="BG231" i="80" s="1"/>
  <c r="BG230" i="80" s="1"/>
  <c r="BF233" i="80"/>
  <c r="BE233" i="80"/>
  <c r="BD233" i="80"/>
  <c r="BC233" i="80"/>
  <c r="BC231" i="80" s="1"/>
  <c r="BC230" i="80" s="1"/>
  <c r="BB233" i="80"/>
  <c r="BA233" i="80"/>
  <c r="AZ233" i="80"/>
  <c r="AY233" i="80"/>
  <c r="AY231" i="80" s="1"/>
  <c r="AY230" i="80" s="1"/>
  <c r="AX233" i="80"/>
  <c r="AW233" i="80"/>
  <c r="AV233" i="80"/>
  <c r="AU233" i="80"/>
  <c r="AU231" i="80" s="1"/>
  <c r="AU230" i="80" s="1"/>
  <c r="AT233" i="80"/>
  <c r="AS233" i="80"/>
  <c r="AR233" i="80"/>
  <c r="AQ233" i="80"/>
  <c r="AQ231" i="80" s="1"/>
  <c r="AQ230" i="80" s="1"/>
  <c r="AP233" i="80"/>
  <c r="AO233" i="80"/>
  <c r="AN233" i="80"/>
  <c r="AM233" i="80"/>
  <c r="AM231" i="80" s="1"/>
  <c r="AM230" i="80" s="1"/>
  <c r="AL233" i="80"/>
  <c r="AK233" i="80"/>
  <c r="AJ233" i="80"/>
  <c r="AI233" i="80"/>
  <c r="AI231" i="80" s="1"/>
  <c r="AI230" i="80" s="1"/>
  <c r="AH233" i="80"/>
  <c r="AG233" i="80"/>
  <c r="AF233" i="80"/>
  <c r="AE233" i="80"/>
  <c r="AE231" i="80" s="1"/>
  <c r="AE230" i="80" s="1"/>
  <c r="AD233" i="80"/>
  <c r="AC233" i="80"/>
  <c r="AB233" i="80"/>
  <c r="AA233" i="80"/>
  <c r="AA231" i="80" s="1"/>
  <c r="AA230" i="80" s="1"/>
  <c r="Z233" i="80"/>
  <c r="Y233" i="80"/>
  <c r="X233" i="80"/>
  <c r="W233" i="80"/>
  <c r="W231" i="80" s="1"/>
  <c r="W230" i="80" s="1"/>
  <c r="V233" i="80"/>
  <c r="U233" i="80"/>
  <c r="T233" i="80"/>
  <c r="S233" i="80"/>
  <c r="S231" i="80" s="1"/>
  <c r="S230" i="80" s="1"/>
  <c r="R233" i="80"/>
  <c r="Q233" i="80"/>
  <c r="P233" i="80"/>
  <c r="O233" i="80"/>
  <c r="O231" i="80" s="1"/>
  <c r="O230" i="80" s="1"/>
  <c r="N233" i="80"/>
  <c r="M233" i="80"/>
  <c r="L233" i="80"/>
  <c r="K233" i="80"/>
  <c r="K231" i="80" s="1"/>
  <c r="K230" i="80" s="1"/>
  <c r="J233" i="80"/>
  <c r="I233" i="80"/>
  <c r="H233" i="80"/>
  <c r="G233" i="80"/>
  <c r="G231" i="80" s="1"/>
  <c r="G230" i="80" s="1"/>
  <c r="F233" i="80"/>
  <c r="E233" i="80"/>
  <c r="D233" i="80"/>
  <c r="C233" i="80"/>
  <c r="BH232" i="80"/>
  <c r="AZ232" i="80"/>
  <c r="E232" i="80"/>
  <c r="C232" i="80" s="1"/>
  <c r="D232" i="80"/>
  <c r="BE231" i="80"/>
  <c r="BA231" i="80"/>
  <c r="BA230" i="80" s="1"/>
  <c r="AV231" i="80"/>
  <c r="AS231" i="80"/>
  <c r="AS230" i="80" s="1"/>
  <c r="AR231" i="80"/>
  <c r="AR230" i="80" s="1"/>
  <c r="AN231" i="80"/>
  <c r="AK231" i="80"/>
  <c r="AK230" i="80" s="1"/>
  <c r="AJ231" i="80"/>
  <c r="AJ230" i="80" s="1"/>
  <c r="AF231" i="80"/>
  <c r="AC231" i="80"/>
  <c r="AC230" i="80" s="1"/>
  <c r="AB231" i="80"/>
  <c r="AB230" i="80" s="1"/>
  <c r="X231" i="80"/>
  <c r="T231" i="80"/>
  <c r="T230" i="80" s="1"/>
  <c r="P231" i="80"/>
  <c r="L231" i="80"/>
  <c r="L230" i="80" s="1"/>
  <c r="H231" i="80"/>
  <c r="BL230" i="80"/>
  <c r="BK230" i="80"/>
  <c r="BE230" i="80"/>
  <c r="BD230" i="80"/>
  <c r="AV230" i="80"/>
  <c r="AN230" i="80"/>
  <c r="AF230" i="80"/>
  <c r="X230" i="80"/>
  <c r="P230" i="80"/>
  <c r="H230" i="80"/>
  <c r="BH229" i="80"/>
  <c r="AZ229" i="80"/>
  <c r="E229" i="80"/>
  <c r="D229" i="80"/>
  <c r="BH228" i="80"/>
  <c r="BH227" i="80" s="1"/>
  <c r="AZ228" i="80"/>
  <c r="E228" i="80"/>
  <c r="D228" i="80"/>
  <c r="BN227" i="80"/>
  <c r="BN204" i="80" s="1"/>
  <c r="BN195" i="80" s="1"/>
  <c r="BN194" i="80" s="1"/>
  <c r="BM227" i="80"/>
  <c r="BL227" i="80"/>
  <c r="BK227" i="80"/>
  <c r="BJ227" i="80"/>
  <c r="BI227" i="80"/>
  <c r="BG227" i="80"/>
  <c r="BF227" i="80"/>
  <c r="BE227" i="80"/>
  <c r="BD227" i="80"/>
  <c r="BC227" i="80"/>
  <c r="BB227" i="80"/>
  <c r="BA227" i="80"/>
  <c r="AY227" i="80"/>
  <c r="AX227" i="80"/>
  <c r="AW227" i="80"/>
  <c r="AV227" i="80"/>
  <c r="AU227" i="80"/>
  <c r="AT227" i="80"/>
  <c r="AS227" i="80"/>
  <c r="AR227" i="80"/>
  <c r="AQ227" i="80"/>
  <c r="AP227" i="80"/>
  <c r="AO227" i="80"/>
  <c r="AN227" i="80"/>
  <c r="AM227" i="80"/>
  <c r="AL227" i="80"/>
  <c r="AK227" i="80"/>
  <c r="AJ227" i="80"/>
  <c r="AI227" i="80"/>
  <c r="AH227" i="80"/>
  <c r="AG227" i="80"/>
  <c r="AF227" i="80"/>
  <c r="AE227" i="80"/>
  <c r="AD227" i="80"/>
  <c r="AC227" i="80"/>
  <c r="AB227" i="80"/>
  <c r="AA227" i="80"/>
  <c r="Z227" i="80"/>
  <c r="Y227" i="80"/>
  <c r="X227" i="80"/>
  <c r="W227" i="80"/>
  <c r="V227" i="80"/>
  <c r="U227" i="80"/>
  <c r="T227" i="80"/>
  <c r="S227" i="80"/>
  <c r="R227" i="80"/>
  <c r="Q227" i="80"/>
  <c r="P227" i="80"/>
  <c r="O227" i="80"/>
  <c r="N227" i="80"/>
  <c r="M227" i="80"/>
  <c r="L227" i="80"/>
  <c r="K227" i="80"/>
  <c r="J227" i="80"/>
  <c r="I227" i="80"/>
  <c r="H227" i="80"/>
  <c r="G227" i="80"/>
  <c r="F227" i="80"/>
  <c r="E227" i="80"/>
  <c r="D227" i="80"/>
  <c r="BH226" i="80"/>
  <c r="AZ226" i="80"/>
  <c r="E226" i="80"/>
  <c r="D226" i="80"/>
  <c r="C226" i="80"/>
  <c r="BH225" i="80"/>
  <c r="AZ225" i="80"/>
  <c r="E225" i="80"/>
  <c r="C225" i="80" s="1"/>
  <c r="D225" i="80"/>
  <c r="BH224" i="80"/>
  <c r="AZ224" i="80"/>
  <c r="E224" i="80"/>
  <c r="D224" i="80"/>
  <c r="BH223" i="80"/>
  <c r="AZ223" i="80"/>
  <c r="E223" i="80"/>
  <c r="D223" i="80"/>
  <c r="BH222" i="80"/>
  <c r="BH216" i="80" s="1"/>
  <c r="AZ222" i="80"/>
  <c r="E222" i="80"/>
  <c r="D222" i="80"/>
  <c r="C222" i="80"/>
  <c r="BH221" i="80"/>
  <c r="AZ221" i="80"/>
  <c r="E221" i="80"/>
  <c r="C221" i="80" s="1"/>
  <c r="D221" i="80"/>
  <c r="D216" i="80" s="1"/>
  <c r="BH220" i="80"/>
  <c r="AZ220" i="80"/>
  <c r="E220" i="80"/>
  <c r="C220" i="80" s="1"/>
  <c r="D220" i="80"/>
  <c r="BH219" i="80"/>
  <c r="AZ219" i="80"/>
  <c r="E219" i="80"/>
  <c r="D219" i="80"/>
  <c r="C219" i="80"/>
  <c r="BH218" i="80"/>
  <c r="AZ218" i="80"/>
  <c r="E218" i="80"/>
  <c r="D218" i="80"/>
  <c r="C218" i="80"/>
  <c r="BH217" i="80"/>
  <c r="AZ217" i="80"/>
  <c r="E217" i="80"/>
  <c r="C217" i="80" s="1"/>
  <c r="D217" i="80"/>
  <c r="BN216" i="80"/>
  <c r="BM216" i="80"/>
  <c r="BM204" i="80" s="1"/>
  <c r="BL216" i="80"/>
  <c r="BL204" i="80" s="1"/>
  <c r="BK216" i="80"/>
  <c r="BJ216" i="80"/>
  <c r="BI216" i="80"/>
  <c r="BI204" i="80" s="1"/>
  <c r="BI195" i="80" s="1"/>
  <c r="BI194" i="80" s="1"/>
  <c r="BG216" i="80"/>
  <c r="BF216" i="80"/>
  <c r="BE216" i="80"/>
  <c r="BE204" i="80" s="1"/>
  <c r="BD216" i="80"/>
  <c r="BD204" i="80" s="1"/>
  <c r="BC216" i="80"/>
  <c r="BB216" i="80"/>
  <c r="BA216" i="80"/>
  <c r="BA204" i="80" s="1"/>
  <c r="AY216" i="80"/>
  <c r="AX216" i="80"/>
  <c r="AW216" i="80"/>
  <c r="AW204" i="80" s="1"/>
  <c r="AV216" i="80"/>
  <c r="AV204" i="80" s="1"/>
  <c r="AU216" i="80"/>
  <c r="AT216" i="80"/>
  <c r="AS216" i="80"/>
  <c r="AS204" i="80" s="1"/>
  <c r="AS195" i="80" s="1"/>
  <c r="AS194" i="80" s="1"/>
  <c r="AR216" i="80"/>
  <c r="AR204" i="80" s="1"/>
  <c r="AQ216" i="80"/>
  <c r="AP216" i="80"/>
  <c r="AO216" i="80"/>
  <c r="AO204" i="80" s="1"/>
  <c r="AN216" i="80"/>
  <c r="AN204" i="80" s="1"/>
  <c r="AM216" i="80"/>
  <c r="AL216" i="80"/>
  <c r="AK216" i="80"/>
  <c r="AK204" i="80" s="1"/>
  <c r="AJ216" i="80"/>
  <c r="AJ204" i="80" s="1"/>
  <c r="AI216" i="80"/>
  <c r="AH216" i="80"/>
  <c r="AG216" i="80"/>
  <c r="AG204" i="80" s="1"/>
  <c r="AF216" i="80"/>
  <c r="AF204" i="80" s="1"/>
  <c r="AE216" i="80"/>
  <c r="AD216" i="80"/>
  <c r="AC216" i="80"/>
  <c r="AC204" i="80" s="1"/>
  <c r="AC195" i="80" s="1"/>
  <c r="AC194" i="80" s="1"/>
  <c r="AB216" i="80"/>
  <c r="AB204" i="80" s="1"/>
  <c r="AA216" i="80"/>
  <c r="Z216" i="80"/>
  <c r="Y216" i="80"/>
  <c r="Y204" i="80" s="1"/>
  <c r="X216" i="80"/>
  <c r="X204" i="80" s="1"/>
  <c r="W216" i="80"/>
  <c r="V216" i="80"/>
  <c r="U216" i="80"/>
  <c r="U204" i="80" s="1"/>
  <c r="U195" i="80" s="1"/>
  <c r="U194" i="80" s="1"/>
  <c r="T216" i="80"/>
  <c r="T204" i="80" s="1"/>
  <c r="S216" i="80"/>
  <c r="R216" i="80"/>
  <c r="Q216" i="80"/>
  <c r="Q204" i="80" s="1"/>
  <c r="P216" i="80"/>
  <c r="P204" i="80" s="1"/>
  <c r="O216" i="80"/>
  <c r="N216" i="80"/>
  <c r="M216" i="80"/>
  <c r="M204" i="80" s="1"/>
  <c r="M195" i="80" s="1"/>
  <c r="M194" i="80" s="1"/>
  <c r="L216" i="80"/>
  <c r="L204" i="80" s="1"/>
  <c r="K216" i="80"/>
  <c r="J216" i="80"/>
  <c r="I216" i="80"/>
  <c r="I204" i="80" s="1"/>
  <c r="H216" i="80"/>
  <c r="H204" i="80" s="1"/>
  <c r="G216" i="80"/>
  <c r="F216" i="80"/>
  <c r="E216" i="80"/>
  <c r="BH215" i="80"/>
  <c r="AZ215" i="80"/>
  <c r="E215" i="80"/>
  <c r="C215" i="80" s="1"/>
  <c r="D215" i="80"/>
  <c r="BH214" i="80"/>
  <c r="AZ214" i="80"/>
  <c r="C214" i="80" s="1"/>
  <c r="E214" i="80"/>
  <c r="D214" i="80"/>
  <c r="BH213" i="80"/>
  <c r="AZ213" i="80"/>
  <c r="E213" i="80"/>
  <c r="D213" i="80"/>
  <c r="C213" i="80"/>
  <c r="BH212" i="80"/>
  <c r="AZ212" i="80"/>
  <c r="E212" i="80"/>
  <c r="C212" i="80" s="1"/>
  <c r="D212" i="80"/>
  <c r="BH211" i="80"/>
  <c r="AZ211" i="80"/>
  <c r="E211" i="80"/>
  <c r="D211" i="80"/>
  <c r="BH210" i="80"/>
  <c r="AZ210" i="80"/>
  <c r="E210" i="80"/>
  <c r="D210" i="80"/>
  <c r="C210" i="80"/>
  <c r="BH209" i="80"/>
  <c r="AZ209" i="80"/>
  <c r="E209" i="80"/>
  <c r="D209" i="80"/>
  <c r="C209" i="80"/>
  <c r="BH208" i="80"/>
  <c r="AZ208" i="80"/>
  <c r="E208" i="80"/>
  <c r="C208" i="80" s="1"/>
  <c r="D208" i="80"/>
  <c r="BH207" i="80"/>
  <c r="AZ207" i="80"/>
  <c r="E207" i="80"/>
  <c r="D207" i="80"/>
  <c r="BH206" i="80"/>
  <c r="AZ206" i="80"/>
  <c r="AZ205" i="80" s="1"/>
  <c r="E206" i="80"/>
  <c r="D206" i="80"/>
  <c r="BN205" i="80"/>
  <c r="BM205" i="80"/>
  <c r="BL205" i="80"/>
  <c r="BK205" i="80"/>
  <c r="BJ205" i="80"/>
  <c r="BJ204" i="80" s="1"/>
  <c r="BJ195" i="80" s="1"/>
  <c r="BJ194" i="80" s="1"/>
  <c r="BI205" i="80"/>
  <c r="BG205" i="80"/>
  <c r="BG204" i="80" s="1"/>
  <c r="BF205" i="80"/>
  <c r="BE205" i="80"/>
  <c r="BD205" i="80"/>
  <c r="BC205" i="80"/>
  <c r="BB205" i="80"/>
  <c r="BA205" i="80"/>
  <c r="AY205" i="80"/>
  <c r="AY204" i="80" s="1"/>
  <c r="AX205" i="80"/>
  <c r="AW205" i="80"/>
  <c r="AV205" i="80"/>
  <c r="AU205" i="80"/>
  <c r="AT205" i="80"/>
  <c r="AS205" i="80"/>
  <c r="AR205" i="80"/>
  <c r="AQ205" i="80"/>
  <c r="AQ204" i="80" s="1"/>
  <c r="AP205" i="80"/>
  <c r="AO205" i="80"/>
  <c r="AN205" i="80"/>
  <c r="AM205" i="80"/>
  <c r="AM204" i="80" s="1"/>
  <c r="AL205" i="80"/>
  <c r="AK205" i="80"/>
  <c r="AJ205" i="80"/>
  <c r="AI205" i="80"/>
  <c r="AI204" i="80" s="1"/>
  <c r="AH205" i="80"/>
  <c r="AG205" i="80"/>
  <c r="AF205" i="80"/>
  <c r="AE205" i="80"/>
  <c r="AE204" i="80" s="1"/>
  <c r="AD205" i="80"/>
  <c r="AC205" i="80"/>
  <c r="AB205" i="80"/>
  <c r="AA205" i="80"/>
  <c r="AA204" i="80" s="1"/>
  <c r="Z205" i="80"/>
  <c r="Y205" i="80"/>
  <c r="X205" i="80"/>
  <c r="W205" i="80"/>
  <c r="V205" i="80"/>
  <c r="U205" i="80"/>
  <c r="T205" i="80"/>
  <c r="S205" i="80"/>
  <c r="S204" i="80" s="1"/>
  <c r="R205" i="80"/>
  <c r="Q205" i="80"/>
  <c r="P205" i="80"/>
  <c r="O205" i="80"/>
  <c r="N205" i="80"/>
  <c r="M205" i="80"/>
  <c r="L205" i="80"/>
  <c r="K205" i="80"/>
  <c r="K204" i="80" s="1"/>
  <c r="J205" i="80"/>
  <c r="I205" i="80"/>
  <c r="H205" i="80"/>
  <c r="G205" i="80"/>
  <c r="G204" i="80" s="1"/>
  <c r="F205" i="80"/>
  <c r="BK204" i="80"/>
  <c r="BF204" i="80"/>
  <c r="BF195" i="80" s="1"/>
  <c r="BC204" i="80"/>
  <c r="BB204" i="80"/>
  <c r="BB195" i="80" s="1"/>
  <c r="BB194" i="80" s="1"/>
  <c r="AX204" i="80"/>
  <c r="AX195" i="80" s="1"/>
  <c r="AU204" i="80"/>
  <c r="AT204" i="80"/>
  <c r="AT195" i="80" s="1"/>
  <c r="AP204" i="80"/>
  <c r="AP195" i="80" s="1"/>
  <c r="AL204" i="80"/>
  <c r="AL195" i="80" s="1"/>
  <c r="AH204" i="80"/>
  <c r="AH195" i="80" s="1"/>
  <c r="AD204" i="80"/>
  <c r="AD195" i="80" s="1"/>
  <c r="Z204" i="80"/>
  <c r="Z195" i="80" s="1"/>
  <c r="W204" i="80"/>
  <c r="V204" i="80"/>
  <c r="V195" i="80" s="1"/>
  <c r="R204" i="80"/>
  <c r="R195" i="80" s="1"/>
  <c r="O204" i="80"/>
  <c r="N204" i="80"/>
  <c r="N195" i="80" s="1"/>
  <c r="J204" i="80"/>
  <c r="J195" i="80" s="1"/>
  <c r="F204" i="80"/>
  <c r="F195" i="80" s="1"/>
  <c r="BH203" i="80"/>
  <c r="AZ203" i="80"/>
  <c r="E203" i="80"/>
  <c r="D203" i="80"/>
  <c r="C203" i="80"/>
  <c r="BH202" i="80"/>
  <c r="AZ202" i="80"/>
  <c r="E202" i="80"/>
  <c r="C202" i="80" s="1"/>
  <c r="D202" i="80"/>
  <c r="BH201" i="80"/>
  <c r="AZ201" i="80"/>
  <c r="E201" i="80"/>
  <c r="D201" i="80"/>
  <c r="BH200" i="80"/>
  <c r="AZ200" i="80"/>
  <c r="E200" i="80"/>
  <c r="D200" i="80"/>
  <c r="C200" i="80"/>
  <c r="C198" i="80" s="1"/>
  <c r="BH199" i="80"/>
  <c r="AZ199" i="80"/>
  <c r="E199" i="80"/>
  <c r="D199" i="80"/>
  <c r="C199" i="80"/>
  <c r="BN198" i="80"/>
  <c r="BM198" i="80"/>
  <c r="BL198" i="80"/>
  <c r="BK198" i="80"/>
  <c r="BK196" i="80" s="1"/>
  <c r="BJ198" i="80"/>
  <c r="BI198" i="80"/>
  <c r="BH198" i="80"/>
  <c r="BH196" i="80" s="1"/>
  <c r="BG198" i="80"/>
  <c r="BG196" i="80" s="1"/>
  <c r="BF198" i="80"/>
  <c r="BE198" i="80"/>
  <c r="BD198" i="80"/>
  <c r="BD196" i="80" s="1"/>
  <c r="BD195" i="80" s="1"/>
  <c r="BC198" i="80"/>
  <c r="BC196" i="80" s="1"/>
  <c r="BB198" i="80"/>
  <c r="BA198" i="80"/>
  <c r="AZ198" i="80"/>
  <c r="AZ196" i="80" s="1"/>
  <c r="AY198" i="80"/>
  <c r="AY196" i="80" s="1"/>
  <c r="AX198" i="80"/>
  <c r="AW198" i="80"/>
  <c r="AV198" i="80"/>
  <c r="AU198" i="80"/>
  <c r="AU196" i="80" s="1"/>
  <c r="AT198" i="80"/>
  <c r="AS198" i="80"/>
  <c r="AR198" i="80"/>
  <c r="AR196" i="80" s="1"/>
  <c r="AR195" i="80" s="1"/>
  <c r="AR194" i="80" s="1"/>
  <c r="AQ198" i="80"/>
  <c r="AQ196" i="80" s="1"/>
  <c r="AP198" i="80"/>
  <c r="AO198" i="80"/>
  <c r="AN198" i="80"/>
  <c r="AN196" i="80" s="1"/>
  <c r="AN195" i="80" s="1"/>
  <c r="AN194" i="80" s="1"/>
  <c r="AM198" i="80"/>
  <c r="AM196" i="80" s="1"/>
  <c r="AL198" i="80"/>
  <c r="AK198" i="80"/>
  <c r="AJ198" i="80"/>
  <c r="AJ196" i="80" s="1"/>
  <c r="AJ195" i="80" s="1"/>
  <c r="AJ194" i="80" s="1"/>
  <c r="AI198" i="80"/>
  <c r="AI196" i="80" s="1"/>
  <c r="AH198" i="80"/>
  <c r="AG198" i="80"/>
  <c r="AF198" i="80"/>
  <c r="AF196" i="80" s="1"/>
  <c r="AF195" i="80" s="1"/>
  <c r="AE198" i="80"/>
  <c r="AE196" i="80" s="1"/>
  <c r="AD198" i="80"/>
  <c r="AC198" i="80"/>
  <c r="AB198" i="80"/>
  <c r="AB196" i="80" s="1"/>
  <c r="AB195" i="80" s="1"/>
  <c r="AA198" i="80"/>
  <c r="AA196" i="80" s="1"/>
  <c r="Z198" i="80"/>
  <c r="Y198" i="80"/>
  <c r="X198" i="80"/>
  <c r="X196" i="80" s="1"/>
  <c r="X195" i="80" s="1"/>
  <c r="W198" i="80"/>
  <c r="W196" i="80" s="1"/>
  <c r="V198" i="80"/>
  <c r="U198" i="80"/>
  <c r="T198" i="80"/>
  <c r="T196" i="80" s="1"/>
  <c r="T195" i="80" s="1"/>
  <c r="S198" i="80"/>
  <c r="S196" i="80" s="1"/>
  <c r="R198" i="80"/>
  <c r="Q198" i="80"/>
  <c r="P198" i="80"/>
  <c r="O198" i="80"/>
  <c r="O196" i="80" s="1"/>
  <c r="N198" i="80"/>
  <c r="M198" i="80"/>
  <c r="L198" i="80"/>
  <c r="L196" i="80" s="1"/>
  <c r="L195" i="80" s="1"/>
  <c r="L194" i="80" s="1"/>
  <c r="K198" i="80"/>
  <c r="K196" i="80" s="1"/>
  <c r="J198" i="80"/>
  <c r="I198" i="80"/>
  <c r="H198" i="80"/>
  <c r="H196" i="80" s="1"/>
  <c r="H195" i="80" s="1"/>
  <c r="H194" i="80" s="1"/>
  <c r="G198" i="80"/>
  <c r="G196" i="80" s="1"/>
  <c r="F198" i="80"/>
  <c r="E198" i="80"/>
  <c r="D198" i="80"/>
  <c r="D196" i="80" s="1"/>
  <c r="BH197" i="80"/>
  <c r="AZ197" i="80"/>
  <c r="E197" i="80"/>
  <c r="C197" i="80" s="1"/>
  <c r="D197" i="80"/>
  <c r="BN196" i="80"/>
  <c r="BM196" i="80"/>
  <c r="BM195" i="80" s="1"/>
  <c r="BM194" i="80" s="1"/>
  <c r="BL196" i="80"/>
  <c r="BL195" i="80" s="1"/>
  <c r="BL194" i="80" s="1"/>
  <c r="BJ196" i="80"/>
  <c r="BI196" i="80"/>
  <c r="BF196" i="80"/>
  <c r="BE196" i="80"/>
  <c r="BE195" i="80" s="1"/>
  <c r="BE194" i="80" s="1"/>
  <c r="BB196" i="80"/>
  <c r="BA196" i="80"/>
  <c r="AX196" i="80"/>
  <c r="AW196" i="80"/>
  <c r="AV196" i="80"/>
  <c r="AV195" i="80" s="1"/>
  <c r="AV194" i="80" s="1"/>
  <c r="AT196" i="80"/>
  <c r="AS196" i="80"/>
  <c r="AP196" i="80"/>
  <c r="AO196" i="80"/>
  <c r="AL196" i="80"/>
  <c r="AK196" i="80"/>
  <c r="AH196" i="80"/>
  <c r="AG196" i="80"/>
  <c r="AD196" i="80"/>
  <c r="AC196" i="80"/>
  <c r="Z196" i="80"/>
  <c r="Y196" i="80"/>
  <c r="V196" i="80"/>
  <c r="U196" i="80"/>
  <c r="R196" i="80"/>
  <c r="Q196" i="80"/>
  <c r="P196" i="80"/>
  <c r="P195" i="80" s="1"/>
  <c r="P194" i="80" s="1"/>
  <c r="N196" i="80"/>
  <c r="M196" i="80"/>
  <c r="J196" i="80"/>
  <c r="I196" i="80"/>
  <c r="I195" i="80" s="1"/>
  <c r="I194" i="80" s="1"/>
  <c r="F196" i="80"/>
  <c r="BA195" i="80"/>
  <c r="BA194" i="80"/>
  <c r="BH193" i="80"/>
  <c r="BH192" i="80" s="1"/>
  <c r="BH191" i="80" s="1"/>
  <c r="AZ193" i="80"/>
  <c r="AZ192" i="80" s="1"/>
  <c r="AZ191" i="80" s="1"/>
  <c r="E193" i="80"/>
  <c r="D193" i="80"/>
  <c r="BN192" i="80"/>
  <c r="BM192" i="80"/>
  <c r="BL192" i="80"/>
  <c r="BK192" i="80"/>
  <c r="BJ192" i="80"/>
  <c r="BI192" i="80"/>
  <c r="BG192" i="80"/>
  <c r="BF192" i="80"/>
  <c r="BF191" i="80" s="1"/>
  <c r="BF187" i="80" s="1"/>
  <c r="BE192" i="80"/>
  <c r="BD192" i="80"/>
  <c r="BC192" i="80"/>
  <c r="BB192" i="80"/>
  <c r="BB191" i="80" s="1"/>
  <c r="BB187" i="80" s="1"/>
  <c r="BA192" i="80"/>
  <c r="AY192" i="80"/>
  <c r="AX192" i="80"/>
  <c r="AX191" i="80" s="1"/>
  <c r="AX187" i="80" s="1"/>
  <c r="AW192" i="80"/>
  <c r="AW191" i="80" s="1"/>
  <c r="AW187" i="80" s="1"/>
  <c r="AV192" i="80"/>
  <c r="AU192" i="80"/>
  <c r="AT192" i="80"/>
  <c r="AT191" i="80" s="1"/>
  <c r="AT187" i="80" s="1"/>
  <c r="AS192" i="80"/>
  <c r="AS191" i="80" s="1"/>
  <c r="AS187" i="80" s="1"/>
  <c r="AR192" i="80"/>
  <c r="AQ192" i="80"/>
  <c r="AP192" i="80"/>
  <c r="AP191" i="80" s="1"/>
  <c r="AP187" i="80" s="1"/>
  <c r="AO192" i="80"/>
  <c r="AO191" i="80" s="1"/>
  <c r="AO187" i="80" s="1"/>
  <c r="AN192" i="80"/>
  <c r="AM192" i="80"/>
  <c r="AL192" i="80"/>
  <c r="AL191" i="80" s="1"/>
  <c r="AL187" i="80" s="1"/>
  <c r="AK192" i="80"/>
  <c r="AK191" i="80" s="1"/>
  <c r="AK187" i="80" s="1"/>
  <c r="AJ192" i="80"/>
  <c r="AI192" i="80"/>
  <c r="AH192" i="80"/>
  <c r="AH191" i="80" s="1"/>
  <c r="AH187" i="80" s="1"/>
  <c r="AG192" i="80"/>
  <c r="AG191" i="80" s="1"/>
  <c r="AG187" i="80" s="1"/>
  <c r="AF192" i="80"/>
  <c r="AE192" i="80"/>
  <c r="AD192" i="80"/>
  <c r="AD191" i="80" s="1"/>
  <c r="AD187" i="80" s="1"/>
  <c r="AC192" i="80"/>
  <c r="AC191" i="80" s="1"/>
  <c r="AC187" i="80" s="1"/>
  <c r="AB192" i="80"/>
  <c r="AA192" i="80"/>
  <c r="Z192" i="80"/>
  <c r="Z191" i="80" s="1"/>
  <c r="Z187" i="80" s="1"/>
  <c r="Y192" i="80"/>
  <c r="Y191" i="80" s="1"/>
  <c r="Y187" i="80" s="1"/>
  <c r="X192" i="80"/>
  <c r="W192" i="80"/>
  <c r="V192" i="80"/>
  <c r="V191" i="80" s="1"/>
  <c r="V187" i="80" s="1"/>
  <c r="U192" i="80"/>
  <c r="U191" i="80" s="1"/>
  <c r="U187" i="80" s="1"/>
  <c r="T192" i="80"/>
  <c r="S192" i="80"/>
  <c r="R192" i="80"/>
  <c r="R191" i="80" s="1"/>
  <c r="R187" i="80" s="1"/>
  <c r="Q192" i="80"/>
  <c r="Q191" i="80" s="1"/>
  <c r="Q187" i="80" s="1"/>
  <c r="P192" i="80"/>
  <c r="O192" i="80"/>
  <c r="N192" i="80"/>
  <c r="N191" i="80" s="1"/>
  <c r="N187" i="80" s="1"/>
  <c r="M192" i="80"/>
  <c r="M191" i="80" s="1"/>
  <c r="M187" i="80" s="1"/>
  <c r="L192" i="80"/>
  <c r="K192" i="80"/>
  <c r="J192" i="80"/>
  <c r="J191" i="80" s="1"/>
  <c r="J187" i="80" s="1"/>
  <c r="I192" i="80"/>
  <c r="I191" i="80" s="1"/>
  <c r="I187" i="80" s="1"/>
  <c r="H192" i="80"/>
  <c r="G192" i="80"/>
  <c r="F192" i="80"/>
  <c r="F191" i="80" s="1"/>
  <c r="F187" i="80" s="1"/>
  <c r="D192" i="80"/>
  <c r="BN191" i="80"/>
  <c r="BN187" i="80" s="1"/>
  <c r="BM191" i="80"/>
  <c r="BM187" i="80" s="1"/>
  <c r="BL191" i="80"/>
  <c r="BK191" i="80"/>
  <c r="BJ191" i="80"/>
  <c r="BJ187" i="80" s="1"/>
  <c r="BI191" i="80"/>
  <c r="BI187" i="80" s="1"/>
  <c r="BG191" i="80"/>
  <c r="BE191" i="80"/>
  <c r="BE187" i="80" s="1"/>
  <c r="BD191" i="80"/>
  <c r="BC191" i="80"/>
  <c r="BA191" i="80"/>
  <c r="BA187" i="80" s="1"/>
  <c r="AY191" i="80"/>
  <c r="AV191" i="80"/>
  <c r="AU191" i="80"/>
  <c r="AR191" i="80"/>
  <c r="AQ191" i="80"/>
  <c r="AN191" i="80"/>
  <c r="AM191" i="80"/>
  <c r="AJ191" i="80"/>
  <c r="AI191" i="80"/>
  <c r="AF191" i="80"/>
  <c r="AE191" i="80"/>
  <c r="AB191" i="80"/>
  <c r="AA191" i="80"/>
  <c r="X191" i="80"/>
  <c r="W191" i="80"/>
  <c r="T191" i="80"/>
  <c r="S191" i="80"/>
  <c r="P191" i="80"/>
  <c r="O191" i="80"/>
  <c r="L191" i="80"/>
  <c r="K191" i="80"/>
  <c r="H191" i="80"/>
  <c r="G191" i="80"/>
  <c r="D191" i="80"/>
  <c r="BH190" i="80"/>
  <c r="AZ190" i="80"/>
  <c r="E190" i="80"/>
  <c r="D190" i="80"/>
  <c r="C190" i="80"/>
  <c r="C188" i="80" s="1"/>
  <c r="BH189" i="80"/>
  <c r="AZ189" i="80"/>
  <c r="E189" i="80"/>
  <c r="D189" i="80"/>
  <c r="C189" i="80"/>
  <c r="BN188" i="80"/>
  <c r="BM188" i="80"/>
  <c r="BL188" i="80"/>
  <c r="BL187" i="80" s="1"/>
  <c r="BK188" i="80"/>
  <c r="BK187" i="80" s="1"/>
  <c r="BJ188" i="80"/>
  <c r="BI188" i="80"/>
  <c r="BH188" i="80"/>
  <c r="BH187" i="80" s="1"/>
  <c r="BG188" i="80"/>
  <c r="BF188" i="80"/>
  <c r="BE188" i="80"/>
  <c r="BD188" i="80"/>
  <c r="BD187" i="80" s="1"/>
  <c r="BC188" i="80"/>
  <c r="BC187" i="80" s="1"/>
  <c r="BB188" i="80"/>
  <c r="BA188" i="80"/>
  <c r="AZ188" i="80"/>
  <c r="AY188" i="80"/>
  <c r="AX188" i="80"/>
  <c r="AW188" i="80"/>
  <c r="AV188" i="80"/>
  <c r="AV187" i="80" s="1"/>
  <c r="AU188" i="80"/>
  <c r="AU187" i="80" s="1"/>
  <c r="AT188" i="80"/>
  <c r="AS188" i="80"/>
  <c r="AR188" i="80"/>
  <c r="AR187" i="80" s="1"/>
  <c r="AQ188" i="80"/>
  <c r="AP188" i="80"/>
  <c r="AO188" i="80"/>
  <c r="AN188" i="80"/>
  <c r="AN187" i="80" s="1"/>
  <c r="AM188" i="80"/>
  <c r="AM187" i="80" s="1"/>
  <c r="AL188" i="80"/>
  <c r="AK188" i="80"/>
  <c r="AJ188" i="80"/>
  <c r="AI188" i="80"/>
  <c r="AH188" i="80"/>
  <c r="AG188" i="80"/>
  <c r="AF188" i="80"/>
  <c r="AF187" i="80" s="1"/>
  <c r="AE188" i="80"/>
  <c r="AE187" i="80" s="1"/>
  <c r="AD188" i="80"/>
  <c r="AC188" i="80"/>
  <c r="AB188" i="80"/>
  <c r="AB187" i="80" s="1"/>
  <c r="AA188" i="80"/>
  <c r="Z188" i="80"/>
  <c r="Y188" i="80"/>
  <c r="X188" i="80"/>
  <c r="X187" i="80" s="1"/>
  <c r="W188" i="80"/>
  <c r="W187" i="80" s="1"/>
  <c r="V188" i="80"/>
  <c r="U188" i="80"/>
  <c r="T188" i="80"/>
  <c r="S188" i="80"/>
  <c r="R188" i="80"/>
  <c r="Q188" i="80"/>
  <c r="P188" i="80"/>
  <c r="P187" i="80" s="1"/>
  <c r="O188" i="80"/>
  <c r="O187" i="80" s="1"/>
  <c r="N188" i="80"/>
  <c r="M188" i="80"/>
  <c r="L188" i="80"/>
  <c r="L187" i="80" s="1"/>
  <c r="K188" i="80"/>
  <c r="J188" i="80"/>
  <c r="I188" i="80"/>
  <c r="H188" i="80"/>
  <c r="H187" i="80" s="1"/>
  <c r="G188" i="80"/>
  <c r="G187" i="80" s="1"/>
  <c r="F188" i="80"/>
  <c r="E188" i="80"/>
  <c r="D188" i="80"/>
  <c r="BG187" i="80"/>
  <c r="AZ187" i="80"/>
  <c r="AY187" i="80"/>
  <c r="AQ187" i="80"/>
  <c r="AJ187" i="80"/>
  <c r="AI187" i="80"/>
  <c r="AA187" i="80"/>
  <c r="T187" i="80"/>
  <c r="S187" i="80"/>
  <c r="K187" i="80"/>
  <c r="D187" i="80"/>
  <c r="BH186" i="80"/>
  <c r="AZ186" i="80"/>
  <c r="E186" i="80"/>
  <c r="C186" i="80" s="1"/>
  <c r="D186" i="80"/>
  <c r="D184" i="80" s="1"/>
  <c r="BH185" i="80"/>
  <c r="BH184" i="80" s="1"/>
  <c r="AZ185" i="80"/>
  <c r="AZ184" i="80" s="1"/>
  <c r="E185" i="80"/>
  <c r="D185" i="80"/>
  <c r="BN184" i="80"/>
  <c r="BM184" i="80"/>
  <c r="BL184" i="80"/>
  <c r="BK184" i="80"/>
  <c r="BJ184" i="80"/>
  <c r="BI184" i="80"/>
  <c r="BG184" i="80"/>
  <c r="BF184" i="80"/>
  <c r="BE184" i="80"/>
  <c r="BD184" i="80"/>
  <c r="BC184" i="80"/>
  <c r="BB184" i="80"/>
  <c r="BA184" i="80"/>
  <c r="AY184" i="80"/>
  <c r="AX184" i="80"/>
  <c r="AW184" i="80"/>
  <c r="AV184" i="80"/>
  <c r="AU184" i="80"/>
  <c r="AT184" i="80"/>
  <c r="AS184" i="80"/>
  <c r="AR184" i="80"/>
  <c r="AQ184" i="80"/>
  <c r="AP184" i="80"/>
  <c r="AO184" i="80"/>
  <c r="AN184" i="80"/>
  <c r="AM184" i="80"/>
  <c r="AL184" i="80"/>
  <c r="AK184" i="80"/>
  <c r="AJ184" i="80"/>
  <c r="AI184" i="80"/>
  <c r="AH184" i="80"/>
  <c r="AG184" i="80"/>
  <c r="AF184" i="80"/>
  <c r="AE184" i="80"/>
  <c r="AD184" i="80"/>
  <c r="AC184" i="80"/>
  <c r="AB184" i="80"/>
  <c r="AA184" i="80"/>
  <c r="Z184" i="80"/>
  <c r="Y184" i="80"/>
  <c r="X184" i="80"/>
  <c r="W184" i="80"/>
  <c r="V184" i="80"/>
  <c r="U184" i="80"/>
  <c r="T184" i="80"/>
  <c r="S184" i="80"/>
  <c r="R184" i="80"/>
  <c r="Q184" i="80"/>
  <c r="P184" i="80"/>
  <c r="O184" i="80"/>
  <c r="N184" i="80"/>
  <c r="M184" i="80"/>
  <c r="L184" i="80"/>
  <c r="K184" i="80"/>
  <c r="J184" i="80"/>
  <c r="I184" i="80"/>
  <c r="H184" i="80"/>
  <c r="G184" i="80"/>
  <c r="F184" i="80"/>
  <c r="F173" i="80" s="1"/>
  <c r="BH183" i="80"/>
  <c r="AZ183" i="80"/>
  <c r="C183" i="80" s="1"/>
  <c r="E183" i="80"/>
  <c r="D183" i="80"/>
  <c r="BH182" i="80"/>
  <c r="AZ182" i="80"/>
  <c r="E182" i="80"/>
  <c r="D182" i="80"/>
  <c r="C182" i="80"/>
  <c r="BH181" i="80"/>
  <c r="AZ181" i="80"/>
  <c r="E181" i="80"/>
  <c r="C181" i="80" s="1"/>
  <c r="D181" i="80"/>
  <c r="D179" i="80" s="1"/>
  <c r="BH180" i="80"/>
  <c r="BH179" i="80" s="1"/>
  <c r="AZ180" i="80"/>
  <c r="AZ179" i="80" s="1"/>
  <c r="E180" i="80"/>
  <c r="D180" i="80"/>
  <c r="BN179" i="80"/>
  <c r="BN174" i="80" s="1"/>
  <c r="BN173" i="80" s="1"/>
  <c r="BM179" i="80"/>
  <c r="BL179" i="80"/>
  <c r="BK179" i="80"/>
  <c r="BJ179" i="80"/>
  <c r="BJ174" i="80" s="1"/>
  <c r="BJ173" i="80" s="1"/>
  <c r="BI179" i="80"/>
  <c r="BG179" i="80"/>
  <c r="BF179" i="80"/>
  <c r="BF174" i="80" s="1"/>
  <c r="BE179" i="80"/>
  <c r="BE174" i="80" s="1"/>
  <c r="BE173" i="80" s="1"/>
  <c r="BD179" i="80"/>
  <c r="BC179" i="80"/>
  <c r="BB179" i="80"/>
  <c r="BB174" i="80" s="1"/>
  <c r="BA179" i="80"/>
  <c r="AY179" i="80"/>
  <c r="AX179" i="80"/>
  <c r="AX174" i="80" s="1"/>
  <c r="AW179" i="80"/>
  <c r="AV179" i="80"/>
  <c r="AU179" i="80"/>
  <c r="AT179" i="80"/>
  <c r="AT174" i="80" s="1"/>
  <c r="AS179" i="80"/>
  <c r="AR179" i="80"/>
  <c r="AQ179" i="80"/>
  <c r="AP179" i="80"/>
  <c r="AP174" i="80" s="1"/>
  <c r="AO179" i="80"/>
  <c r="AN179" i="80"/>
  <c r="AM179" i="80"/>
  <c r="AL179" i="80"/>
  <c r="AL174" i="80" s="1"/>
  <c r="AK179" i="80"/>
  <c r="AJ179" i="80"/>
  <c r="AI179" i="80"/>
  <c r="AH179" i="80"/>
  <c r="AH174" i="80" s="1"/>
  <c r="AG179" i="80"/>
  <c r="AF179" i="80"/>
  <c r="AE179" i="80"/>
  <c r="AD179" i="80"/>
  <c r="AD174" i="80" s="1"/>
  <c r="AC179" i="80"/>
  <c r="AB179" i="80"/>
  <c r="AA179" i="80"/>
  <c r="Z179" i="80"/>
  <c r="Z174" i="80" s="1"/>
  <c r="Y179" i="80"/>
  <c r="X179" i="80"/>
  <c r="W179" i="80"/>
  <c r="V179" i="80"/>
  <c r="V174" i="80" s="1"/>
  <c r="U179" i="80"/>
  <c r="T179" i="80"/>
  <c r="S179" i="80"/>
  <c r="R179" i="80"/>
  <c r="R174" i="80" s="1"/>
  <c r="Q179" i="80"/>
  <c r="P179" i="80"/>
  <c r="O179" i="80"/>
  <c r="N179" i="80"/>
  <c r="N174" i="80" s="1"/>
  <c r="M179" i="80"/>
  <c r="L179" i="80"/>
  <c r="K179" i="80"/>
  <c r="J179" i="80"/>
  <c r="J174" i="80" s="1"/>
  <c r="I179" i="80"/>
  <c r="H179" i="80"/>
  <c r="G179" i="80"/>
  <c r="F179" i="80"/>
  <c r="F174" i="80" s="1"/>
  <c r="E179" i="80"/>
  <c r="BH178" i="80"/>
  <c r="AZ178" i="80"/>
  <c r="E178" i="80"/>
  <c r="D178" i="80"/>
  <c r="C178" i="80"/>
  <c r="BH177" i="80"/>
  <c r="AZ177" i="80"/>
  <c r="E177" i="80"/>
  <c r="D177" i="80"/>
  <c r="C177" i="80"/>
  <c r="BH176" i="80"/>
  <c r="AZ176" i="80"/>
  <c r="E176" i="80"/>
  <c r="D176" i="80"/>
  <c r="BN175" i="80"/>
  <c r="BM175" i="80"/>
  <c r="BL175" i="80"/>
  <c r="BL174" i="80" s="1"/>
  <c r="BL173" i="80" s="1"/>
  <c r="BK175" i="80"/>
  <c r="BJ175" i="80"/>
  <c r="BI175" i="80"/>
  <c r="BH175" i="80"/>
  <c r="BH174" i="80" s="1"/>
  <c r="BG175" i="80"/>
  <c r="BF175" i="80"/>
  <c r="BE175" i="80"/>
  <c r="BD175" i="80"/>
  <c r="BC175" i="80"/>
  <c r="BB175" i="80"/>
  <c r="BA175" i="80"/>
  <c r="BA174" i="80" s="1"/>
  <c r="BA173" i="80" s="1"/>
  <c r="AZ175" i="80"/>
  <c r="AZ174" i="80" s="1"/>
  <c r="AZ173" i="80" s="1"/>
  <c r="AY175" i="80"/>
  <c r="AX175" i="80"/>
  <c r="AW175" i="80"/>
  <c r="AV175" i="80"/>
  <c r="AV174" i="80" s="1"/>
  <c r="AV173" i="80" s="1"/>
  <c r="AU175" i="80"/>
  <c r="AT175" i="80"/>
  <c r="AS175" i="80"/>
  <c r="AR175" i="80"/>
  <c r="AR174" i="80" s="1"/>
  <c r="AQ175" i="80"/>
  <c r="AP175" i="80"/>
  <c r="AO175" i="80"/>
  <c r="AN175" i="80"/>
  <c r="AM175" i="80"/>
  <c r="AL175" i="80"/>
  <c r="AK175" i="80"/>
  <c r="AK174" i="80" s="1"/>
  <c r="AK173" i="80" s="1"/>
  <c r="AJ175" i="80"/>
  <c r="AJ174" i="80" s="1"/>
  <c r="AJ173" i="80" s="1"/>
  <c r="AI175" i="80"/>
  <c r="AH175" i="80"/>
  <c r="AG175" i="80"/>
  <c r="AF175" i="80"/>
  <c r="AF174" i="80" s="1"/>
  <c r="AF173" i="80" s="1"/>
  <c r="AE175" i="80"/>
  <c r="AD175" i="80"/>
  <c r="AC175" i="80"/>
  <c r="AB175" i="80"/>
  <c r="AB174" i="80" s="1"/>
  <c r="AA175" i="80"/>
  <c r="Z175" i="80"/>
  <c r="Y175" i="80"/>
  <c r="X175" i="80"/>
  <c r="W175" i="80"/>
  <c r="V175" i="80"/>
  <c r="U175" i="80"/>
  <c r="U174" i="80" s="1"/>
  <c r="U173" i="80" s="1"/>
  <c r="T175" i="80"/>
  <c r="T174" i="80" s="1"/>
  <c r="T173" i="80" s="1"/>
  <c r="S175" i="80"/>
  <c r="R175" i="80"/>
  <c r="Q175" i="80"/>
  <c r="P175" i="80"/>
  <c r="P174" i="80" s="1"/>
  <c r="P173" i="80" s="1"/>
  <c r="O175" i="80"/>
  <c r="N175" i="80"/>
  <c r="M175" i="80"/>
  <c r="L175" i="80"/>
  <c r="L174" i="80" s="1"/>
  <c r="K175" i="80"/>
  <c r="J175" i="80"/>
  <c r="I175" i="80"/>
  <c r="H175" i="80"/>
  <c r="G175" i="80"/>
  <c r="F175" i="80"/>
  <c r="D175" i="80"/>
  <c r="D174" i="80" s="1"/>
  <c r="D173" i="80" s="1"/>
  <c r="BM174" i="80"/>
  <c r="BK174" i="80"/>
  <c r="BI174" i="80"/>
  <c r="BI173" i="80" s="1"/>
  <c r="BG174" i="80"/>
  <c r="BD174" i="80"/>
  <c r="BD173" i="80" s="1"/>
  <c r="BC174" i="80"/>
  <c r="AY174" i="80"/>
  <c r="AW174" i="80"/>
  <c r="AU174" i="80"/>
  <c r="AS174" i="80"/>
  <c r="AS173" i="80" s="1"/>
  <c r="AQ174" i="80"/>
  <c r="AO174" i="80"/>
  <c r="AO173" i="80" s="1"/>
  <c r="AN174" i="80"/>
  <c r="AN173" i="80" s="1"/>
  <c r="AM174" i="80"/>
  <c r="AI174" i="80"/>
  <c r="AG174" i="80"/>
  <c r="AE174" i="80"/>
  <c r="AC174" i="80"/>
  <c r="AC173" i="80" s="1"/>
  <c r="AA174" i="80"/>
  <c r="Y174" i="80"/>
  <c r="Y173" i="80" s="1"/>
  <c r="X174" i="80"/>
  <c r="X173" i="80" s="1"/>
  <c r="W174" i="80"/>
  <c r="S174" i="80"/>
  <c r="Q174" i="80"/>
  <c r="O174" i="80"/>
  <c r="M174" i="80"/>
  <c r="M173" i="80" s="1"/>
  <c r="K174" i="80"/>
  <c r="I174" i="80"/>
  <c r="I173" i="80" s="1"/>
  <c r="H174" i="80"/>
  <c r="H173" i="80" s="1"/>
  <c r="G174" i="80"/>
  <c r="BM173" i="80"/>
  <c r="BK173" i="80"/>
  <c r="BH173" i="80"/>
  <c r="BG173" i="80"/>
  <c r="BC173" i="80"/>
  <c r="AY173" i="80"/>
  <c r="AW173" i="80"/>
  <c r="AU173" i="80"/>
  <c r="AR173" i="80"/>
  <c r="AQ173" i="80"/>
  <c r="AM173" i="80"/>
  <c r="AI173" i="80"/>
  <c r="AG173" i="80"/>
  <c r="AE173" i="80"/>
  <c r="AB173" i="80"/>
  <c r="AA173" i="80"/>
  <c r="W173" i="80"/>
  <c r="S173" i="80"/>
  <c r="Q173" i="80"/>
  <c r="O173" i="80"/>
  <c r="L173" i="80"/>
  <c r="K173" i="80"/>
  <c r="G173" i="80"/>
  <c r="BH172" i="80"/>
  <c r="AZ172" i="80"/>
  <c r="E172" i="80"/>
  <c r="D172" i="80"/>
  <c r="C172" i="80"/>
  <c r="BH171" i="80"/>
  <c r="AZ171" i="80"/>
  <c r="E171" i="80"/>
  <c r="C171" i="80" s="1"/>
  <c r="D171" i="80"/>
  <c r="BH170" i="80"/>
  <c r="AZ170" i="80"/>
  <c r="AZ166" i="80" s="1"/>
  <c r="AZ165" i="80" s="1"/>
  <c r="E170" i="80"/>
  <c r="D170" i="80"/>
  <c r="BH169" i="80"/>
  <c r="BH166" i="80" s="1"/>
  <c r="BH165" i="80" s="1"/>
  <c r="AZ169" i="80"/>
  <c r="E169" i="80"/>
  <c r="D169" i="80"/>
  <c r="C169" i="80"/>
  <c r="BH168" i="80"/>
  <c r="AZ168" i="80"/>
  <c r="E168" i="80"/>
  <c r="D168" i="80"/>
  <c r="D166" i="80" s="1"/>
  <c r="D165" i="80" s="1"/>
  <c r="C168" i="80"/>
  <c r="BH167" i="80"/>
  <c r="AZ167" i="80"/>
  <c r="E167" i="80"/>
  <c r="C167" i="80" s="1"/>
  <c r="D167" i="80"/>
  <c r="BN166" i="80"/>
  <c r="BM166" i="80"/>
  <c r="BL166" i="80"/>
  <c r="BK166" i="80"/>
  <c r="BJ166" i="80"/>
  <c r="BI166" i="80"/>
  <c r="BG166" i="80"/>
  <c r="BF166" i="80"/>
  <c r="BE166" i="80"/>
  <c r="BD166" i="80"/>
  <c r="BC166" i="80"/>
  <c r="BB166" i="80"/>
  <c r="BA166" i="80"/>
  <c r="AY166" i="80"/>
  <c r="AX166" i="80"/>
  <c r="AW166" i="80"/>
  <c r="AV166" i="80"/>
  <c r="AU166" i="80"/>
  <c r="AT166" i="80"/>
  <c r="AS166" i="80"/>
  <c r="AR166" i="80"/>
  <c r="AQ166" i="80"/>
  <c r="AP166" i="80"/>
  <c r="AO166" i="80"/>
  <c r="AN166" i="80"/>
  <c r="AM166" i="80"/>
  <c r="AL166" i="80"/>
  <c r="AK166" i="80"/>
  <c r="AJ166" i="80"/>
  <c r="AI166" i="80"/>
  <c r="AH166" i="80"/>
  <c r="AG166" i="80"/>
  <c r="AF166" i="80"/>
  <c r="AE166" i="80"/>
  <c r="AD166" i="80"/>
  <c r="AC166" i="80"/>
  <c r="AB166" i="80"/>
  <c r="AA166" i="80"/>
  <c r="Z166" i="80"/>
  <c r="Y166" i="80"/>
  <c r="X166" i="80"/>
  <c r="W166" i="80"/>
  <c r="V166" i="80"/>
  <c r="U166" i="80"/>
  <c r="T166" i="80"/>
  <c r="S166" i="80"/>
  <c r="R166" i="80"/>
  <c r="Q166" i="80"/>
  <c r="P166" i="80"/>
  <c r="O166" i="80"/>
  <c r="N166" i="80"/>
  <c r="M166" i="80"/>
  <c r="L166" i="80"/>
  <c r="K166" i="80"/>
  <c r="J166" i="80"/>
  <c r="I166" i="80"/>
  <c r="H166" i="80"/>
  <c r="G166" i="80"/>
  <c r="F166" i="80"/>
  <c r="E166" i="80"/>
  <c r="BN165" i="80"/>
  <c r="BM165" i="80"/>
  <c r="BL165" i="80"/>
  <c r="BK165" i="80"/>
  <c r="BJ165" i="80"/>
  <c r="BI165" i="80"/>
  <c r="BG165" i="80"/>
  <c r="BF165" i="80"/>
  <c r="BE165" i="80"/>
  <c r="BD165" i="80"/>
  <c r="BC165" i="80"/>
  <c r="BB165" i="80"/>
  <c r="BA165" i="80"/>
  <c r="AY165" i="80"/>
  <c r="AX165" i="80"/>
  <c r="AW165" i="80"/>
  <c r="AV165" i="80"/>
  <c r="AU165" i="80"/>
  <c r="AT165" i="80"/>
  <c r="AS165" i="80"/>
  <c r="AR165" i="80"/>
  <c r="AQ165" i="80"/>
  <c r="AP165" i="80"/>
  <c r="AO165" i="80"/>
  <c r="AN165" i="80"/>
  <c r="AM165" i="80"/>
  <c r="AL165" i="80"/>
  <c r="AK165" i="80"/>
  <c r="AJ165" i="80"/>
  <c r="AI165" i="80"/>
  <c r="AH165" i="80"/>
  <c r="AG165" i="80"/>
  <c r="AF165" i="80"/>
  <c r="AE165" i="80"/>
  <c r="AD165" i="80"/>
  <c r="AC165" i="80"/>
  <c r="AB165" i="80"/>
  <c r="AA165" i="80"/>
  <c r="Z165" i="80"/>
  <c r="Y165" i="80"/>
  <c r="X165" i="80"/>
  <c r="W165" i="80"/>
  <c r="V165" i="80"/>
  <c r="U165" i="80"/>
  <c r="T165" i="80"/>
  <c r="S165" i="80"/>
  <c r="R165" i="80"/>
  <c r="Q165" i="80"/>
  <c r="P165" i="80"/>
  <c r="O165" i="80"/>
  <c r="N165" i="80"/>
  <c r="M165" i="80"/>
  <c r="L165" i="80"/>
  <c r="K165" i="80"/>
  <c r="J165" i="80"/>
  <c r="I165" i="80"/>
  <c r="H165" i="80"/>
  <c r="G165" i="80"/>
  <c r="F165" i="80"/>
  <c r="E165" i="80"/>
  <c r="BH164" i="80"/>
  <c r="AZ164" i="80"/>
  <c r="E164" i="80"/>
  <c r="D164" i="80"/>
  <c r="BH163" i="80"/>
  <c r="AZ163" i="80"/>
  <c r="E163" i="80"/>
  <c r="D163" i="80"/>
  <c r="C163" i="80"/>
  <c r="BH162" i="80"/>
  <c r="AZ162" i="80"/>
  <c r="E162" i="80"/>
  <c r="D162" i="80"/>
  <c r="D160" i="80" s="1"/>
  <c r="C162" i="80"/>
  <c r="BH161" i="80"/>
  <c r="AZ161" i="80"/>
  <c r="E161" i="80"/>
  <c r="C161" i="80" s="1"/>
  <c r="C160" i="80" s="1"/>
  <c r="D161" i="80"/>
  <c r="BN160" i="80"/>
  <c r="BM160" i="80"/>
  <c r="BL160" i="80"/>
  <c r="BK160" i="80"/>
  <c r="BJ160" i="80"/>
  <c r="BI160" i="80"/>
  <c r="BH160" i="80"/>
  <c r="BG160" i="80"/>
  <c r="BF160" i="80"/>
  <c r="BE160" i="80"/>
  <c r="BD160" i="80"/>
  <c r="BC160" i="80"/>
  <c r="BB160" i="80"/>
  <c r="BA160" i="80"/>
  <c r="AZ160" i="80"/>
  <c r="AY160" i="80"/>
  <c r="AX160" i="80"/>
  <c r="AW160" i="80"/>
  <c r="AV160" i="80"/>
  <c r="AU160" i="80"/>
  <c r="AT160" i="80"/>
  <c r="AS160" i="80"/>
  <c r="AR160" i="80"/>
  <c r="AQ160" i="80"/>
  <c r="AP160" i="80"/>
  <c r="AO160" i="80"/>
  <c r="AN160" i="80"/>
  <c r="AM160" i="80"/>
  <c r="AL160" i="80"/>
  <c r="AK160" i="80"/>
  <c r="AJ160" i="80"/>
  <c r="AI160" i="80"/>
  <c r="AH160" i="80"/>
  <c r="AG160" i="80"/>
  <c r="AF160" i="80"/>
  <c r="AE160" i="80"/>
  <c r="AD160" i="80"/>
  <c r="AC160" i="80"/>
  <c r="AB160" i="80"/>
  <c r="AA160" i="80"/>
  <c r="Z160" i="80"/>
  <c r="Y160" i="80"/>
  <c r="X160" i="80"/>
  <c r="W160" i="80"/>
  <c r="V160" i="80"/>
  <c r="U160" i="80"/>
  <c r="T160" i="80"/>
  <c r="S160" i="80"/>
  <c r="R160" i="80"/>
  <c r="Q160" i="80"/>
  <c r="P160" i="80"/>
  <c r="O160" i="80"/>
  <c r="N160" i="80"/>
  <c r="M160" i="80"/>
  <c r="L160" i="80"/>
  <c r="K160" i="80"/>
  <c r="J160" i="80"/>
  <c r="I160" i="80"/>
  <c r="H160" i="80"/>
  <c r="G160" i="80"/>
  <c r="F160" i="80"/>
  <c r="E160" i="80"/>
  <c r="BH159" i="80"/>
  <c r="AZ159" i="80"/>
  <c r="E159" i="80"/>
  <c r="D159" i="80"/>
  <c r="BH158" i="80"/>
  <c r="AZ158" i="80"/>
  <c r="E158" i="80"/>
  <c r="D158" i="80"/>
  <c r="C158" i="80"/>
  <c r="BH157" i="80"/>
  <c r="AZ157" i="80"/>
  <c r="E157" i="80"/>
  <c r="D157" i="80"/>
  <c r="C157" i="80"/>
  <c r="BH156" i="80"/>
  <c r="AZ156" i="80"/>
  <c r="E156" i="80"/>
  <c r="C156" i="80" s="1"/>
  <c r="D156" i="80"/>
  <c r="BH155" i="80"/>
  <c r="AZ155" i="80"/>
  <c r="AZ151" i="80" s="1"/>
  <c r="E155" i="80"/>
  <c r="D155" i="80"/>
  <c r="BH154" i="80"/>
  <c r="BH151" i="80" s="1"/>
  <c r="AZ154" i="80"/>
  <c r="E154" i="80"/>
  <c r="D154" i="80"/>
  <c r="C154" i="80"/>
  <c r="BH153" i="80"/>
  <c r="AZ153" i="80"/>
  <c r="E153" i="80"/>
  <c r="D153" i="80"/>
  <c r="D151" i="80" s="1"/>
  <c r="C153" i="80"/>
  <c r="BH152" i="80"/>
  <c r="AZ152" i="80"/>
  <c r="E152" i="80"/>
  <c r="C152" i="80" s="1"/>
  <c r="D152" i="80"/>
  <c r="BN151" i="80"/>
  <c r="BM151" i="80"/>
  <c r="BL151" i="80"/>
  <c r="BK151" i="80"/>
  <c r="BJ151" i="80"/>
  <c r="BI151" i="80"/>
  <c r="BG151" i="80"/>
  <c r="BF151" i="80"/>
  <c r="BE151" i="80"/>
  <c r="BD151" i="80"/>
  <c r="BC151" i="80"/>
  <c r="BB151" i="80"/>
  <c r="BA151" i="80"/>
  <c r="AY151" i="80"/>
  <c r="AX151" i="80"/>
  <c r="AW151" i="80"/>
  <c r="AV151" i="80"/>
  <c r="AU151" i="80"/>
  <c r="AT151" i="80"/>
  <c r="AS151" i="80"/>
  <c r="AR151" i="80"/>
  <c r="AQ151" i="80"/>
  <c r="AP151" i="80"/>
  <c r="AO151" i="80"/>
  <c r="AN151" i="80"/>
  <c r="AM151" i="80"/>
  <c r="AL151" i="80"/>
  <c r="AK151" i="80"/>
  <c r="AJ151" i="80"/>
  <c r="AI151" i="80"/>
  <c r="AH151" i="80"/>
  <c r="AG151" i="80"/>
  <c r="AF151" i="80"/>
  <c r="AE151" i="80"/>
  <c r="AD151" i="80"/>
  <c r="AC151" i="80"/>
  <c r="AB151" i="80"/>
  <c r="AA151" i="80"/>
  <c r="Z151" i="80"/>
  <c r="Y151" i="80"/>
  <c r="X151" i="80"/>
  <c r="W151" i="80"/>
  <c r="V151" i="80"/>
  <c r="U151" i="80"/>
  <c r="T151" i="80"/>
  <c r="S151" i="80"/>
  <c r="R151" i="80"/>
  <c r="Q151" i="80"/>
  <c r="P151" i="80"/>
  <c r="O151" i="80"/>
  <c r="N151" i="80"/>
  <c r="M151" i="80"/>
  <c r="L151" i="80"/>
  <c r="K151" i="80"/>
  <c r="J151" i="80"/>
  <c r="I151" i="80"/>
  <c r="H151" i="80"/>
  <c r="G151" i="80"/>
  <c r="F151" i="80"/>
  <c r="E151" i="80"/>
  <c r="BH150" i="80"/>
  <c r="AZ150" i="80"/>
  <c r="E150" i="80"/>
  <c r="D150" i="80"/>
  <c r="BH149" i="80"/>
  <c r="AZ149" i="80"/>
  <c r="E149" i="80"/>
  <c r="D149" i="80"/>
  <c r="C149" i="80"/>
  <c r="BH148" i="80"/>
  <c r="AZ148" i="80"/>
  <c r="E148" i="80"/>
  <c r="D148" i="80"/>
  <c r="C148" i="80"/>
  <c r="BH147" i="80"/>
  <c r="AZ147" i="80"/>
  <c r="E147" i="80"/>
  <c r="C147" i="80" s="1"/>
  <c r="D147" i="80"/>
  <c r="D144" i="80" s="1"/>
  <c r="BH146" i="80"/>
  <c r="AZ146" i="80"/>
  <c r="E146" i="80"/>
  <c r="E144" i="80" s="1"/>
  <c r="D146" i="80"/>
  <c r="BH145" i="80"/>
  <c r="BH144" i="80" s="1"/>
  <c r="AZ145" i="80"/>
  <c r="E145" i="80"/>
  <c r="D145" i="80"/>
  <c r="C145" i="80"/>
  <c r="BN144" i="80"/>
  <c r="BM144" i="80"/>
  <c r="BL144" i="80"/>
  <c r="BK144" i="80"/>
  <c r="BK130" i="80" s="1"/>
  <c r="BJ144" i="80"/>
  <c r="BI144" i="80"/>
  <c r="BG144" i="80"/>
  <c r="BG130" i="80" s="1"/>
  <c r="BF144" i="80"/>
  <c r="BE144" i="80"/>
  <c r="BD144" i="80"/>
  <c r="BC144" i="80"/>
  <c r="BC130" i="80" s="1"/>
  <c r="BB144" i="80"/>
  <c r="BA144" i="80"/>
  <c r="AY144" i="80"/>
  <c r="AY130" i="80" s="1"/>
  <c r="AX144" i="80"/>
  <c r="AW144" i="80"/>
  <c r="AV144" i="80"/>
  <c r="AU144" i="80"/>
  <c r="AU130" i="80" s="1"/>
  <c r="AT144" i="80"/>
  <c r="AS144" i="80"/>
  <c r="AR144" i="80"/>
  <c r="AQ144" i="80"/>
  <c r="AQ130" i="80" s="1"/>
  <c r="AP144" i="80"/>
  <c r="AO144" i="80"/>
  <c r="AN144" i="80"/>
  <c r="AM144" i="80"/>
  <c r="AM130" i="80" s="1"/>
  <c r="AL144" i="80"/>
  <c r="AK144" i="80"/>
  <c r="AJ144" i="80"/>
  <c r="AI144" i="80"/>
  <c r="AI130" i="80" s="1"/>
  <c r="AH144" i="80"/>
  <c r="AG144" i="80"/>
  <c r="AF144" i="80"/>
  <c r="AE144" i="80"/>
  <c r="AE130" i="80" s="1"/>
  <c r="AD144" i="80"/>
  <c r="AC144" i="80"/>
  <c r="AB144" i="80"/>
  <c r="AA144" i="80"/>
  <c r="AA130" i="80" s="1"/>
  <c r="Z144" i="80"/>
  <c r="Y144" i="80"/>
  <c r="X144" i="80"/>
  <c r="W144" i="80"/>
  <c r="W130" i="80" s="1"/>
  <c r="V144" i="80"/>
  <c r="U144" i="80"/>
  <c r="T144" i="80"/>
  <c r="S144" i="80"/>
  <c r="S130" i="80" s="1"/>
  <c r="R144" i="80"/>
  <c r="Q144" i="80"/>
  <c r="P144" i="80"/>
  <c r="O144" i="80"/>
  <c r="O130" i="80" s="1"/>
  <c r="N144" i="80"/>
  <c r="M144" i="80"/>
  <c r="L144" i="80"/>
  <c r="K144" i="80"/>
  <c r="K130" i="80" s="1"/>
  <c r="J144" i="80"/>
  <c r="I144" i="80"/>
  <c r="H144" i="80"/>
  <c r="G144" i="80"/>
  <c r="G130" i="80" s="1"/>
  <c r="F144" i="80"/>
  <c r="BH143" i="80"/>
  <c r="AZ143" i="80"/>
  <c r="E143" i="80"/>
  <c r="D143" i="80"/>
  <c r="D141" i="80" s="1"/>
  <c r="C143" i="80"/>
  <c r="BH142" i="80"/>
  <c r="AZ142" i="80"/>
  <c r="E142" i="80"/>
  <c r="C142" i="80" s="1"/>
  <c r="C141" i="80" s="1"/>
  <c r="D142" i="80"/>
  <c r="BN141" i="80"/>
  <c r="BM141" i="80"/>
  <c r="BL141" i="80"/>
  <c r="BK141" i="80"/>
  <c r="BJ141" i="80"/>
  <c r="BI141" i="80"/>
  <c r="BH141" i="80"/>
  <c r="BG141" i="80"/>
  <c r="BF141" i="80"/>
  <c r="BE141" i="80"/>
  <c r="BD141" i="80"/>
  <c r="BC141" i="80"/>
  <c r="BB141" i="80"/>
  <c r="BA141" i="80"/>
  <c r="AZ141" i="80"/>
  <c r="AY141" i="80"/>
  <c r="AX141" i="80"/>
  <c r="AW141" i="80"/>
  <c r="AW130" i="80" s="1"/>
  <c r="AV141" i="80"/>
  <c r="AU141" i="80"/>
  <c r="AT141" i="80"/>
  <c r="AS141" i="80"/>
  <c r="AR141" i="80"/>
  <c r="AQ141" i="80"/>
  <c r="AP141" i="80"/>
  <c r="AO141" i="80"/>
  <c r="AN141" i="80"/>
  <c r="AM141" i="80"/>
  <c r="AL141" i="80"/>
  <c r="AK141" i="80"/>
  <c r="AK130" i="80" s="1"/>
  <c r="AJ141" i="80"/>
  <c r="AI141" i="80"/>
  <c r="AH141" i="80"/>
  <c r="AG141" i="80"/>
  <c r="AG130" i="80" s="1"/>
  <c r="AF141" i="80"/>
  <c r="AE141" i="80"/>
  <c r="AD141" i="80"/>
  <c r="AC141" i="80"/>
  <c r="AB141" i="80"/>
  <c r="AA141" i="80"/>
  <c r="Z141" i="80"/>
  <c r="Y141" i="80"/>
  <c r="X141" i="80"/>
  <c r="W141" i="80"/>
  <c r="V141" i="80"/>
  <c r="U141" i="80"/>
  <c r="U130" i="80" s="1"/>
  <c r="T141" i="80"/>
  <c r="S141" i="80"/>
  <c r="R141" i="80"/>
  <c r="Q141" i="80"/>
  <c r="Q130" i="80" s="1"/>
  <c r="P141" i="80"/>
  <c r="O141" i="80"/>
  <c r="N141" i="80"/>
  <c r="M141" i="80"/>
  <c r="L141" i="80"/>
  <c r="K141" i="80"/>
  <c r="J141" i="80"/>
  <c r="I141" i="80"/>
  <c r="H141" i="80"/>
  <c r="G141" i="80"/>
  <c r="F141" i="80"/>
  <c r="E141" i="80"/>
  <c r="BH140" i="80"/>
  <c r="AZ140" i="80"/>
  <c r="E140" i="80"/>
  <c r="D140" i="80"/>
  <c r="BH139" i="80"/>
  <c r="BH136" i="80" s="1"/>
  <c r="AZ139" i="80"/>
  <c r="E139" i="80"/>
  <c r="D139" i="80"/>
  <c r="C139" i="80"/>
  <c r="BH138" i="80"/>
  <c r="AZ138" i="80"/>
  <c r="E138" i="80"/>
  <c r="D138" i="80"/>
  <c r="D136" i="80" s="1"/>
  <c r="C138" i="80"/>
  <c r="BH137" i="80"/>
  <c r="AZ137" i="80"/>
  <c r="E137" i="80"/>
  <c r="C137" i="80" s="1"/>
  <c r="C136" i="80" s="1"/>
  <c r="D137" i="80"/>
  <c r="BN136" i="80"/>
  <c r="BM136" i="80"/>
  <c r="BM130" i="80" s="1"/>
  <c r="BL136" i="80"/>
  <c r="BK136" i="80"/>
  <c r="BJ136" i="80"/>
  <c r="BI136" i="80"/>
  <c r="BI130" i="80" s="1"/>
  <c r="BG136" i="80"/>
  <c r="BF136" i="80"/>
  <c r="BE136" i="80"/>
  <c r="BD136" i="80"/>
  <c r="BC136" i="80"/>
  <c r="BB136" i="80"/>
  <c r="BA136" i="80"/>
  <c r="AZ136" i="80"/>
  <c r="AY136" i="80"/>
  <c r="AX136" i="80"/>
  <c r="AW136" i="80"/>
  <c r="AV136" i="80"/>
  <c r="AU136" i="80"/>
  <c r="AT136" i="80"/>
  <c r="AS136" i="80"/>
  <c r="AR136" i="80"/>
  <c r="AQ136" i="80"/>
  <c r="AP136" i="80"/>
  <c r="AO136" i="80"/>
  <c r="AN136" i="80"/>
  <c r="AM136" i="80"/>
  <c r="AL136" i="80"/>
  <c r="AK136" i="80"/>
  <c r="AJ136" i="80"/>
  <c r="AI136" i="80"/>
  <c r="AH136" i="80"/>
  <c r="AG136" i="80"/>
  <c r="AF136" i="80"/>
  <c r="AE136" i="80"/>
  <c r="AD136" i="80"/>
  <c r="AC136" i="80"/>
  <c r="AB136" i="80"/>
  <c r="AA136" i="80"/>
  <c r="Z136" i="80"/>
  <c r="Y136" i="80"/>
  <c r="X136" i="80"/>
  <c r="W136" i="80"/>
  <c r="V136" i="80"/>
  <c r="U136" i="80"/>
  <c r="T136" i="80"/>
  <c r="S136" i="80"/>
  <c r="R136" i="80"/>
  <c r="Q136" i="80"/>
  <c r="P136" i="80"/>
  <c r="O136" i="80"/>
  <c r="N136" i="80"/>
  <c r="M136" i="80"/>
  <c r="L136" i="80"/>
  <c r="K136" i="80"/>
  <c r="J136" i="80"/>
  <c r="I136" i="80"/>
  <c r="H136" i="80"/>
  <c r="G136" i="80"/>
  <c r="F136" i="80"/>
  <c r="BH135" i="80"/>
  <c r="AZ135" i="80"/>
  <c r="AZ131" i="80" s="1"/>
  <c r="E135" i="80"/>
  <c r="C135" i="80" s="1"/>
  <c r="D135" i="80"/>
  <c r="BH134" i="80"/>
  <c r="BH131" i="80" s="1"/>
  <c r="BH130" i="80" s="1"/>
  <c r="AZ134" i="80"/>
  <c r="E134" i="80"/>
  <c r="D134" i="80"/>
  <c r="C134" i="80"/>
  <c r="BH133" i="80"/>
  <c r="AZ133" i="80"/>
  <c r="E133" i="80"/>
  <c r="D133" i="80"/>
  <c r="D131" i="80" s="1"/>
  <c r="D130" i="80" s="1"/>
  <c r="C133" i="80"/>
  <c r="BH132" i="80"/>
  <c r="AZ132" i="80"/>
  <c r="E132" i="80"/>
  <c r="D132" i="80"/>
  <c r="BN131" i="80"/>
  <c r="BM131" i="80"/>
  <c r="BL131" i="80"/>
  <c r="BK131" i="80"/>
  <c r="BJ131" i="80"/>
  <c r="BI131" i="80"/>
  <c r="BG131" i="80"/>
  <c r="BF131" i="80"/>
  <c r="BE131" i="80"/>
  <c r="BD131" i="80"/>
  <c r="BC131" i="80"/>
  <c r="BB131" i="80"/>
  <c r="BA131" i="80"/>
  <c r="BA130" i="80" s="1"/>
  <c r="AY131" i="80"/>
  <c r="AX131" i="80"/>
  <c r="AW131" i="80"/>
  <c r="AV131" i="80"/>
  <c r="AU131" i="80"/>
  <c r="AT131" i="80"/>
  <c r="AS131" i="80"/>
  <c r="AR131" i="80"/>
  <c r="AQ131" i="80"/>
  <c r="AP131" i="80"/>
  <c r="AO131" i="80"/>
  <c r="AO130" i="80" s="1"/>
  <c r="AN131" i="80"/>
  <c r="AM131" i="80"/>
  <c r="AL131" i="80"/>
  <c r="AK131" i="80"/>
  <c r="AJ131" i="80"/>
  <c r="AI131" i="80"/>
  <c r="AH131" i="80"/>
  <c r="AG131" i="80"/>
  <c r="AF131" i="80"/>
  <c r="AE131" i="80"/>
  <c r="AD131" i="80"/>
  <c r="AC131" i="80"/>
  <c r="AB131" i="80"/>
  <c r="AA131" i="80"/>
  <c r="Z131" i="80"/>
  <c r="Y131" i="80"/>
  <c r="Y130" i="80" s="1"/>
  <c r="X131" i="80"/>
  <c r="W131" i="80"/>
  <c r="V131" i="80"/>
  <c r="U131" i="80"/>
  <c r="T131" i="80"/>
  <c r="S131" i="80"/>
  <c r="R131" i="80"/>
  <c r="Q131" i="80"/>
  <c r="P131" i="80"/>
  <c r="O131" i="80"/>
  <c r="N131" i="80"/>
  <c r="M131" i="80"/>
  <c r="L131" i="80"/>
  <c r="K131" i="80"/>
  <c r="J131" i="80"/>
  <c r="I131" i="80"/>
  <c r="I130" i="80" s="1"/>
  <c r="H131" i="80"/>
  <c r="G131" i="80"/>
  <c r="F131" i="80"/>
  <c r="BN130" i="80"/>
  <c r="BL130" i="80"/>
  <c r="BJ130" i="80"/>
  <c r="BF130" i="80"/>
  <c r="BE130" i="80"/>
  <c r="BD130" i="80"/>
  <c r="BB130" i="80"/>
  <c r="AX130" i="80"/>
  <c r="AV130" i="80"/>
  <c r="AT130" i="80"/>
  <c r="AS130" i="80"/>
  <c r="AR130" i="80"/>
  <c r="AP130" i="80"/>
  <c r="AN130" i="80"/>
  <c r="AL130" i="80"/>
  <c r="AJ130" i="80"/>
  <c r="AH130" i="80"/>
  <c r="AF130" i="80"/>
  <c r="AD130" i="80"/>
  <c r="AC130" i="80"/>
  <c r="AB130" i="80"/>
  <c r="Z130" i="80"/>
  <c r="X130" i="80"/>
  <c r="V130" i="80"/>
  <c r="T130" i="80"/>
  <c r="R130" i="80"/>
  <c r="P130" i="80"/>
  <c r="N130" i="80"/>
  <c r="M130" i="80"/>
  <c r="L130" i="80"/>
  <c r="J130" i="80"/>
  <c r="H130" i="80"/>
  <c r="F130" i="80"/>
  <c r="BH129" i="80"/>
  <c r="BH128" i="80" s="1"/>
  <c r="AZ129" i="80"/>
  <c r="AZ128" i="80" s="1"/>
  <c r="E129" i="80"/>
  <c r="D129" i="80"/>
  <c r="BN128" i="80"/>
  <c r="BM128" i="80"/>
  <c r="BL128" i="80"/>
  <c r="BK128" i="80"/>
  <c r="BJ128" i="80"/>
  <c r="BI128" i="80"/>
  <c r="BG128" i="80"/>
  <c r="BF128" i="80"/>
  <c r="BE128" i="80"/>
  <c r="BD128" i="80"/>
  <c r="BC128" i="80"/>
  <c r="BB128" i="80"/>
  <c r="BA128" i="80"/>
  <c r="AY128" i="80"/>
  <c r="AX128" i="80"/>
  <c r="AW128" i="80"/>
  <c r="AV128" i="80"/>
  <c r="AU128" i="80"/>
  <c r="AT128" i="80"/>
  <c r="AS128" i="80"/>
  <c r="AR128" i="80"/>
  <c r="AQ128" i="80"/>
  <c r="AP128" i="80"/>
  <c r="AO128" i="80"/>
  <c r="AN128" i="80"/>
  <c r="AM128" i="80"/>
  <c r="AL128" i="80"/>
  <c r="AK128" i="80"/>
  <c r="AJ128" i="80"/>
  <c r="AI128" i="80"/>
  <c r="AH128" i="80"/>
  <c r="AG128" i="80"/>
  <c r="AF128" i="80"/>
  <c r="AE128" i="80"/>
  <c r="AD128" i="80"/>
  <c r="AC128" i="80"/>
  <c r="AB128" i="80"/>
  <c r="AA128" i="80"/>
  <c r="Z128" i="80"/>
  <c r="Y128" i="80"/>
  <c r="X128" i="80"/>
  <c r="W128" i="80"/>
  <c r="V128" i="80"/>
  <c r="U128" i="80"/>
  <c r="T128" i="80"/>
  <c r="S128" i="80"/>
  <c r="R128" i="80"/>
  <c r="Q128" i="80"/>
  <c r="P128" i="80"/>
  <c r="O128" i="80"/>
  <c r="N128" i="80"/>
  <c r="M128" i="80"/>
  <c r="L128" i="80"/>
  <c r="K128" i="80"/>
  <c r="J128" i="80"/>
  <c r="I128" i="80"/>
  <c r="H128" i="80"/>
  <c r="G128" i="80"/>
  <c r="F128" i="80"/>
  <c r="E128" i="80"/>
  <c r="D128" i="80"/>
  <c r="BH127" i="80"/>
  <c r="BH122" i="80" s="1"/>
  <c r="AZ127" i="80"/>
  <c r="E127" i="80"/>
  <c r="D127" i="80"/>
  <c r="C127" i="80"/>
  <c r="BH126" i="80"/>
  <c r="AZ126" i="80"/>
  <c r="E126" i="80"/>
  <c r="D126" i="80"/>
  <c r="C126" i="80"/>
  <c r="BH125" i="80"/>
  <c r="AZ125" i="80"/>
  <c r="E125" i="80"/>
  <c r="C125" i="80" s="1"/>
  <c r="D125" i="80"/>
  <c r="BH124" i="80"/>
  <c r="AZ124" i="80"/>
  <c r="AZ122" i="80" s="1"/>
  <c r="J124" i="80"/>
  <c r="E124" i="80" s="1"/>
  <c r="I124" i="80"/>
  <c r="D124" i="80"/>
  <c r="BH123" i="80"/>
  <c r="AZ123" i="80"/>
  <c r="E123" i="80"/>
  <c r="C123" i="80" s="1"/>
  <c r="D123" i="80"/>
  <c r="BN122" i="80"/>
  <c r="BM122" i="80"/>
  <c r="BL122" i="80"/>
  <c r="BK122" i="80"/>
  <c r="BJ122" i="80"/>
  <c r="BI122" i="80"/>
  <c r="BG122" i="80"/>
  <c r="BF122" i="80"/>
  <c r="BE122" i="80"/>
  <c r="BD122" i="80"/>
  <c r="BC122" i="80"/>
  <c r="BB122" i="80"/>
  <c r="BA122" i="80"/>
  <c r="AY122" i="80"/>
  <c r="AX122" i="80"/>
  <c r="AW122" i="80"/>
  <c r="AV122" i="80"/>
  <c r="AU122" i="80"/>
  <c r="AT122" i="80"/>
  <c r="AS122" i="80"/>
  <c r="AR122" i="80"/>
  <c r="AQ122" i="80"/>
  <c r="AP122" i="80"/>
  <c r="AO122" i="80"/>
  <c r="AN122" i="80"/>
  <c r="AM122" i="80"/>
  <c r="AL122" i="80"/>
  <c r="AK122" i="80"/>
  <c r="AJ122" i="80"/>
  <c r="AI122" i="80"/>
  <c r="AH122" i="80"/>
  <c r="AG122" i="80"/>
  <c r="AF122" i="80"/>
  <c r="AE122" i="80"/>
  <c r="AD122" i="80"/>
  <c r="AC122" i="80"/>
  <c r="AB122" i="80"/>
  <c r="AA122" i="80"/>
  <c r="Z122" i="80"/>
  <c r="Y122" i="80"/>
  <c r="X122" i="80"/>
  <c r="W122" i="80"/>
  <c r="V122" i="80"/>
  <c r="U122" i="80"/>
  <c r="T122" i="80"/>
  <c r="S122" i="80"/>
  <c r="R122" i="80"/>
  <c r="Q122" i="80"/>
  <c r="P122" i="80"/>
  <c r="O122" i="80"/>
  <c r="N122" i="80"/>
  <c r="M122" i="80"/>
  <c r="L122" i="80"/>
  <c r="K122" i="80"/>
  <c r="I122" i="80"/>
  <c r="H122" i="80"/>
  <c r="G122" i="80"/>
  <c r="F122" i="80"/>
  <c r="BH121" i="80"/>
  <c r="AZ121" i="80"/>
  <c r="E121" i="80"/>
  <c r="C121" i="80" s="1"/>
  <c r="D121" i="80"/>
  <c r="BH120" i="80"/>
  <c r="AZ120" i="80"/>
  <c r="E120" i="80"/>
  <c r="D120" i="80"/>
  <c r="C120" i="80"/>
  <c r="BH119" i="80"/>
  <c r="AZ119" i="80"/>
  <c r="E119" i="80"/>
  <c r="D119" i="80"/>
  <c r="C119" i="80"/>
  <c r="BH118" i="80"/>
  <c r="AZ118" i="80"/>
  <c r="E118" i="80"/>
  <c r="D118" i="80"/>
  <c r="BH117" i="80"/>
  <c r="BH116" i="80" s="1"/>
  <c r="AZ117" i="80"/>
  <c r="AZ116" i="80" s="1"/>
  <c r="E117" i="80"/>
  <c r="C117" i="80" s="1"/>
  <c r="D117" i="80"/>
  <c r="BN116" i="80"/>
  <c r="BM116" i="80"/>
  <c r="BL116" i="80"/>
  <c r="BK116" i="80"/>
  <c r="BJ116" i="80"/>
  <c r="BJ83" i="80" s="1"/>
  <c r="BI116" i="80"/>
  <c r="BG116" i="80"/>
  <c r="BF116" i="80"/>
  <c r="BE116" i="80"/>
  <c r="BD116" i="80"/>
  <c r="BC116" i="80"/>
  <c r="BB116" i="80"/>
  <c r="BA116" i="80"/>
  <c r="AY116" i="80"/>
  <c r="AX116" i="80"/>
  <c r="AW116" i="80"/>
  <c r="AV116" i="80"/>
  <c r="AU116" i="80"/>
  <c r="AT116" i="80"/>
  <c r="AS116" i="80"/>
  <c r="AR116" i="80"/>
  <c r="AQ116" i="80"/>
  <c r="AP116" i="80"/>
  <c r="AO116" i="80"/>
  <c r="AN116" i="80"/>
  <c r="AM116" i="80"/>
  <c r="AL116" i="80"/>
  <c r="AK116" i="80"/>
  <c r="AJ116" i="80"/>
  <c r="AI116" i="80"/>
  <c r="AH116" i="80"/>
  <c r="AG116" i="80"/>
  <c r="AF116" i="80"/>
  <c r="AE116" i="80"/>
  <c r="AD116" i="80"/>
  <c r="AC116" i="80"/>
  <c r="AB116" i="80"/>
  <c r="AA116" i="80"/>
  <c r="Z116" i="80"/>
  <c r="Y116" i="80"/>
  <c r="X116" i="80"/>
  <c r="W116" i="80"/>
  <c r="V116" i="80"/>
  <c r="U116" i="80"/>
  <c r="T116" i="80"/>
  <c r="S116" i="80"/>
  <c r="R116" i="80"/>
  <c r="Q116" i="80"/>
  <c r="P116" i="80"/>
  <c r="O116" i="80"/>
  <c r="N116" i="80"/>
  <c r="M116" i="80"/>
  <c r="L116" i="80"/>
  <c r="K116" i="80"/>
  <c r="J116" i="80"/>
  <c r="I116" i="80"/>
  <c r="H116" i="80"/>
  <c r="G116" i="80"/>
  <c r="F116" i="80"/>
  <c r="BH115" i="80"/>
  <c r="BH112" i="80" s="1"/>
  <c r="AZ115" i="80"/>
  <c r="E115" i="80"/>
  <c r="D115" i="80"/>
  <c r="C115" i="80"/>
  <c r="BH114" i="80"/>
  <c r="AZ114" i="80"/>
  <c r="E114" i="80"/>
  <c r="D114" i="80"/>
  <c r="D112" i="80" s="1"/>
  <c r="C114" i="80"/>
  <c r="BH113" i="80"/>
  <c r="AZ113" i="80"/>
  <c r="E113" i="80"/>
  <c r="C113" i="80" s="1"/>
  <c r="C112" i="80" s="1"/>
  <c r="D113" i="80"/>
  <c r="BN112" i="80"/>
  <c r="BM112" i="80"/>
  <c r="BL112" i="80"/>
  <c r="BK112" i="80"/>
  <c r="BJ112" i="80"/>
  <c r="BI112" i="80"/>
  <c r="BG112" i="80"/>
  <c r="BF112" i="80"/>
  <c r="BE112" i="80"/>
  <c r="BD112" i="80"/>
  <c r="BC112" i="80"/>
  <c r="BB112" i="80"/>
  <c r="BA112" i="80"/>
  <c r="AZ112" i="80"/>
  <c r="AY112" i="80"/>
  <c r="AX112" i="80"/>
  <c r="AW112" i="80"/>
  <c r="AV112" i="80"/>
  <c r="AU112" i="80"/>
  <c r="AT112" i="80"/>
  <c r="AS112" i="80"/>
  <c r="AR112" i="80"/>
  <c r="AQ112" i="80"/>
  <c r="AP112" i="80"/>
  <c r="AO112" i="80"/>
  <c r="AN112" i="80"/>
  <c r="AM112" i="80"/>
  <c r="AL112" i="80"/>
  <c r="AK112" i="80"/>
  <c r="AJ112" i="80"/>
  <c r="AI112" i="80"/>
  <c r="AH112" i="80"/>
  <c r="AG112" i="80"/>
  <c r="AF112" i="80"/>
  <c r="AE112" i="80"/>
  <c r="AD112" i="80"/>
  <c r="AC112" i="80"/>
  <c r="AB112" i="80"/>
  <c r="AA112" i="80"/>
  <c r="Z112" i="80"/>
  <c r="Y112" i="80"/>
  <c r="X112" i="80"/>
  <c r="W112" i="80"/>
  <c r="V112" i="80"/>
  <c r="U112" i="80"/>
  <c r="T112" i="80"/>
  <c r="S112" i="80"/>
  <c r="R112" i="80"/>
  <c r="Q112" i="80"/>
  <c r="P112" i="80"/>
  <c r="O112" i="80"/>
  <c r="N112" i="80"/>
  <c r="M112" i="80"/>
  <c r="L112" i="80"/>
  <c r="K112" i="80"/>
  <c r="J112" i="80"/>
  <c r="I112" i="80"/>
  <c r="H112" i="80"/>
  <c r="G112" i="80"/>
  <c r="F112" i="80"/>
  <c r="E112" i="80"/>
  <c r="BH111" i="80"/>
  <c r="AZ111" i="80"/>
  <c r="E111" i="80"/>
  <c r="C111" i="80" s="1"/>
  <c r="D111" i="80"/>
  <c r="BH110" i="80"/>
  <c r="AZ110" i="80"/>
  <c r="E110" i="80"/>
  <c r="D110" i="80"/>
  <c r="C110" i="80"/>
  <c r="BH109" i="80"/>
  <c r="AZ109" i="80"/>
  <c r="E109" i="80"/>
  <c r="D109" i="80"/>
  <c r="C109" i="80"/>
  <c r="BH108" i="80"/>
  <c r="AZ108" i="80"/>
  <c r="E108" i="80"/>
  <c r="C108" i="80" s="1"/>
  <c r="D108" i="80"/>
  <c r="BH107" i="80"/>
  <c r="AZ107" i="80"/>
  <c r="E107" i="80"/>
  <c r="C107" i="80" s="1"/>
  <c r="D107" i="80"/>
  <c r="BH106" i="80"/>
  <c r="AZ106" i="80"/>
  <c r="E106" i="80"/>
  <c r="D106" i="80"/>
  <c r="C106" i="80"/>
  <c r="BH105" i="80"/>
  <c r="AZ105" i="80"/>
  <c r="E105" i="80"/>
  <c r="D105" i="80"/>
  <c r="C105" i="80"/>
  <c r="BH104" i="80"/>
  <c r="AZ104" i="80"/>
  <c r="E104" i="80"/>
  <c r="D104" i="80"/>
  <c r="BN103" i="80"/>
  <c r="BM103" i="80"/>
  <c r="BL103" i="80"/>
  <c r="BK103" i="80"/>
  <c r="BJ103" i="80"/>
  <c r="BI103" i="80"/>
  <c r="BH103" i="80"/>
  <c r="BG103" i="80"/>
  <c r="BF103" i="80"/>
  <c r="BE103" i="80"/>
  <c r="BD103" i="80"/>
  <c r="BC103" i="80"/>
  <c r="BB103" i="80"/>
  <c r="BA103" i="80"/>
  <c r="AZ103" i="80"/>
  <c r="AY103" i="80"/>
  <c r="AX103" i="80"/>
  <c r="AW103" i="80"/>
  <c r="AV103" i="80"/>
  <c r="AU103" i="80"/>
  <c r="AT103" i="80"/>
  <c r="AS103" i="80"/>
  <c r="AR103" i="80"/>
  <c r="AQ103" i="80"/>
  <c r="AP103" i="80"/>
  <c r="AO103" i="80"/>
  <c r="AN103" i="80"/>
  <c r="AM103" i="80"/>
  <c r="AL103" i="80"/>
  <c r="AK103" i="80"/>
  <c r="AJ103" i="80"/>
  <c r="AI103" i="80"/>
  <c r="AH103" i="80"/>
  <c r="AG103" i="80"/>
  <c r="AF103" i="80"/>
  <c r="AE103" i="80"/>
  <c r="AD103" i="80"/>
  <c r="AC103" i="80"/>
  <c r="AB103" i="80"/>
  <c r="AA103" i="80"/>
  <c r="Z103" i="80"/>
  <c r="Y103" i="80"/>
  <c r="X103" i="80"/>
  <c r="W103" i="80"/>
  <c r="V103" i="80"/>
  <c r="U103" i="80"/>
  <c r="T103" i="80"/>
  <c r="S103" i="80"/>
  <c r="R103" i="80"/>
  <c r="Q103" i="80"/>
  <c r="P103" i="80"/>
  <c r="O103" i="80"/>
  <c r="N103" i="80"/>
  <c r="M103" i="80"/>
  <c r="L103" i="80"/>
  <c r="K103" i="80"/>
  <c r="J103" i="80"/>
  <c r="I103" i="80"/>
  <c r="H103" i="80"/>
  <c r="G103" i="80"/>
  <c r="F103" i="80"/>
  <c r="D103" i="80"/>
  <c r="BH102" i="80"/>
  <c r="AZ102" i="80"/>
  <c r="E102" i="80"/>
  <c r="D102" i="80"/>
  <c r="BH101" i="80"/>
  <c r="AZ101" i="80"/>
  <c r="C101" i="80" s="1"/>
  <c r="E101" i="80"/>
  <c r="D101" i="80"/>
  <c r="BH100" i="80"/>
  <c r="AZ100" i="80"/>
  <c r="E100" i="80"/>
  <c r="C100" i="80" s="1"/>
  <c r="D100" i="80"/>
  <c r="BH99" i="80"/>
  <c r="AZ99" i="80"/>
  <c r="E99" i="80"/>
  <c r="D99" i="80"/>
  <c r="BH98" i="80"/>
  <c r="AZ98" i="80"/>
  <c r="AZ95" i="80" s="1"/>
  <c r="E98" i="80"/>
  <c r="C98" i="80" s="1"/>
  <c r="D98" i="80"/>
  <c r="BH97" i="80"/>
  <c r="AZ97" i="80"/>
  <c r="E97" i="80"/>
  <c r="D97" i="80"/>
  <c r="C97" i="80"/>
  <c r="BH96" i="80"/>
  <c r="AZ96" i="80"/>
  <c r="E96" i="80"/>
  <c r="D96" i="80"/>
  <c r="C96" i="80"/>
  <c r="BN95" i="80"/>
  <c r="BM95" i="80"/>
  <c r="BL95" i="80"/>
  <c r="BK95" i="80"/>
  <c r="BK83" i="80" s="1"/>
  <c r="BJ95" i="80"/>
  <c r="BI95" i="80"/>
  <c r="BH95" i="80"/>
  <c r="BG95" i="80"/>
  <c r="BG83" i="80" s="1"/>
  <c r="BF95" i="80"/>
  <c r="BE95" i="80"/>
  <c r="BD95" i="80"/>
  <c r="BC95" i="80"/>
  <c r="BC83" i="80" s="1"/>
  <c r="BB95" i="80"/>
  <c r="BA95" i="80"/>
  <c r="AY95" i="80"/>
  <c r="AY83" i="80" s="1"/>
  <c r="AX95" i="80"/>
  <c r="AW95" i="80"/>
  <c r="AV95" i="80"/>
  <c r="AU95" i="80"/>
  <c r="AU83" i="80" s="1"/>
  <c r="AT95" i="80"/>
  <c r="AS95" i="80"/>
  <c r="AR95" i="80"/>
  <c r="AQ95" i="80"/>
  <c r="AQ83" i="80" s="1"/>
  <c r="AP95" i="80"/>
  <c r="AO95" i="80"/>
  <c r="AN95" i="80"/>
  <c r="AM95" i="80"/>
  <c r="AM83" i="80" s="1"/>
  <c r="AL95" i="80"/>
  <c r="AK95" i="80"/>
  <c r="AJ95" i="80"/>
  <c r="AJ83" i="80" s="1"/>
  <c r="AJ75" i="80" s="1"/>
  <c r="AI95" i="80"/>
  <c r="AI83" i="80" s="1"/>
  <c r="AH95" i="80"/>
  <c r="AG95" i="80"/>
  <c r="AF95" i="80"/>
  <c r="AE95" i="80"/>
  <c r="AE83" i="80" s="1"/>
  <c r="AD95" i="80"/>
  <c r="AC95" i="80"/>
  <c r="AB95" i="80"/>
  <c r="AA95" i="80"/>
  <c r="AA83" i="80" s="1"/>
  <c r="Z95" i="80"/>
  <c r="Y95" i="80"/>
  <c r="X95" i="80"/>
  <c r="W95" i="80"/>
  <c r="W83" i="80" s="1"/>
  <c r="V95" i="80"/>
  <c r="U95" i="80"/>
  <c r="T95" i="80"/>
  <c r="T83" i="80" s="1"/>
  <c r="T75" i="80" s="1"/>
  <c r="S95" i="80"/>
  <c r="S83" i="80" s="1"/>
  <c r="R95" i="80"/>
  <c r="Q95" i="80"/>
  <c r="P95" i="80"/>
  <c r="O95" i="80"/>
  <c r="O83" i="80" s="1"/>
  <c r="N95" i="80"/>
  <c r="M95" i="80"/>
  <c r="L95" i="80"/>
  <c r="K95" i="80"/>
  <c r="J95" i="80"/>
  <c r="I95" i="80"/>
  <c r="H95" i="80"/>
  <c r="G95" i="80"/>
  <c r="G83" i="80" s="1"/>
  <c r="F95" i="80"/>
  <c r="D95" i="80"/>
  <c r="BH94" i="80"/>
  <c r="AZ94" i="80"/>
  <c r="E94" i="80"/>
  <c r="C94" i="80" s="1"/>
  <c r="D94" i="80"/>
  <c r="BH93" i="80"/>
  <c r="AZ93" i="80"/>
  <c r="E93" i="80"/>
  <c r="D93" i="80"/>
  <c r="BH92" i="80"/>
  <c r="AZ92" i="80"/>
  <c r="C92" i="80" s="1"/>
  <c r="E92" i="80"/>
  <c r="D92" i="80"/>
  <c r="BH91" i="80"/>
  <c r="BH89" i="80" s="1"/>
  <c r="AZ91" i="80"/>
  <c r="E91" i="80"/>
  <c r="D91" i="80"/>
  <c r="C91" i="80"/>
  <c r="BH90" i="80"/>
  <c r="AZ90" i="80"/>
  <c r="AZ89" i="80" s="1"/>
  <c r="E90" i="80"/>
  <c r="D90" i="80"/>
  <c r="D89" i="80" s="1"/>
  <c r="BN89" i="80"/>
  <c r="BN83" i="80" s="1"/>
  <c r="BM89" i="80"/>
  <c r="BL89" i="80"/>
  <c r="BK89" i="80"/>
  <c r="BJ89" i="80"/>
  <c r="BI89" i="80"/>
  <c r="BG89" i="80"/>
  <c r="BF89" i="80"/>
  <c r="BE89" i="80"/>
  <c r="BD89" i="80"/>
  <c r="BC89" i="80"/>
  <c r="BB89" i="80"/>
  <c r="BB83" i="80" s="1"/>
  <c r="BA89" i="80"/>
  <c r="AY89" i="80"/>
  <c r="AX89" i="80"/>
  <c r="AX83" i="80" s="1"/>
  <c r="AW89" i="80"/>
  <c r="AV89" i="80"/>
  <c r="AU89" i="80"/>
  <c r="AT89" i="80"/>
  <c r="AS89" i="80"/>
  <c r="AR89" i="80"/>
  <c r="AQ89" i="80"/>
  <c r="AP89" i="80"/>
  <c r="AO89" i="80"/>
  <c r="AN89" i="80"/>
  <c r="AM89" i="80"/>
  <c r="AL89" i="80"/>
  <c r="AL83" i="80" s="1"/>
  <c r="AK89" i="80"/>
  <c r="AJ89" i="80"/>
  <c r="AI89" i="80"/>
  <c r="AH89" i="80"/>
  <c r="AH83" i="80" s="1"/>
  <c r="AG89" i="80"/>
  <c r="AF89" i="80"/>
  <c r="AE89" i="80"/>
  <c r="AD89" i="80"/>
  <c r="AC89" i="80"/>
  <c r="AB89" i="80"/>
  <c r="AA89" i="80"/>
  <c r="Z89" i="80"/>
  <c r="Y89" i="80"/>
  <c r="X89" i="80"/>
  <c r="W89" i="80"/>
  <c r="V89" i="80"/>
  <c r="V83" i="80" s="1"/>
  <c r="U89" i="80"/>
  <c r="T89" i="80"/>
  <c r="S89" i="80"/>
  <c r="R89" i="80"/>
  <c r="R83" i="80" s="1"/>
  <c r="Q89" i="80"/>
  <c r="P89" i="80"/>
  <c r="O89" i="80"/>
  <c r="N89" i="80"/>
  <c r="M89" i="80"/>
  <c r="L89" i="80"/>
  <c r="K89" i="80"/>
  <c r="J89" i="80"/>
  <c r="I89" i="80"/>
  <c r="H89" i="80"/>
  <c r="G89" i="80"/>
  <c r="F89" i="80"/>
  <c r="F83" i="80" s="1"/>
  <c r="BH88" i="80"/>
  <c r="BH84" i="80" s="1"/>
  <c r="AZ88" i="80"/>
  <c r="E88" i="80"/>
  <c r="D88" i="80"/>
  <c r="C88" i="80"/>
  <c r="BH87" i="80"/>
  <c r="AZ87" i="80"/>
  <c r="E87" i="80"/>
  <c r="D87" i="80"/>
  <c r="D84" i="80" s="1"/>
  <c r="C87" i="80"/>
  <c r="BH86" i="80"/>
  <c r="AZ86" i="80"/>
  <c r="E86" i="80"/>
  <c r="C86" i="80" s="1"/>
  <c r="D86" i="80"/>
  <c r="BH85" i="80"/>
  <c r="AZ85" i="80"/>
  <c r="AZ84" i="80" s="1"/>
  <c r="E85" i="80"/>
  <c r="D85" i="80"/>
  <c r="BN84" i="80"/>
  <c r="BM84" i="80"/>
  <c r="BL84" i="80"/>
  <c r="BK84" i="80"/>
  <c r="BJ84" i="80"/>
  <c r="BI84" i="80"/>
  <c r="BG84" i="80"/>
  <c r="BF84" i="80"/>
  <c r="BE84" i="80"/>
  <c r="BE83" i="80" s="1"/>
  <c r="BD84" i="80"/>
  <c r="BD83" i="80" s="1"/>
  <c r="BC84" i="80"/>
  <c r="BB84" i="80"/>
  <c r="BA84" i="80"/>
  <c r="BA83" i="80" s="1"/>
  <c r="BA75" i="80" s="1"/>
  <c r="BA52" i="80" s="1"/>
  <c r="BA51" i="80" s="1"/>
  <c r="AY84" i="80"/>
  <c r="AX84" i="80"/>
  <c r="AW84" i="80"/>
  <c r="AW83" i="80" s="1"/>
  <c r="AV84" i="80"/>
  <c r="AU84" i="80"/>
  <c r="AT84" i="80"/>
  <c r="AS84" i="80"/>
  <c r="AS83" i="80" s="1"/>
  <c r="AR84" i="80"/>
  <c r="AR83" i="80" s="1"/>
  <c r="AR75" i="80" s="1"/>
  <c r="AR52" i="80" s="1"/>
  <c r="AR51" i="80" s="1"/>
  <c r="AQ84" i="80"/>
  <c r="AP84" i="80"/>
  <c r="AO84" i="80"/>
  <c r="AO83" i="80" s="1"/>
  <c r="AN84" i="80"/>
  <c r="AN83" i="80" s="1"/>
  <c r="AM84" i="80"/>
  <c r="AL84" i="80"/>
  <c r="AK84" i="80"/>
  <c r="AK83" i="80" s="1"/>
  <c r="AK75" i="80" s="1"/>
  <c r="AK52" i="80" s="1"/>
  <c r="AJ84" i="80"/>
  <c r="AI84" i="80"/>
  <c r="AH84" i="80"/>
  <c r="AG84" i="80"/>
  <c r="AG83" i="80" s="1"/>
  <c r="AG75" i="80" s="1"/>
  <c r="AF84" i="80"/>
  <c r="AE84" i="80"/>
  <c r="AD84" i="80"/>
  <c r="AC84" i="80"/>
  <c r="AC83" i="80" s="1"/>
  <c r="AB84" i="80"/>
  <c r="AB83" i="80" s="1"/>
  <c r="AA84" i="80"/>
  <c r="Z84" i="80"/>
  <c r="Y84" i="80"/>
  <c r="Y83" i="80" s="1"/>
  <c r="X84" i="80"/>
  <c r="X83" i="80" s="1"/>
  <c r="W84" i="80"/>
  <c r="V84" i="80"/>
  <c r="U84" i="80"/>
  <c r="U83" i="80" s="1"/>
  <c r="U75" i="80" s="1"/>
  <c r="U52" i="80" s="1"/>
  <c r="U51" i="80" s="1"/>
  <c r="T84" i="80"/>
  <c r="S84" i="80"/>
  <c r="R84" i="80"/>
  <c r="Q84" i="80"/>
  <c r="Q83" i="80" s="1"/>
  <c r="P84" i="80"/>
  <c r="O84" i="80"/>
  <c r="N84" i="80"/>
  <c r="M84" i="80"/>
  <c r="M83" i="80" s="1"/>
  <c r="L84" i="80"/>
  <c r="L83" i="80" s="1"/>
  <c r="L75" i="80" s="1"/>
  <c r="L52" i="80" s="1"/>
  <c r="L51" i="80" s="1"/>
  <c r="K84" i="80"/>
  <c r="J84" i="80"/>
  <c r="I84" i="80"/>
  <c r="I83" i="80" s="1"/>
  <c r="H84" i="80"/>
  <c r="H83" i="80" s="1"/>
  <c r="G84" i="80"/>
  <c r="F84" i="80"/>
  <c r="E84" i="80"/>
  <c r="BL83" i="80"/>
  <c r="BL75" i="80" s="1"/>
  <c r="BF83" i="80"/>
  <c r="AV83" i="80"/>
  <c r="AV75" i="80" s="1"/>
  <c r="AT83" i="80"/>
  <c r="AP83" i="80"/>
  <c r="AF83" i="80"/>
  <c r="AF75" i="80" s="1"/>
  <c r="AD83" i="80"/>
  <c r="Z83" i="80"/>
  <c r="P83" i="80"/>
  <c r="P75" i="80" s="1"/>
  <c r="N83" i="80"/>
  <c r="BH82" i="80"/>
  <c r="AZ82" i="80"/>
  <c r="E82" i="80"/>
  <c r="D82" i="80"/>
  <c r="BH81" i="80"/>
  <c r="AZ81" i="80"/>
  <c r="E81" i="80"/>
  <c r="D81" i="80"/>
  <c r="BN80" i="80"/>
  <c r="BM80" i="80"/>
  <c r="BL80" i="80"/>
  <c r="BK80" i="80"/>
  <c r="BK76" i="80" s="1"/>
  <c r="BJ80" i="80"/>
  <c r="BI80" i="80"/>
  <c r="BH80" i="80"/>
  <c r="BG80" i="80"/>
  <c r="BG76" i="80" s="1"/>
  <c r="BF80" i="80"/>
  <c r="BE80" i="80"/>
  <c r="BD80" i="80"/>
  <c r="BC80" i="80"/>
  <c r="BC76" i="80" s="1"/>
  <c r="BB80" i="80"/>
  <c r="BA80" i="80"/>
  <c r="AY80" i="80"/>
  <c r="AY76" i="80" s="1"/>
  <c r="AX80" i="80"/>
  <c r="AW80" i="80"/>
  <c r="AV80" i="80"/>
  <c r="AU80" i="80"/>
  <c r="AU76" i="80" s="1"/>
  <c r="AT80" i="80"/>
  <c r="AS80" i="80"/>
  <c r="AR80" i="80"/>
  <c r="AQ80" i="80"/>
  <c r="AQ76" i="80" s="1"/>
  <c r="AP80" i="80"/>
  <c r="AO80" i="80"/>
  <c r="AN80" i="80"/>
  <c r="AM80" i="80"/>
  <c r="AM76" i="80" s="1"/>
  <c r="AL80" i="80"/>
  <c r="AK80" i="80"/>
  <c r="AJ80" i="80"/>
  <c r="AI80" i="80"/>
  <c r="AI76" i="80" s="1"/>
  <c r="AH80" i="80"/>
  <c r="AG80" i="80"/>
  <c r="AF80" i="80"/>
  <c r="AE80" i="80"/>
  <c r="AE76" i="80" s="1"/>
  <c r="AD80" i="80"/>
  <c r="AC80" i="80"/>
  <c r="AB80" i="80"/>
  <c r="AA80" i="80"/>
  <c r="AA76" i="80" s="1"/>
  <c r="Z80" i="80"/>
  <c r="Y80" i="80"/>
  <c r="X80" i="80"/>
  <c r="W80" i="80"/>
  <c r="W76" i="80" s="1"/>
  <c r="V80" i="80"/>
  <c r="U80" i="80"/>
  <c r="T80" i="80"/>
  <c r="S80" i="80"/>
  <c r="S76" i="80" s="1"/>
  <c r="R80" i="80"/>
  <c r="Q80" i="80"/>
  <c r="P80" i="80"/>
  <c r="O80" i="80"/>
  <c r="O76" i="80" s="1"/>
  <c r="N80" i="80"/>
  <c r="M80" i="80"/>
  <c r="L80" i="80"/>
  <c r="K80" i="80"/>
  <c r="K76" i="80" s="1"/>
  <c r="J80" i="80"/>
  <c r="I80" i="80"/>
  <c r="H80" i="80"/>
  <c r="G80" i="80"/>
  <c r="G76" i="80" s="1"/>
  <c r="F80" i="80"/>
  <c r="D80" i="80"/>
  <c r="D76" i="80" s="1"/>
  <c r="BH79" i="80"/>
  <c r="AZ79" i="80"/>
  <c r="E79" i="80"/>
  <c r="C79" i="80" s="1"/>
  <c r="D79" i="80"/>
  <c r="BH78" i="80"/>
  <c r="AZ78" i="80"/>
  <c r="AZ77" i="80" s="1"/>
  <c r="E78" i="80"/>
  <c r="D78" i="80"/>
  <c r="BN77" i="80"/>
  <c r="BN76" i="80" s="1"/>
  <c r="BN75" i="80" s="1"/>
  <c r="BM77" i="80"/>
  <c r="BL77" i="80"/>
  <c r="BK77" i="80"/>
  <c r="BJ77" i="80"/>
  <c r="BJ76" i="80" s="1"/>
  <c r="BJ75" i="80" s="1"/>
  <c r="BI77" i="80"/>
  <c r="BI76" i="80" s="1"/>
  <c r="BH77" i="80"/>
  <c r="BG77" i="80"/>
  <c r="BF77" i="80"/>
  <c r="BF76" i="80" s="1"/>
  <c r="BF75" i="80" s="1"/>
  <c r="BE77" i="80"/>
  <c r="BE76" i="80" s="1"/>
  <c r="BD77" i="80"/>
  <c r="BD76" i="80" s="1"/>
  <c r="BD75" i="80" s="1"/>
  <c r="BC77" i="80"/>
  <c r="BB77" i="80"/>
  <c r="BB76" i="80" s="1"/>
  <c r="BB75" i="80" s="1"/>
  <c r="BA77" i="80"/>
  <c r="AY77" i="80"/>
  <c r="AX77" i="80"/>
  <c r="AX76" i="80" s="1"/>
  <c r="AX75" i="80" s="1"/>
  <c r="AW77" i="80"/>
  <c r="AV77" i="80"/>
  <c r="AU77" i="80"/>
  <c r="AT77" i="80"/>
  <c r="AT76" i="80" s="1"/>
  <c r="AT75" i="80" s="1"/>
  <c r="AS77" i="80"/>
  <c r="AS76" i="80" s="1"/>
  <c r="AS75" i="80" s="1"/>
  <c r="AR77" i="80"/>
  <c r="AQ77" i="80"/>
  <c r="AP77" i="80"/>
  <c r="AP76" i="80" s="1"/>
  <c r="AP75" i="80" s="1"/>
  <c r="AO77" i="80"/>
  <c r="AO76" i="80" s="1"/>
  <c r="AO75" i="80" s="1"/>
  <c r="AN77" i="80"/>
  <c r="AN76" i="80" s="1"/>
  <c r="AM77" i="80"/>
  <c r="AL77" i="80"/>
  <c r="AL76" i="80" s="1"/>
  <c r="AL75" i="80" s="1"/>
  <c r="AK77" i="80"/>
  <c r="AJ77" i="80"/>
  <c r="AI77" i="80"/>
  <c r="AH77" i="80"/>
  <c r="AH76" i="80" s="1"/>
  <c r="AH75" i="80" s="1"/>
  <c r="AG77" i="80"/>
  <c r="AF77" i="80"/>
  <c r="AE77" i="80"/>
  <c r="AD77" i="80"/>
  <c r="AD76" i="80" s="1"/>
  <c r="AD75" i="80" s="1"/>
  <c r="AC77" i="80"/>
  <c r="AC76" i="80" s="1"/>
  <c r="AC75" i="80" s="1"/>
  <c r="AB77" i="80"/>
  <c r="AA77" i="80"/>
  <c r="Z77" i="80"/>
  <c r="Z76" i="80" s="1"/>
  <c r="Z75" i="80" s="1"/>
  <c r="Y77" i="80"/>
  <c r="Y76" i="80" s="1"/>
  <c r="Y75" i="80" s="1"/>
  <c r="X77" i="80"/>
  <c r="X76" i="80" s="1"/>
  <c r="W77" i="80"/>
  <c r="V77" i="80"/>
  <c r="U77" i="80"/>
  <c r="T77" i="80"/>
  <c r="S77" i="80"/>
  <c r="R77" i="80"/>
  <c r="R76" i="80" s="1"/>
  <c r="R75" i="80" s="1"/>
  <c r="Q77" i="80"/>
  <c r="P77" i="80"/>
  <c r="O77" i="80"/>
  <c r="N77" i="80"/>
  <c r="N76" i="80" s="1"/>
  <c r="N75" i="80" s="1"/>
  <c r="M77" i="80"/>
  <c r="M76" i="80" s="1"/>
  <c r="M75" i="80" s="1"/>
  <c r="L77" i="80"/>
  <c r="K77" i="80"/>
  <c r="J77" i="80"/>
  <c r="J76" i="80" s="1"/>
  <c r="I77" i="80"/>
  <c r="I76" i="80" s="1"/>
  <c r="I75" i="80" s="1"/>
  <c r="H77" i="80"/>
  <c r="H76" i="80" s="1"/>
  <c r="G77" i="80"/>
  <c r="F77" i="80"/>
  <c r="F76" i="80" s="1"/>
  <c r="F75" i="80" s="1"/>
  <c r="E77" i="80"/>
  <c r="D77" i="80"/>
  <c r="BM76" i="80"/>
  <c r="BL76" i="80"/>
  <c r="BH76" i="80"/>
  <c r="BA76" i="80"/>
  <c r="AW76" i="80"/>
  <c r="AW75" i="80" s="1"/>
  <c r="AV76" i="80"/>
  <c r="AR76" i="80"/>
  <c r="AK76" i="80"/>
  <c r="AJ76" i="80"/>
  <c r="AG76" i="80"/>
  <c r="AF76" i="80"/>
  <c r="AB76" i="80"/>
  <c r="AB75" i="80" s="1"/>
  <c r="AB52" i="80" s="1"/>
  <c r="V76" i="80"/>
  <c r="V75" i="80" s="1"/>
  <c r="U76" i="80"/>
  <c r="T76" i="80"/>
  <c r="Q76" i="80"/>
  <c r="P76" i="80"/>
  <c r="L76" i="80"/>
  <c r="Q75" i="80"/>
  <c r="BH74" i="80"/>
  <c r="AZ74" i="80"/>
  <c r="E74" i="80"/>
  <c r="D74" i="80"/>
  <c r="BH73" i="80"/>
  <c r="AZ73" i="80"/>
  <c r="E73" i="80"/>
  <c r="D73" i="80"/>
  <c r="C73" i="80"/>
  <c r="BH72" i="80"/>
  <c r="BH69" i="80" s="1"/>
  <c r="AZ72" i="80"/>
  <c r="E72" i="80"/>
  <c r="D72" i="80"/>
  <c r="C72" i="80"/>
  <c r="BH71" i="80"/>
  <c r="AZ71" i="80"/>
  <c r="E71" i="80"/>
  <c r="C71" i="80" s="1"/>
  <c r="D71" i="80"/>
  <c r="D69" i="80" s="1"/>
  <c r="D67" i="80" s="1"/>
  <c r="BH70" i="80"/>
  <c r="AZ70" i="80"/>
  <c r="E70" i="80"/>
  <c r="C70" i="80" s="1"/>
  <c r="D70" i="80"/>
  <c r="BN69" i="80"/>
  <c r="BN67" i="80" s="1"/>
  <c r="BM69" i="80"/>
  <c r="BM67" i="80" s="1"/>
  <c r="BL69" i="80"/>
  <c r="BL67" i="80" s="1"/>
  <c r="BK69" i="80"/>
  <c r="BJ69" i="80"/>
  <c r="BI69" i="80"/>
  <c r="BI67" i="80" s="1"/>
  <c r="BG69" i="80"/>
  <c r="BF69" i="80"/>
  <c r="BF67" i="80" s="1"/>
  <c r="BE69" i="80"/>
  <c r="BE67" i="80" s="1"/>
  <c r="BD69" i="80"/>
  <c r="BD67" i="80" s="1"/>
  <c r="BC69" i="80"/>
  <c r="BB69" i="80"/>
  <c r="BA69" i="80"/>
  <c r="BA67" i="80" s="1"/>
  <c r="AY69" i="80"/>
  <c r="AX69" i="80"/>
  <c r="AX67" i="80" s="1"/>
  <c r="AW69" i="80"/>
  <c r="AW67" i="80" s="1"/>
  <c r="AV69" i="80"/>
  <c r="AV67" i="80" s="1"/>
  <c r="AU69" i="80"/>
  <c r="AT69" i="80"/>
  <c r="AS69" i="80"/>
  <c r="AS67" i="80" s="1"/>
  <c r="AR69" i="80"/>
  <c r="AR67" i="80" s="1"/>
  <c r="AQ69" i="80"/>
  <c r="AP69" i="80"/>
  <c r="AP67" i="80" s="1"/>
  <c r="AO69" i="80"/>
  <c r="AO67" i="80" s="1"/>
  <c r="AN69" i="80"/>
  <c r="AN67" i="80" s="1"/>
  <c r="AM69" i="80"/>
  <c r="AL69" i="80"/>
  <c r="AK69" i="80"/>
  <c r="AK67" i="80" s="1"/>
  <c r="AJ69" i="80"/>
  <c r="AJ67" i="80" s="1"/>
  <c r="AI69" i="80"/>
  <c r="AH69" i="80"/>
  <c r="AH67" i="80" s="1"/>
  <c r="AG69" i="80"/>
  <c r="AG67" i="80" s="1"/>
  <c r="AF69" i="80"/>
  <c r="AF67" i="80" s="1"/>
  <c r="AE69" i="80"/>
  <c r="AD69" i="80"/>
  <c r="AC69" i="80"/>
  <c r="AC67" i="80" s="1"/>
  <c r="AB69" i="80"/>
  <c r="AB67" i="80" s="1"/>
  <c r="AA69" i="80"/>
  <c r="Z69" i="80"/>
  <c r="Z67" i="80" s="1"/>
  <c r="Y69" i="80"/>
  <c r="Y67" i="80" s="1"/>
  <c r="X69" i="80"/>
  <c r="X67" i="80" s="1"/>
  <c r="W69" i="80"/>
  <c r="V69" i="80"/>
  <c r="U69" i="80"/>
  <c r="U67" i="80" s="1"/>
  <c r="T69" i="80"/>
  <c r="T67" i="80" s="1"/>
  <c r="S69" i="80"/>
  <c r="R69" i="80"/>
  <c r="R67" i="80" s="1"/>
  <c r="Q69" i="80"/>
  <c r="Q67" i="80" s="1"/>
  <c r="P69" i="80"/>
  <c r="P67" i="80" s="1"/>
  <c r="O69" i="80"/>
  <c r="N69" i="80"/>
  <c r="M69" i="80"/>
  <c r="M67" i="80" s="1"/>
  <c r="L69" i="80"/>
  <c r="L67" i="80" s="1"/>
  <c r="K69" i="80"/>
  <c r="J69" i="80"/>
  <c r="J67" i="80" s="1"/>
  <c r="I69" i="80"/>
  <c r="I67" i="80" s="1"/>
  <c r="H69" i="80"/>
  <c r="H67" i="80" s="1"/>
  <c r="G69" i="80"/>
  <c r="F69" i="80"/>
  <c r="E69" i="80"/>
  <c r="E67" i="80" s="1"/>
  <c r="BH68" i="80"/>
  <c r="AZ68" i="80"/>
  <c r="E68" i="80"/>
  <c r="D68" i="80"/>
  <c r="C68" i="80"/>
  <c r="BK67" i="80"/>
  <c r="BK53" i="80" s="1"/>
  <c r="BJ67" i="80"/>
  <c r="BG67" i="80"/>
  <c r="BC67" i="80"/>
  <c r="BB67" i="80"/>
  <c r="AY67" i="80"/>
  <c r="AU67" i="80"/>
  <c r="AT67" i="80"/>
  <c r="AQ67" i="80"/>
  <c r="AM67" i="80"/>
  <c r="AL67" i="80"/>
  <c r="AI67" i="80"/>
  <c r="AE67" i="80"/>
  <c r="AD67" i="80"/>
  <c r="AA67" i="80"/>
  <c r="W67" i="80"/>
  <c r="V67" i="80"/>
  <c r="S67" i="80"/>
  <c r="O67" i="80"/>
  <c r="N67" i="80"/>
  <c r="K67" i="80"/>
  <c r="G67" i="80"/>
  <c r="F67" i="80"/>
  <c r="BH66" i="80"/>
  <c r="AZ66" i="80"/>
  <c r="E66" i="80"/>
  <c r="D66" i="80"/>
  <c r="C66" i="80"/>
  <c r="BH65" i="80"/>
  <c r="AZ65" i="80"/>
  <c r="E65" i="80"/>
  <c r="C65" i="80" s="1"/>
  <c r="D65" i="80"/>
  <c r="BH64" i="80"/>
  <c r="AZ64" i="80"/>
  <c r="E64" i="80"/>
  <c r="D64" i="80"/>
  <c r="BH63" i="80"/>
  <c r="AZ63" i="80"/>
  <c r="C63" i="80" s="1"/>
  <c r="E63" i="80"/>
  <c r="D63" i="80"/>
  <c r="BH62" i="80"/>
  <c r="AZ62" i="80"/>
  <c r="E62" i="80"/>
  <c r="D62" i="80"/>
  <c r="C62" i="80"/>
  <c r="BH61" i="80"/>
  <c r="AZ61" i="80"/>
  <c r="E61" i="80"/>
  <c r="C61" i="80" s="1"/>
  <c r="D61" i="80"/>
  <c r="BH60" i="80"/>
  <c r="AZ60" i="80"/>
  <c r="E60" i="80"/>
  <c r="D60" i="80"/>
  <c r="BH59" i="80"/>
  <c r="AZ59" i="80"/>
  <c r="E59" i="80"/>
  <c r="D59" i="80"/>
  <c r="C59" i="80"/>
  <c r="BN58" i="80"/>
  <c r="BN54" i="80" s="1"/>
  <c r="BM58" i="80"/>
  <c r="BL58" i="80"/>
  <c r="BK58" i="80"/>
  <c r="BJ58" i="80"/>
  <c r="BJ54" i="80" s="1"/>
  <c r="BI58" i="80"/>
  <c r="BG58" i="80"/>
  <c r="BF58" i="80"/>
  <c r="BF54" i="80" s="1"/>
  <c r="BE58" i="80"/>
  <c r="BD58" i="80"/>
  <c r="BC58" i="80"/>
  <c r="BC54" i="80" s="1"/>
  <c r="BC53" i="80" s="1"/>
  <c r="BB58" i="80"/>
  <c r="BB54" i="80" s="1"/>
  <c r="BA58" i="80"/>
  <c r="AY58" i="80"/>
  <c r="AY54" i="80" s="1"/>
  <c r="AY53" i="80" s="1"/>
  <c r="AX58" i="80"/>
  <c r="AX54" i="80" s="1"/>
  <c r="AW58" i="80"/>
  <c r="AV58" i="80"/>
  <c r="AU58" i="80"/>
  <c r="AU54" i="80" s="1"/>
  <c r="AU53" i="80" s="1"/>
  <c r="AT58" i="80"/>
  <c r="AT54" i="80" s="1"/>
  <c r="AT53" i="80" s="1"/>
  <c r="AS58" i="80"/>
  <c r="AR58" i="80"/>
  <c r="AQ58" i="80"/>
  <c r="AP58" i="80"/>
  <c r="AP54" i="80" s="1"/>
  <c r="AO58" i="80"/>
  <c r="AN58" i="80"/>
  <c r="AM58" i="80"/>
  <c r="AL58" i="80"/>
  <c r="AL54" i="80" s="1"/>
  <c r="AL53" i="80" s="1"/>
  <c r="AK58" i="80"/>
  <c r="AJ58" i="80"/>
  <c r="AI58" i="80"/>
  <c r="AI54" i="80" s="1"/>
  <c r="AI53" i="80" s="1"/>
  <c r="AH58" i="80"/>
  <c r="AH54" i="80" s="1"/>
  <c r="AG58" i="80"/>
  <c r="AF58" i="80"/>
  <c r="AE58" i="80"/>
  <c r="AE54" i="80" s="1"/>
  <c r="AE53" i="80" s="1"/>
  <c r="AD58" i="80"/>
  <c r="AD54" i="80" s="1"/>
  <c r="AD53" i="80" s="1"/>
  <c r="AC58" i="80"/>
  <c r="AB58" i="80"/>
  <c r="AA58" i="80"/>
  <c r="Z58" i="80"/>
  <c r="Z54" i="80" s="1"/>
  <c r="Y58" i="80"/>
  <c r="X58" i="80"/>
  <c r="W58" i="80"/>
  <c r="V58" i="80"/>
  <c r="V54" i="80" s="1"/>
  <c r="V53" i="80" s="1"/>
  <c r="U58" i="80"/>
  <c r="T58" i="80"/>
  <c r="S58" i="80"/>
  <c r="S54" i="80" s="1"/>
  <c r="S53" i="80" s="1"/>
  <c r="R58" i="80"/>
  <c r="R54" i="80" s="1"/>
  <c r="Q58" i="80"/>
  <c r="P58" i="80"/>
  <c r="O58" i="80"/>
  <c r="O54" i="80" s="1"/>
  <c r="O53" i="80" s="1"/>
  <c r="N58" i="80"/>
  <c r="N54" i="80" s="1"/>
  <c r="N53" i="80" s="1"/>
  <c r="M58" i="80"/>
  <c r="L58" i="80"/>
  <c r="K58" i="80"/>
  <c r="J58" i="80"/>
  <c r="J54" i="80" s="1"/>
  <c r="I58" i="80"/>
  <c r="H58" i="80"/>
  <c r="G58" i="80"/>
  <c r="F58" i="80"/>
  <c r="F54" i="80" s="1"/>
  <c r="F53" i="80" s="1"/>
  <c r="BH57" i="80"/>
  <c r="AZ57" i="80"/>
  <c r="E57" i="80"/>
  <c r="D57" i="80"/>
  <c r="C57" i="80"/>
  <c r="BH56" i="80"/>
  <c r="AZ56" i="80"/>
  <c r="E56" i="80"/>
  <c r="C56" i="80" s="1"/>
  <c r="C55" i="80" s="1"/>
  <c r="D56" i="80"/>
  <c r="BN55" i="80"/>
  <c r="BM55" i="80"/>
  <c r="BM54" i="80" s="1"/>
  <c r="BM53" i="80" s="1"/>
  <c r="BL55" i="80"/>
  <c r="BK55" i="80"/>
  <c r="BJ55" i="80"/>
  <c r="BI55" i="80"/>
  <c r="BI54" i="80" s="1"/>
  <c r="BI53" i="80" s="1"/>
  <c r="BH55" i="80"/>
  <c r="BG55" i="80"/>
  <c r="BF55" i="80"/>
  <c r="BE55" i="80"/>
  <c r="BE54" i="80" s="1"/>
  <c r="BE53" i="80" s="1"/>
  <c r="BD55" i="80"/>
  <c r="BD54" i="80" s="1"/>
  <c r="BD53" i="80" s="1"/>
  <c r="BD52" i="80" s="1"/>
  <c r="BC55" i="80"/>
  <c r="BB55" i="80"/>
  <c r="BA55" i="80"/>
  <c r="AZ55" i="80"/>
  <c r="AY55" i="80"/>
  <c r="AX55" i="80"/>
  <c r="AW55" i="80"/>
  <c r="AW54" i="80" s="1"/>
  <c r="AW53" i="80" s="1"/>
  <c r="AW52" i="80" s="1"/>
  <c r="AV55" i="80"/>
  <c r="AU55" i="80"/>
  <c r="AT55" i="80"/>
  <c r="AS55" i="80"/>
  <c r="AS54" i="80" s="1"/>
  <c r="AS53" i="80" s="1"/>
  <c r="AS52" i="80" s="1"/>
  <c r="AS51" i="80" s="1"/>
  <c r="AR55" i="80"/>
  <c r="AQ55" i="80"/>
  <c r="AP55" i="80"/>
  <c r="AO55" i="80"/>
  <c r="AO54" i="80" s="1"/>
  <c r="AO53" i="80" s="1"/>
  <c r="AO52" i="80" s="1"/>
  <c r="AN55" i="80"/>
  <c r="AN54" i="80" s="1"/>
  <c r="AN53" i="80" s="1"/>
  <c r="AM55" i="80"/>
  <c r="AL55" i="80"/>
  <c r="AK55" i="80"/>
  <c r="AJ55" i="80"/>
  <c r="AI55" i="80"/>
  <c r="AH55" i="80"/>
  <c r="AG55" i="80"/>
  <c r="AG54" i="80" s="1"/>
  <c r="AG53" i="80" s="1"/>
  <c r="AG52" i="80" s="1"/>
  <c r="AF55" i="80"/>
  <c r="AE55" i="80"/>
  <c r="AD55" i="80"/>
  <c r="AC55" i="80"/>
  <c r="AC54" i="80" s="1"/>
  <c r="AC53" i="80" s="1"/>
  <c r="AC52" i="80" s="1"/>
  <c r="AC51" i="80" s="1"/>
  <c r="AB55" i="80"/>
  <c r="AA55" i="80"/>
  <c r="Z55" i="80"/>
  <c r="Y55" i="80"/>
  <c r="Y54" i="80" s="1"/>
  <c r="Y53" i="80" s="1"/>
  <c r="Y52" i="80" s="1"/>
  <c r="X55" i="80"/>
  <c r="X54" i="80" s="1"/>
  <c r="X53" i="80" s="1"/>
  <c r="W55" i="80"/>
  <c r="V55" i="80"/>
  <c r="U55" i="80"/>
  <c r="T55" i="80"/>
  <c r="S55" i="80"/>
  <c r="R55" i="80"/>
  <c r="Q55" i="80"/>
  <c r="Q54" i="80" s="1"/>
  <c r="Q53" i="80" s="1"/>
  <c r="Q52" i="80" s="1"/>
  <c r="P55" i="80"/>
  <c r="O55" i="80"/>
  <c r="N55" i="80"/>
  <c r="M55" i="80"/>
  <c r="M54" i="80" s="1"/>
  <c r="M53" i="80" s="1"/>
  <c r="M52" i="80" s="1"/>
  <c r="M51" i="80" s="1"/>
  <c r="L55" i="80"/>
  <c r="K55" i="80"/>
  <c r="J55" i="80"/>
  <c r="I55" i="80"/>
  <c r="I54" i="80" s="1"/>
  <c r="I53" i="80" s="1"/>
  <c r="I52" i="80" s="1"/>
  <c r="I51" i="80" s="1"/>
  <c r="H55" i="80"/>
  <c r="H54" i="80" s="1"/>
  <c r="H53" i="80" s="1"/>
  <c r="G55" i="80"/>
  <c r="F55" i="80"/>
  <c r="E55" i="80"/>
  <c r="D55" i="80"/>
  <c r="BL54" i="80"/>
  <c r="BK54" i="80"/>
  <c r="BG54" i="80"/>
  <c r="BA54" i="80"/>
  <c r="AV54" i="80"/>
  <c r="AR54" i="80"/>
  <c r="AQ54" i="80"/>
  <c r="AM54" i="80"/>
  <c r="AK54" i="80"/>
  <c r="AJ54" i="80"/>
  <c r="AF54" i="80"/>
  <c r="AB54" i="80"/>
  <c r="AA54" i="80"/>
  <c r="W54" i="80"/>
  <c r="U54" i="80"/>
  <c r="T54" i="80"/>
  <c r="P54" i="80"/>
  <c r="L54" i="80"/>
  <c r="K54" i="80"/>
  <c r="G54" i="80"/>
  <c r="BL53" i="80"/>
  <c r="BG53" i="80"/>
  <c r="BA53" i="80"/>
  <c r="AV53" i="80"/>
  <c r="AR53" i="80"/>
  <c r="AQ53" i="80"/>
  <c r="AM53" i="80"/>
  <c r="AK53" i="80"/>
  <c r="AJ53" i="80"/>
  <c r="AF53" i="80"/>
  <c r="AB53" i="80"/>
  <c r="AA53" i="80"/>
  <c r="W53" i="80"/>
  <c r="U53" i="80"/>
  <c r="T53" i="80"/>
  <c r="P53" i="80"/>
  <c r="L53" i="80"/>
  <c r="K53" i="80"/>
  <c r="G53" i="80"/>
  <c r="BL52" i="80"/>
  <c r="AV52" i="80"/>
  <c r="AJ52" i="80"/>
  <c r="AF52" i="80"/>
  <c r="T52" i="80"/>
  <c r="P52" i="80"/>
  <c r="P51" i="80" s="1"/>
  <c r="BL51" i="80"/>
  <c r="BL287" i="80" s="1"/>
  <c r="AV51" i="80"/>
  <c r="AV287" i="80" s="1"/>
  <c r="AJ51" i="80"/>
  <c r="AJ287" i="80" s="1"/>
  <c r="AJ50" i="80"/>
  <c r="BN45" i="80"/>
  <c r="BH44" i="80"/>
  <c r="AZ44" i="80"/>
  <c r="E44" i="80"/>
  <c r="C44" i="80" s="1"/>
  <c r="C43" i="80" s="1"/>
  <c r="D44" i="80"/>
  <c r="BM43" i="80"/>
  <c r="BL43" i="80"/>
  <c r="BL21" i="80" s="1"/>
  <c r="BK43" i="80"/>
  <c r="BJ43" i="80"/>
  <c r="BI43" i="80"/>
  <c r="BH43" i="80"/>
  <c r="BG43" i="80"/>
  <c r="BF43" i="80"/>
  <c r="BE43" i="80"/>
  <c r="BD43" i="80"/>
  <c r="BD21" i="80" s="1"/>
  <c r="BC43" i="80"/>
  <c r="BB43" i="80"/>
  <c r="BA43" i="80"/>
  <c r="AZ43" i="80"/>
  <c r="AY43" i="80"/>
  <c r="AX43" i="80"/>
  <c r="AW43" i="80"/>
  <c r="AV43" i="80"/>
  <c r="AV21" i="80" s="1"/>
  <c r="AU43" i="80"/>
  <c r="AT43" i="80"/>
  <c r="AS43" i="80"/>
  <c r="AR43" i="80"/>
  <c r="AR21" i="80" s="1"/>
  <c r="AQ43" i="80"/>
  <c r="AP43" i="80"/>
  <c r="AO43" i="80"/>
  <c r="AN43" i="80"/>
  <c r="AN21" i="80" s="1"/>
  <c r="AM43" i="80"/>
  <c r="AL43" i="80"/>
  <c r="AK43" i="80"/>
  <c r="AJ43" i="80"/>
  <c r="AJ21" i="80" s="1"/>
  <c r="AI43" i="80"/>
  <c r="AH43" i="80"/>
  <c r="AG43" i="80"/>
  <c r="AF43" i="80"/>
  <c r="AF21" i="80" s="1"/>
  <c r="AE43" i="80"/>
  <c r="AD43" i="80"/>
  <c r="AC43" i="80"/>
  <c r="AB43" i="80"/>
  <c r="AB21" i="80" s="1"/>
  <c r="AA43" i="80"/>
  <c r="Z43" i="80"/>
  <c r="Y43" i="80"/>
  <c r="X43" i="80"/>
  <c r="X21" i="80" s="1"/>
  <c r="W43" i="80"/>
  <c r="V43" i="80"/>
  <c r="U43" i="80"/>
  <c r="T43" i="80"/>
  <c r="T21" i="80" s="1"/>
  <c r="S43" i="80"/>
  <c r="R43" i="80"/>
  <c r="Q43" i="80"/>
  <c r="P43" i="80"/>
  <c r="P21" i="80" s="1"/>
  <c r="O43" i="80"/>
  <c r="N43" i="80"/>
  <c r="M43" i="80"/>
  <c r="L43" i="80"/>
  <c r="L21" i="80" s="1"/>
  <c r="K43" i="80"/>
  <c r="J43" i="80"/>
  <c r="I43" i="80"/>
  <c r="H43" i="80"/>
  <c r="H21" i="80" s="1"/>
  <c r="G43" i="80"/>
  <c r="F43" i="80"/>
  <c r="D43" i="80"/>
  <c r="E42" i="80"/>
  <c r="D42" i="80"/>
  <c r="C42" i="80"/>
  <c r="BH41" i="80"/>
  <c r="D41" i="80"/>
  <c r="C41" i="80"/>
  <c r="BH40" i="80"/>
  <c r="C40" i="80" s="1"/>
  <c r="D40" i="80"/>
  <c r="BH39" i="80"/>
  <c r="C39" i="80" s="1"/>
  <c r="C37" i="80" s="1"/>
  <c r="D39" i="80"/>
  <c r="D37" i="80" s="1"/>
  <c r="BH38" i="80"/>
  <c r="D38" i="80"/>
  <c r="C38" i="80"/>
  <c r="BM37" i="80"/>
  <c r="BL37" i="80"/>
  <c r="BK37" i="80"/>
  <c r="BJ37" i="80"/>
  <c r="BI37" i="80"/>
  <c r="BH36" i="80"/>
  <c r="D36" i="80"/>
  <c r="C36" i="80"/>
  <c r="BH35" i="80"/>
  <c r="C35" i="80" s="1"/>
  <c r="C34" i="80" s="1"/>
  <c r="D35" i="80"/>
  <c r="BM34" i="80"/>
  <c r="BL34" i="80"/>
  <c r="BK34" i="80"/>
  <c r="BJ34" i="80"/>
  <c r="BI34" i="80"/>
  <c r="BH34" i="80"/>
  <c r="D34" i="80"/>
  <c r="BH33" i="80"/>
  <c r="C33" i="80" s="1"/>
  <c r="C32" i="80" s="1"/>
  <c r="D33" i="80"/>
  <c r="BM32" i="80"/>
  <c r="BL32" i="80"/>
  <c r="BK32" i="80"/>
  <c r="BK27" i="80" s="1"/>
  <c r="BJ32" i="80"/>
  <c r="BJ27" i="80" s="1"/>
  <c r="BJ21" i="80" s="1"/>
  <c r="BI32" i="80"/>
  <c r="BH32" i="80"/>
  <c r="D32" i="80"/>
  <c r="BH31" i="80"/>
  <c r="D31" i="80"/>
  <c r="D28" i="80" s="1"/>
  <c r="C31" i="80"/>
  <c r="BH30" i="80"/>
  <c r="D30" i="80"/>
  <c r="C30" i="80"/>
  <c r="BH29" i="80"/>
  <c r="C29" i="80" s="1"/>
  <c r="C28" i="80" s="1"/>
  <c r="C27" i="80" s="1"/>
  <c r="D29" i="80"/>
  <c r="BM28" i="80"/>
  <c r="BL28" i="80"/>
  <c r="BK28" i="80"/>
  <c r="BJ28" i="80"/>
  <c r="BI28" i="80"/>
  <c r="BH28" i="80"/>
  <c r="BM27" i="80"/>
  <c r="BL27" i="80"/>
  <c r="BI27" i="80"/>
  <c r="E26" i="80"/>
  <c r="C26" i="80" s="1"/>
  <c r="D26" i="80"/>
  <c r="AZ25" i="80"/>
  <c r="J25" i="80"/>
  <c r="I25" i="80"/>
  <c r="BH24" i="80"/>
  <c r="AZ24" i="80"/>
  <c r="E24" i="80"/>
  <c r="C24" i="80" s="1"/>
  <c r="D24" i="80"/>
  <c r="D22" i="80" s="1"/>
  <c r="BH23" i="80"/>
  <c r="AZ23" i="80"/>
  <c r="AZ22" i="80" s="1"/>
  <c r="E23" i="80"/>
  <c r="C23" i="80" s="1"/>
  <c r="C22" i="80" s="1"/>
  <c r="D23" i="80"/>
  <c r="BN22" i="80"/>
  <c r="BN290" i="80" s="1"/>
  <c r="BN289" i="80" s="1"/>
  <c r="BM22" i="80"/>
  <c r="BM290" i="80" s="1"/>
  <c r="BM289" i="80" s="1"/>
  <c r="BL22" i="80"/>
  <c r="BL290" i="80" s="1"/>
  <c r="BL289" i="80" s="1"/>
  <c r="BK22" i="80"/>
  <c r="BK290" i="80" s="1"/>
  <c r="BK289" i="80" s="1"/>
  <c r="BJ22" i="80"/>
  <c r="BJ290" i="80" s="1"/>
  <c r="BJ289" i="80" s="1"/>
  <c r="BI22" i="80"/>
  <c r="BI290" i="80" s="1"/>
  <c r="BI289" i="80" s="1"/>
  <c r="BH22" i="80"/>
  <c r="BH290" i="80" s="1"/>
  <c r="BG22" i="80"/>
  <c r="BG290" i="80" s="1"/>
  <c r="BG289" i="80" s="1"/>
  <c r="BF22" i="80"/>
  <c r="BF290" i="80" s="1"/>
  <c r="BF289" i="80" s="1"/>
  <c r="BE22" i="80"/>
  <c r="BE290" i="80" s="1"/>
  <c r="BE289" i="80" s="1"/>
  <c r="BD22" i="80"/>
  <c r="BD290" i="80" s="1"/>
  <c r="BD289" i="80" s="1"/>
  <c r="BC22" i="80"/>
  <c r="BC290" i="80" s="1"/>
  <c r="BC289" i="80" s="1"/>
  <c r="BB22" i="80"/>
  <c r="BB290" i="80" s="1"/>
  <c r="BB289" i="80" s="1"/>
  <c r="BA22" i="80"/>
  <c r="BA290" i="80" s="1"/>
  <c r="BA289" i="80" s="1"/>
  <c r="AY22" i="80"/>
  <c r="AY290" i="80" s="1"/>
  <c r="AY289" i="80" s="1"/>
  <c r="AX22" i="80"/>
  <c r="AX290" i="80" s="1"/>
  <c r="AX289" i="80" s="1"/>
  <c r="AW22" i="80"/>
  <c r="AW290" i="80" s="1"/>
  <c r="AW289" i="80" s="1"/>
  <c r="AV22" i="80"/>
  <c r="AV290" i="80" s="1"/>
  <c r="AV289" i="80" s="1"/>
  <c r="AU22" i="80"/>
  <c r="AU290" i="80" s="1"/>
  <c r="AU289" i="80" s="1"/>
  <c r="AT22" i="80"/>
  <c r="AT290" i="80" s="1"/>
  <c r="AT289" i="80" s="1"/>
  <c r="AS22" i="80"/>
  <c r="AS290" i="80" s="1"/>
  <c r="AS289" i="80" s="1"/>
  <c r="AR22" i="80"/>
  <c r="AR290" i="80" s="1"/>
  <c r="AR289" i="80" s="1"/>
  <c r="AQ22" i="80"/>
  <c r="AQ290" i="80" s="1"/>
  <c r="AQ289" i="80" s="1"/>
  <c r="AP22" i="80"/>
  <c r="AP290" i="80" s="1"/>
  <c r="AP289" i="80" s="1"/>
  <c r="AO22" i="80"/>
  <c r="AO290" i="80" s="1"/>
  <c r="AO289" i="80" s="1"/>
  <c r="AN22" i="80"/>
  <c r="AN290" i="80" s="1"/>
  <c r="AN289" i="80" s="1"/>
  <c r="AM22" i="80"/>
  <c r="AM290" i="80" s="1"/>
  <c r="AM289" i="80" s="1"/>
  <c r="AL22" i="80"/>
  <c r="AL290" i="80" s="1"/>
  <c r="AL289" i="80" s="1"/>
  <c r="AK22" i="80"/>
  <c r="AK290" i="80" s="1"/>
  <c r="AK289" i="80" s="1"/>
  <c r="AJ22" i="80"/>
  <c r="AJ290" i="80" s="1"/>
  <c r="AJ289" i="80" s="1"/>
  <c r="AI22" i="80"/>
  <c r="AI290" i="80" s="1"/>
  <c r="AI289" i="80" s="1"/>
  <c r="AH22" i="80"/>
  <c r="AH290" i="80" s="1"/>
  <c r="AH289" i="80" s="1"/>
  <c r="AG22" i="80"/>
  <c r="AG290" i="80" s="1"/>
  <c r="AG289" i="80" s="1"/>
  <c r="AF22" i="80"/>
  <c r="AF290" i="80" s="1"/>
  <c r="AF289" i="80" s="1"/>
  <c r="AE22" i="80"/>
  <c r="AE290" i="80" s="1"/>
  <c r="AE289" i="80" s="1"/>
  <c r="AD22" i="80"/>
  <c r="AD290" i="80" s="1"/>
  <c r="AD289" i="80" s="1"/>
  <c r="AC22" i="80"/>
  <c r="AC290" i="80" s="1"/>
  <c r="AC289" i="80" s="1"/>
  <c r="AB22" i="80"/>
  <c r="AB290" i="80" s="1"/>
  <c r="AB289" i="80" s="1"/>
  <c r="AA22" i="80"/>
  <c r="AA290" i="80" s="1"/>
  <c r="AA289" i="80" s="1"/>
  <c r="Z22" i="80"/>
  <c r="Z290" i="80" s="1"/>
  <c r="Z289" i="80" s="1"/>
  <c r="Y22" i="80"/>
  <c r="Y290" i="80" s="1"/>
  <c r="Y289" i="80" s="1"/>
  <c r="X22" i="80"/>
  <c r="X290" i="80" s="1"/>
  <c r="X289" i="80" s="1"/>
  <c r="W22" i="80"/>
  <c r="W290" i="80" s="1"/>
  <c r="W289" i="80" s="1"/>
  <c r="V22" i="80"/>
  <c r="V290" i="80" s="1"/>
  <c r="V289" i="80" s="1"/>
  <c r="U22" i="80"/>
  <c r="U290" i="80" s="1"/>
  <c r="U289" i="80" s="1"/>
  <c r="T22" i="80"/>
  <c r="T290" i="80" s="1"/>
  <c r="T289" i="80" s="1"/>
  <c r="S22" i="80"/>
  <c r="S290" i="80" s="1"/>
  <c r="S289" i="80" s="1"/>
  <c r="R22" i="80"/>
  <c r="R290" i="80" s="1"/>
  <c r="R289" i="80" s="1"/>
  <c r="Q22" i="80"/>
  <c r="Q290" i="80" s="1"/>
  <c r="Q289" i="80" s="1"/>
  <c r="P22" i="80"/>
  <c r="P290" i="80" s="1"/>
  <c r="P289" i="80" s="1"/>
  <c r="O22" i="80"/>
  <c r="O290" i="80" s="1"/>
  <c r="O289" i="80" s="1"/>
  <c r="N22" i="80"/>
  <c r="N290" i="80" s="1"/>
  <c r="N289" i="80" s="1"/>
  <c r="M22" i="80"/>
  <c r="M290" i="80" s="1"/>
  <c r="M289" i="80" s="1"/>
  <c r="L22" i="80"/>
  <c r="L290" i="80" s="1"/>
  <c r="L289" i="80" s="1"/>
  <c r="K22" i="80"/>
  <c r="K290" i="80" s="1"/>
  <c r="K289" i="80" s="1"/>
  <c r="J22" i="80"/>
  <c r="J290" i="80" s="1"/>
  <c r="J289" i="80" s="1"/>
  <c r="I22" i="80"/>
  <c r="I290" i="80" s="1"/>
  <c r="I289" i="80" s="1"/>
  <c r="H22" i="80"/>
  <c r="H290" i="80" s="1"/>
  <c r="H289" i="80" s="1"/>
  <c r="G22" i="80"/>
  <c r="G290" i="80" s="1"/>
  <c r="G289" i="80" s="1"/>
  <c r="F22" i="80"/>
  <c r="F290" i="80" s="1"/>
  <c r="F289" i="80" s="1"/>
  <c r="E22" i="80"/>
  <c r="BN21" i="80"/>
  <c r="BM21" i="80"/>
  <c r="BK21" i="80"/>
  <c r="BI21" i="80"/>
  <c r="BG21" i="80"/>
  <c r="BF21" i="80"/>
  <c r="BE21" i="80"/>
  <c r="BC21" i="80"/>
  <c r="BB21" i="80"/>
  <c r="BA21" i="80"/>
  <c r="AY21" i="80"/>
  <c r="AX21" i="80"/>
  <c r="AW21" i="80"/>
  <c r="AU21" i="80"/>
  <c r="AT21" i="80"/>
  <c r="AS21" i="80"/>
  <c r="AQ21" i="80"/>
  <c r="AP21" i="80"/>
  <c r="AO21" i="80"/>
  <c r="AM21" i="80"/>
  <c r="AL21" i="80"/>
  <c r="AK21" i="80"/>
  <c r="AI21" i="80"/>
  <c r="AH21" i="80"/>
  <c r="AG21" i="80"/>
  <c r="AE21" i="80"/>
  <c r="AD21" i="80"/>
  <c r="AC21" i="80"/>
  <c r="AA21" i="80"/>
  <c r="Z21" i="80"/>
  <c r="Y21" i="80"/>
  <c r="W21" i="80"/>
  <c r="V21" i="80"/>
  <c r="U21" i="80"/>
  <c r="S21" i="80"/>
  <c r="R21" i="80"/>
  <c r="Q21" i="80"/>
  <c r="O21" i="80"/>
  <c r="N21" i="80"/>
  <c r="M21" i="80"/>
  <c r="K21" i="80"/>
  <c r="J21" i="80"/>
  <c r="I21" i="80"/>
  <c r="G21" i="80"/>
  <c r="K83" i="80" l="1"/>
  <c r="K75" i="80" s="1"/>
  <c r="K52" i="80" s="1"/>
  <c r="P287" i="80"/>
  <c r="P50" i="80"/>
  <c r="L287" i="80"/>
  <c r="L50" i="80"/>
  <c r="D290" i="80"/>
  <c r="D27" i="80"/>
  <c r="U287" i="80"/>
  <c r="U50" i="80"/>
  <c r="BA287" i="80"/>
  <c r="BA50" i="80"/>
  <c r="I287" i="80"/>
  <c r="I50" i="80"/>
  <c r="AC287" i="80"/>
  <c r="AC50" i="80"/>
  <c r="AR287" i="80"/>
  <c r="AR50" i="80"/>
  <c r="M287" i="80"/>
  <c r="M50" i="80"/>
  <c r="AS287" i="80"/>
  <c r="AS50" i="80"/>
  <c r="AZ290" i="80"/>
  <c r="AZ289" i="80" s="1"/>
  <c r="AZ21" i="80"/>
  <c r="F52" i="80"/>
  <c r="R53" i="80"/>
  <c r="D58" i="80"/>
  <c r="D54" i="80" s="1"/>
  <c r="D53" i="80" s="1"/>
  <c r="C132" i="80"/>
  <c r="C131" i="80" s="1"/>
  <c r="E131" i="80"/>
  <c r="E58" i="80"/>
  <c r="E54" i="80" s="1"/>
  <c r="E53" i="80" s="1"/>
  <c r="C60" i="80"/>
  <c r="C124" i="80"/>
  <c r="C122" i="80" s="1"/>
  <c r="E122" i="80"/>
  <c r="C185" i="80"/>
  <c r="C184" i="80" s="1"/>
  <c r="E184" i="80"/>
  <c r="AF194" i="80"/>
  <c r="AF51" i="80" s="1"/>
  <c r="Z53" i="80"/>
  <c r="AH53" i="80"/>
  <c r="AP53" i="80"/>
  <c r="AZ80" i="80"/>
  <c r="C81" i="80"/>
  <c r="E43" i="80"/>
  <c r="AV50" i="80"/>
  <c r="BL50" i="80"/>
  <c r="BH37" i="80"/>
  <c r="BH27" i="80" s="1"/>
  <c r="BJ53" i="80"/>
  <c r="BJ52" i="80" s="1"/>
  <c r="BJ51" i="80" s="1"/>
  <c r="BN53" i="80"/>
  <c r="BN52" i="80" s="1"/>
  <c r="BN51" i="80" s="1"/>
  <c r="BN50" i="80" s="1"/>
  <c r="AZ58" i="80"/>
  <c r="AZ54" i="80" s="1"/>
  <c r="AZ67" i="80"/>
  <c r="AZ69" i="80"/>
  <c r="BH83" i="80"/>
  <c r="BH75" i="80" s="1"/>
  <c r="C104" i="80"/>
  <c r="C103" i="80" s="1"/>
  <c r="E103" i="80"/>
  <c r="J53" i="80"/>
  <c r="AX53" i="80"/>
  <c r="C93" i="80"/>
  <c r="E89" i="80"/>
  <c r="E83" i="80" s="1"/>
  <c r="C300" i="80"/>
  <c r="BN287" i="80"/>
  <c r="BB53" i="80"/>
  <c r="BF53" i="80"/>
  <c r="BH58" i="80"/>
  <c r="BH54" i="80" s="1"/>
  <c r="BH53" i="80" s="1"/>
  <c r="BH52" i="80" s="1"/>
  <c r="C64" i="80"/>
  <c r="BH67" i="80"/>
  <c r="C74" i="80"/>
  <c r="C69" i="80" s="1"/>
  <c r="C67" i="80" s="1"/>
  <c r="H75" i="80"/>
  <c r="H52" i="80" s="1"/>
  <c r="H51" i="80" s="1"/>
  <c r="X75" i="80"/>
  <c r="X52" i="80" s="1"/>
  <c r="X51" i="80" s="1"/>
  <c r="AN75" i="80"/>
  <c r="AN52" i="80" s="1"/>
  <c r="AN51" i="80" s="1"/>
  <c r="BE75" i="80"/>
  <c r="BE52" i="80" s="1"/>
  <c r="BE51" i="80" s="1"/>
  <c r="AZ76" i="80"/>
  <c r="E80" i="80"/>
  <c r="E76" i="80" s="1"/>
  <c r="C82" i="80"/>
  <c r="BI83" i="80"/>
  <c r="BI75" i="80" s="1"/>
  <c r="BM83" i="80"/>
  <c r="BM75" i="80" s="1"/>
  <c r="BM52" i="80" s="1"/>
  <c r="BM51" i="80" s="1"/>
  <c r="AZ83" i="80"/>
  <c r="AK195" i="80"/>
  <c r="AK194" i="80" s="1"/>
  <c r="AK51" i="80" s="1"/>
  <c r="G75" i="80"/>
  <c r="G52" i="80" s="1"/>
  <c r="O75" i="80"/>
  <c r="O52" i="80" s="1"/>
  <c r="O51" i="80" s="1"/>
  <c r="S75" i="80"/>
  <c r="S52" i="80" s="1"/>
  <c r="S51" i="80" s="1"/>
  <c r="W75" i="80"/>
  <c r="W52" i="80" s="1"/>
  <c r="AA75" i="80"/>
  <c r="AA52" i="80" s="1"/>
  <c r="AE75" i="80"/>
  <c r="AE52" i="80" s="1"/>
  <c r="AE51" i="80" s="1"/>
  <c r="AI75" i="80"/>
  <c r="AI52" i="80" s="1"/>
  <c r="AI51" i="80" s="1"/>
  <c r="AM75" i="80"/>
  <c r="AM52" i="80" s="1"/>
  <c r="AQ75" i="80"/>
  <c r="AQ52" i="80" s="1"/>
  <c r="AU75" i="80"/>
  <c r="AU52" i="80" s="1"/>
  <c r="AU51" i="80" s="1"/>
  <c r="AY75" i="80"/>
  <c r="AY52" i="80" s="1"/>
  <c r="AY51" i="80" s="1"/>
  <c r="BC75" i="80"/>
  <c r="BC52" i="80" s="1"/>
  <c r="BC51" i="80" s="1"/>
  <c r="BG75" i="80"/>
  <c r="BG52" i="80" s="1"/>
  <c r="BK75" i="80"/>
  <c r="BK52" i="80" s="1"/>
  <c r="BK51" i="80" s="1"/>
  <c r="C90" i="80"/>
  <c r="C89" i="80" s="1"/>
  <c r="E95" i="80"/>
  <c r="C102" i="80"/>
  <c r="D116" i="80"/>
  <c r="D83" i="80" s="1"/>
  <c r="D75" i="80" s="1"/>
  <c r="E136" i="80"/>
  <c r="C140" i="80"/>
  <c r="C155" i="80"/>
  <c r="C170" i="80"/>
  <c r="Q195" i="80"/>
  <c r="Q194" i="80" s="1"/>
  <c r="Q51" i="80" s="1"/>
  <c r="Y195" i="80"/>
  <c r="Y194" i="80" s="1"/>
  <c r="Y51" i="80" s="1"/>
  <c r="AZ216" i="80"/>
  <c r="C223" i="80"/>
  <c r="C78" i="80"/>
  <c r="C77" i="80" s="1"/>
  <c r="C116" i="80"/>
  <c r="E116" i="80"/>
  <c r="C118" i="80"/>
  <c r="D122" i="80"/>
  <c r="AZ144" i="80"/>
  <c r="AZ130" i="80" s="1"/>
  <c r="C176" i="80"/>
  <c r="C175" i="80" s="1"/>
  <c r="E175" i="80"/>
  <c r="E174" i="80" s="1"/>
  <c r="E173" i="80" s="1"/>
  <c r="E196" i="80"/>
  <c r="E195" i="80" s="1"/>
  <c r="AG195" i="80"/>
  <c r="AG194" i="80" s="1"/>
  <c r="AG51" i="80" s="1"/>
  <c r="AO195" i="80"/>
  <c r="AO194" i="80" s="1"/>
  <c r="AO51" i="80" s="1"/>
  <c r="T194" i="80"/>
  <c r="T51" i="80" s="1"/>
  <c r="X194" i="80"/>
  <c r="AB194" i="80"/>
  <c r="AB51" i="80" s="1"/>
  <c r="BD194" i="80"/>
  <c r="BD51" i="80" s="1"/>
  <c r="E205" i="80"/>
  <c r="E204" i="80" s="1"/>
  <c r="C207" i="80"/>
  <c r="C85" i="80"/>
  <c r="C84" i="80" s="1"/>
  <c r="C99" i="80"/>
  <c r="C95" i="80" s="1"/>
  <c r="C129" i="80"/>
  <c r="C128" i="80" s="1"/>
  <c r="C150" i="80"/>
  <c r="C151" i="80"/>
  <c r="C159" i="80"/>
  <c r="C164" i="80"/>
  <c r="C166" i="80"/>
  <c r="C165" i="80" s="1"/>
  <c r="C193" i="80"/>
  <c r="C192" i="80" s="1"/>
  <c r="C191" i="80" s="1"/>
  <c r="C187" i="80" s="1"/>
  <c r="E192" i="80"/>
  <c r="E191" i="80" s="1"/>
  <c r="E187" i="80" s="1"/>
  <c r="AW195" i="80"/>
  <c r="AW194" i="80" s="1"/>
  <c r="AW51" i="80" s="1"/>
  <c r="C196" i="80"/>
  <c r="AZ227" i="80"/>
  <c r="C228" i="80"/>
  <c r="C227" i="80" s="1"/>
  <c r="C242" i="80"/>
  <c r="C238" i="80" s="1"/>
  <c r="E238" i="80"/>
  <c r="C262" i="80"/>
  <c r="AZ259" i="80"/>
  <c r="AZ258" i="80" s="1"/>
  <c r="F285" i="80"/>
  <c r="J122" i="80"/>
  <c r="J83" i="80" s="1"/>
  <c r="J75" i="80" s="1"/>
  <c r="J285" i="80" s="1"/>
  <c r="C146" i="80"/>
  <c r="BB173" i="80"/>
  <c r="BF173" i="80"/>
  <c r="J194" i="80"/>
  <c r="R194" i="80"/>
  <c r="Z194" i="80"/>
  <c r="AH194" i="80"/>
  <c r="AP194" i="80"/>
  <c r="AX194" i="80"/>
  <c r="BF194" i="80"/>
  <c r="AZ204" i="80"/>
  <c r="AZ195" i="80" s="1"/>
  <c r="J173" i="80"/>
  <c r="N173" i="80"/>
  <c r="N52" i="80" s="1"/>
  <c r="N51" i="80" s="1"/>
  <c r="R173" i="80"/>
  <c r="V173" i="80"/>
  <c r="V52" i="80" s="1"/>
  <c r="V51" i="80" s="1"/>
  <c r="Z173" i="80"/>
  <c r="AD173" i="80"/>
  <c r="AD52" i="80" s="1"/>
  <c r="AD51" i="80" s="1"/>
  <c r="AH173" i="80"/>
  <c r="AH285" i="80" s="1"/>
  <c r="AL173" i="80"/>
  <c r="AL52" i="80" s="1"/>
  <c r="AL51" i="80" s="1"/>
  <c r="AP173" i="80"/>
  <c r="AT173" i="80"/>
  <c r="AT52" i="80" s="1"/>
  <c r="AT51" i="80" s="1"/>
  <c r="AX173" i="80"/>
  <c r="C180" i="80"/>
  <c r="C179" i="80" s="1"/>
  <c r="C201" i="80"/>
  <c r="C206" i="80"/>
  <c r="BH205" i="80"/>
  <c r="BH204" i="80" s="1"/>
  <c r="BH195" i="80" s="1"/>
  <c r="C211" i="80"/>
  <c r="AZ251" i="80"/>
  <c r="C257" i="80"/>
  <c r="E251" i="80"/>
  <c r="BK285" i="80"/>
  <c r="G195" i="80"/>
  <c r="G194" i="80" s="1"/>
  <c r="K195" i="80"/>
  <c r="K194" i="80" s="1"/>
  <c r="O195" i="80"/>
  <c r="O194" i="80" s="1"/>
  <c r="S195" i="80"/>
  <c r="S194" i="80" s="1"/>
  <c r="W195" i="80"/>
  <c r="W194" i="80" s="1"/>
  <c r="AA195" i="80"/>
  <c r="AA194" i="80" s="1"/>
  <c r="AE195" i="80"/>
  <c r="AE194" i="80" s="1"/>
  <c r="AI195" i="80"/>
  <c r="AI194" i="80" s="1"/>
  <c r="AM195" i="80"/>
  <c r="AM194" i="80" s="1"/>
  <c r="AQ195" i="80"/>
  <c r="AQ194" i="80" s="1"/>
  <c r="AU195" i="80"/>
  <c r="AU194" i="80" s="1"/>
  <c r="AY195" i="80"/>
  <c r="AY194" i="80" s="1"/>
  <c r="BC195" i="80"/>
  <c r="BC194" i="80" s="1"/>
  <c r="BG195" i="80"/>
  <c r="BG194" i="80" s="1"/>
  <c r="BK195" i="80"/>
  <c r="BK194" i="80" s="1"/>
  <c r="F194" i="80"/>
  <c r="N194" i="80"/>
  <c r="V194" i="80"/>
  <c r="AD194" i="80"/>
  <c r="AL194" i="80"/>
  <c r="AT194" i="80"/>
  <c r="D205" i="80"/>
  <c r="D204" i="80" s="1"/>
  <c r="D195" i="80" s="1"/>
  <c r="C224" i="80"/>
  <c r="C216" i="80" s="1"/>
  <c r="C229" i="80"/>
  <c r="BH231" i="80"/>
  <c r="AP285" i="80"/>
  <c r="N285" i="80"/>
  <c r="AT285" i="80"/>
  <c r="BH263" i="80"/>
  <c r="BH258" i="80" s="1"/>
  <c r="R285" i="80"/>
  <c r="Z285" i="80"/>
  <c r="BB285" i="80"/>
  <c r="BC285" i="80"/>
  <c r="H285" i="80"/>
  <c r="L285" i="80"/>
  <c r="P285" i="80"/>
  <c r="T285" i="80"/>
  <c r="X285" i="80"/>
  <c r="AB285" i="80"/>
  <c r="AF285" i="80"/>
  <c r="AJ285" i="80"/>
  <c r="AN285" i="80"/>
  <c r="AR285" i="80"/>
  <c r="AV285" i="80"/>
  <c r="BD285" i="80"/>
  <c r="BL285" i="80"/>
  <c r="C283" i="80"/>
  <c r="C282" i="80" s="1"/>
  <c r="E282" i="80"/>
  <c r="E235" i="80"/>
  <c r="E231" i="80" s="1"/>
  <c r="E230" i="80" s="1"/>
  <c r="C237" i="80"/>
  <c r="C246" i="80"/>
  <c r="C259" i="80"/>
  <c r="AL285" i="80"/>
  <c r="BN285" i="80"/>
  <c r="AD285" i="80"/>
  <c r="BJ285" i="80"/>
  <c r="G285" i="80"/>
  <c r="O285" i="80"/>
  <c r="W285" i="80"/>
  <c r="AE285" i="80"/>
  <c r="AM285" i="80"/>
  <c r="AU285" i="80"/>
  <c r="AZ235" i="80"/>
  <c r="AZ231" i="80" s="1"/>
  <c r="AZ230" i="80" s="1"/>
  <c r="C236" i="80"/>
  <c r="C235" i="80" s="1"/>
  <c r="C231" i="80" s="1"/>
  <c r="AZ246" i="80"/>
  <c r="C252" i="80"/>
  <c r="C251" i="80" s="1"/>
  <c r="C263" i="80"/>
  <c r="V285" i="80"/>
  <c r="AX285" i="80"/>
  <c r="BF285" i="80"/>
  <c r="C273" i="80"/>
  <c r="C271" i="80" s="1"/>
  <c r="C269" i="80" s="1"/>
  <c r="C268" i="80" s="1"/>
  <c r="AZ271" i="80"/>
  <c r="I285" i="80"/>
  <c r="M285" i="80"/>
  <c r="Q285" i="80"/>
  <c r="U285" i="80"/>
  <c r="Y285" i="80"/>
  <c r="AC285" i="80"/>
  <c r="AG285" i="80"/>
  <c r="AK285" i="80"/>
  <c r="AO285" i="80"/>
  <c r="AS285" i="80"/>
  <c r="AW285" i="80"/>
  <c r="BA285" i="80"/>
  <c r="BE285" i="80"/>
  <c r="BM285" i="80"/>
  <c r="C294" i="80"/>
  <c r="C295" i="80"/>
  <c r="E292" i="80"/>
  <c r="C274" i="80"/>
  <c r="AZ276" i="80"/>
  <c r="D289" i="80"/>
  <c r="BH289" i="80"/>
  <c r="AL287" i="80" l="1"/>
  <c r="AL50" i="80"/>
  <c r="D194" i="80"/>
  <c r="D285" i="80"/>
  <c r="AT287" i="80"/>
  <c r="AT50" i="80"/>
  <c r="AD287" i="80"/>
  <c r="AD50" i="80"/>
  <c r="N287" i="80"/>
  <c r="N50" i="80"/>
  <c r="BD287" i="80"/>
  <c r="BD50" i="80"/>
  <c r="AO287" i="80"/>
  <c r="AO50" i="80"/>
  <c r="BM287" i="80"/>
  <c r="BM50" i="80"/>
  <c r="H287" i="80"/>
  <c r="H50" i="80"/>
  <c r="AB287" i="80"/>
  <c r="AB50" i="80"/>
  <c r="AG287" i="80"/>
  <c r="AG50" i="80"/>
  <c r="Y287" i="80"/>
  <c r="Y50" i="80"/>
  <c r="BC287" i="80"/>
  <c r="BC50" i="80"/>
  <c r="BI52" i="80"/>
  <c r="BI51" i="80" s="1"/>
  <c r="BI285" i="80"/>
  <c r="BE287" i="80"/>
  <c r="BE50" i="80"/>
  <c r="AW287" i="80"/>
  <c r="AW50" i="80"/>
  <c r="Q287" i="80"/>
  <c r="Q50" i="80"/>
  <c r="AY287" i="80"/>
  <c r="AY50" i="80"/>
  <c r="AI287" i="80"/>
  <c r="AI50" i="80"/>
  <c r="S287" i="80"/>
  <c r="S50" i="80"/>
  <c r="AK287" i="80"/>
  <c r="AK50" i="80"/>
  <c r="AN287" i="80"/>
  <c r="AN50" i="80"/>
  <c r="V287" i="80"/>
  <c r="V50" i="80"/>
  <c r="BK287" i="80"/>
  <c r="BK50" i="80"/>
  <c r="AU287" i="80"/>
  <c r="AU50" i="80"/>
  <c r="AE287" i="80"/>
  <c r="AE50" i="80"/>
  <c r="O287" i="80"/>
  <c r="O50" i="80"/>
  <c r="X287" i="80"/>
  <c r="X50" i="80"/>
  <c r="C258" i="80"/>
  <c r="C230" i="80" s="1"/>
  <c r="AI285" i="80"/>
  <c r="AA285" i="80"/>
  <c r="T287" i="80"/>
  <c r="T50" i="80"/>
  <c r="E194" i="80"/>
  <c r="AM51" i="80"/>
  <c r="W51" i="80"/>
  <c r="G51" i="80"/>
  <c r="J52" i="80"/>
  <c r="J51" i="80" s="1"/>
  <c r="BH21" i="80"/>
  <c r="C80" i="80"/>
  <c r="C76" i="80" s="1"/>
  <c r="Z52" i="80"/>
  <c r="Z51" i="80" s="1"/>
  <c r="E130" i="80"/>
  <c r="C292" i="80"/>
  <c r="C205" i="80"/>
  <c r="C204" i="80" s="1"/>
  <c r="C195" i="80" s="1"/>
  <c r="C194" i="80" s="1"/>
  <c r="C144" i="80"/>
  <c r="C83" i="80"/>
  <c r="S285" i="80"/>
  <c r="BF52" i="80"/>
  <c r="BF51" i="80" s="1"/>
  <c r="AX52" i="80"/>
  <c r="AX51" i="80" s="1"/>
  <c r="E290" i="80"/>
  <c r="E289" i="80" s="1"/>
  <c r="AZ53" i="80"/>
  <c r="C130" i="80"/>
  <c r="R52" i="80"/>
  <c r="R51" i="80" s="1"/>
  <c r="C290" i="80"/>
  <c r="AZ269" i="80"/>
  <c r="AZ268" i="80" s="1"/>
  <c r="BH230" i="80"/>
  <c r="BH285" i="80" s="1"/>
  <c r="AY285" i="80"/>
  <c r="K285" i="80"/>
  <c r="E75" i="80"/>
  <c r="E285" i="80" s="1"/>
  <c r="BB52" i="80"/>
  <c r="BB51" i="80" s="1"/>
  <c r="C289" i="80"/>
  <c r="AP52" i="80"/>
  <c r="AP51" i="80" s="1"/>
  <c r="AF287" i="80"/>
  <c r="AF50" i="80"/>
  <c r="C58" i="80"/>
  <c r="C54" i="80" s="1"/>
  <c r="C53" i="80" s="1"/>
  <c r="D52" i="80"/>
  <c r="D51" i="80" s="1"/>
  <c r="F51" i="80"/>
  <c r="AQ285" i="80"/>
  <c r="BG285" i="80"/>
  <c r="C174" i="80"/>
  <c r="C173" i="80" s="1"/>
  <c r="BG51" i="80"/>
  <c r="AQ51" i="80"/>
  <c r="AA51" i="80"/>
  <c r="K51" i="80"/>
  <c r="AZ75" i="80"/>
  <c r="BJ287" i="80"/>
  <c r="BJ50" i="80"/>
  <c r="AH52" i="80"/>
  <c r="AH51" i="80" s="1"/>
  <c r="E52" i="80"/>
  <c r="E51" i="80" s="1"/>
  <c r="C75" i="80" l="1"/>
  <c r="C285" i="80"/>
  <c r="AA50" i="80"/>
  <c r="AA287" i="80"/>
  <c r="AX287" i="80"/>
  <c r="AX50" i="80"/>
  <c r="E50" i="80"/>
  <c r="BG287" i="80"/>
  <c r="BG50" i="80"/>
  <c r="F287" i="80"/>
  <c r="F50" i="80"/>
  <c r="F25" i="80"/>
  <c r="AZ285" i="80"/>
  <c r="AZ52" i="80"/>
  <c r="AZ51" i="80" s="1"/>
  <c r="W287" i="80"/>
  <c r="W50" i="80"/>
  <c r="AZ194" i="80"/>
  <c r="BI50" i="80"/>
  <c r="BI287" i="80"/>
  <c r="AH287" i="80"/>
  <c r="AH50" i="80"/>
  <c r="K287" i="80"/>
  <c r="K50" i="80"/>
  <c r="D50" i="80"/>
  <c r="AP287" i="80"/>
  <c r="AP50" i="80"/>
  <c r="Z287" i="80"/>
  <c r="Z50" i="80"/>
  <c r="J287" i="80"/>
  <c r="J50" i="80"/>
  <c r="AM287" i="80"/>
  <c r="AM50" i="80"/>
  <c r="BH194" i="80"/>
  <c r="BH51" i="80" s="1"/>
  <c r="C52" i="80"/>
  <c r="C51" i="80" s="1"/>
  <c r="R287" i="80"/>
  <c r="R50" i="80"/>
  <c r="AQ287" i="80"/>
  <c r="AQ50" i="80"/>
  <c r="BB287" i="80"/>
  <c r="BB50" i="80"/>
  <c r="BF287" i="80"/>
  <c r="BF50" i="80"/>
  <c r="G287" i="80"/>
  <c r="G50" i="80"/>
  <c r="E25" i="80" l="1"/>
  <c r="D25" i="80"/>
  <c r="F21" i="80"/>
  <c r="C50" i="80"/>
  <c r="BH50" i="80"/>
  <c r="BH287" i="80"/>
  <c r="AZ287" i="80"/>
  <c r="AZ50" i="80"/>
  <c r="D21" i="80" l="1"/>
  <c r="D287" i="80"/>
  <c r="C25" i="80"/>
  <c r="E21" i="80"/>
  <c r="E287" i="80"/>
  <c r="C21" i="80" l="1"/>
  <c r="C287" i="80"/>
  <c r="O303" i="79" l="1"/>
  <c r="L303" i="79"/>
  <c r="I303" i="79"/>
  <c r="F303" i="79"/>
  <c r="C303" i="79" s="1"/>
  <c r="O301" i="79"/>
  <c r="L301" i="79"/>
  <c r="I301" i="79"/>
  <c r="F301" i="79"/>
  <c r="O299" i="79"/>
  <c r="L299" i="79"/>
  <c r="I299" i="79"/>
  <c r="F299" i="79"/>
  <c r="O298" i="79"/>
  <c r="L298" i="79"/>
  <c r="I298" i="79"/>
  <c r="F298" i="79"/>
  <c r="O297" i="79"/>
  <c r="L297" i="79"/>
  <c r="I297" i="79"/>
  <c r="F297" i="79"/>
  <c r="C297" i="79" s="1"/>
  <c r="O296" i="79"/>
  <c r="L296" i="79"/>
  <c r="I296" i="79"/>
  <c r="F296" i="79"/>
  <c r="O295" i="79"/>
  <c r="L295" i="79"/>
  <c r="I295" i="79"/>
  <c r="F295" i="79"/>
  <c r="O294" i="79"/>
  <c r="L294" i="79"/>
  <c r="I294" i="79"/>
  <c r="F294" i="79"/>
  <c r="N293" i="79"/>
  <c r="M293" i="79"/>
  <c r="K293" i="79"/>
  <c r="J293" i="79"/>
  <c r="H293" i="79"/>
  <c r="G293" i="79"/>
  <c r="E293" i="79"/>
  <c r="D293" i="79"/>
  <c r="F293" i="79" s="1"/>
  <c r="O285" i="79"/>
  <c r="L285" i="79"/>
  <c r="I285" i="79"/>
  <c r="F285" i="79"/>
  <c r="O284" i="79"/>
  <c r="L284" i="79"/>
  <c r="I284" i="79"/>
  <c r="F284" i="79"/>
  <c r="N283" i="79"/>
  <c r="M283" i="79"/>
  <c r="K283" i="79"/>
  <c r="J283" i="79"/>
  <c r="H283" i="79"/>
  <c r="G283" i="79"/>
  <c r="E283" i="79"/>
  <c r="D283" i="79"/>
  <c r="O282" i="79"/>
  <c r="L282" i="79"/>
  <c r="I282" i="79"/>
  <c r="F282" i="79"/>
  <c r="N281" i="79"/>
  <c r="M281" i="79"/>
  <c r="O281" i="79" s="1"/>
  <c r="K281" i="79"/>
  <c r="J281" i="79"/>
  <c r="L281" i="79" s="1"/>
  <c r="H281" i="79"/>
  <c r="G281" i="79"/>
  <c r="E281" i="79"/>
  <c r="D281" i="79"/>
  <c r="O280" i="79"/>
  <c r="L280" i="79"/>
  <c r="I280" i="79"/>
  <c r="F280" i="79"/>
  <c r="O279" i="79"/>
  <c r="L279" i="79"/>
  <c r="I279" i="79"/>
  <c r="F279" i="79"/>
  <c r="O278" i="79"/>
  <c r="O277" i="79" s="1"/>
  <c r="L278" i="79"/>
  <c r="I278" i="79"/>
  <c r="F278" i="79"/>
  <c r="N277" i="79"/>
  <c r="M277" i="79"/>
  <c r="K277" i="79"/>
  <c r="J277" i="79"/>
  <c r="H277" i="79"/>
  <c r="G277" i="79"/>
  <c r="E277" i="79"/>
  <c r="D277" i="79"/>
  <c r="O276" i="79"/>
  <c r="L276" i="79"/>
  <c r="I276" i="79"/>
  <c r="F276" i="79"/>
  <c r="O275" i="79"/>
  <c r="L275" i="79"/>
  <c r="I275" i="79"/>
  <c r="F275" i="79"/>
  <c r="O274" i="79"/>
  <c r="L274" i="79"/>
  <c r="I274" i="79"/>
  <c r="F274" i="79"/>
  <c r="O273" i="79"/>
  <c r="L273" i="79"/>
  <c r="I273" i="79"/>
  <c r="F273" i="79"/>
  <c r="N272" i="79"/>
  <c r="M272" i="79"/>
  <c r="K272" i="79"/>
  <c r="K270" i="79" s="1"/>
  <c r="K269" i="79" s="1"/>
  <c r="J272" i="79"/>
  <c r="H272" i="79"/>
  <c r="G272" i="79"/>
  <c r="E272" i="79"/>
  <c r="D272" i="79"/>
  <c r="O271" i="79"/>
  <c r="L271" i="79"/>
  <c r="I271" i="79"/>
  <c r="F271" i="79"/>
  <c r="N270" i="79"/>
  <c r="N269" i="79" s="1"/>
  <c r="O268" i="79"/>
  <c r="L268" i="79"/>
  <c r="I268" i="79"/>
  <c r="F268" i="79"/>
  <c r="O267" i="79"/>
  <c r="L267" i="79"/>
  <c r="I267" i="79"/>
  <c r="F267" i="79"/>
  <c r="O266" i="79"/>
  <c r="L266" i="79"/>
  <c r="I266" i="79"/>
  <c r="F266" i="79"/>
  <c r="C266" i="79" s="1"/>
  <c r="O265" i="79"/>
  <c r="L265" i="79"/>
  <c r="I265" i="79"/>
  <c r="F265" i="79"/>
  <c r="N264" i="79"/>
  <c r="N259" i="79" s="1"/>
  <c r="M264" i="79"/>
  <c r="K264" i="79"/>
  <c r="J264" i="79"/>
  <c r="I264" i="79"/>
  <c r="H264" i="79"/>
  <c r="G264" i="79"/>
  <c r="E264" i="79"/>
  <c r="D264" i="79"/>
  <c r="O263" i="79"/>
  <c r="L263" i="79"/>
  <c r="I263" i="79"/>
  <c r="F263" i="79"/>
  <c r="O262" i="79"/>
  <c r="L262" i="79"/>
  <c r="I262" i="79"/>
  <c r="F262" i="79"/>
  <c r="O261" i="79"/>
  <c r="L261" i="79"/>
  <c r="I261" i="79"/>
  <c r="F261" i="79"/>
  <c r="N260" i="79"/>
  <c r="M260" i="79"/>
  <c r="K260" i="79"/>
  <c r="J260" i="79"/>
  <c r="H260" i="79"/>
  <c r="H259" i="79" s="1"/>
  <c r="G260" i="79"/>
  <c r="I260" i="79" s="1"/>
  <c r="E260" i="79"/>
  <c r="D260" i="79"/>
  <c r="D259" i="79" s="1"/>
  <c r="G259" i="79"/>
  <c r="I259" i="79" s="1"/>
  <c r="O258" i="79"/>
  <c r="L258" i="79"/>
  <c r="I258" i="79"/>
  <c r="F258" i="79"/>
  <c r="O257" i="79"/>
  <c r="L257" i="79"/>
  <c r="I257" i="79"/>
  <c r="F257" i="79"/>
  <c r="O256" i="79"/>
  <c r="L256" i="79"/>
  <c r="I256" i="79"/>
  <c r="F256" i="79"/>
  <c r="O255" i="79"/>
  <c r="L255" i="79"/>
  <c r="I255" i="79"/>
  <c r="F255" i="79"/>
  <c r="O254" i="79"/>
  <c r="L254" i="79"/>
  <c r="I254" i="79"/>
  <c r="F254" i="79"/>
  <c r="N253" i="79"/>
  <c r="M253" i="79"/>
  <c r="K253" i="79"/>
  <c r="K252" i="79" s="1"/>
  <c r="J253" i="79"/>
  <c r="H253" i="79"/>
  <c r="G253" i="79"/>
  <c r="G252" i="79" s="1"/>
  <c r="E253" i="79"/>
  <c r="D253" i="79"/>
  <c r="N252" i="79"/>
  <c r="J252" i="79"/>
  <c r="E252" i="79"/>
  <c r="O251" i="79"/>
  <c r="L251" i="79"/>
  <c r="I251" i="79"/>
  <c r="F251" i="79"/>
  <c r="O250" i="79"/>
  <c r="L250" i="79"/>
  <c r="I250" i="79"/>
  <c r="F250" i="79"/>
  <c r="O249" i="79"/>
  <c r="L249" i="79"/>
  <c r="I249" i="79"/>
  <c r="F249" i="79"/>
  <c r="O248" i="79"/>
  <c r="L248" i="79"/>
  <c r="I248" i="79"/>
  <c r="F248" i="79"/>
  <c r="N247" i="79"/>
  <c r="M247" i="79"/>
  <c r="K247" i="79"/>
  <c r="J247" i="79"/>
  <c r="L247" i="79" s="1"/>
  <c r="H247" i="79"/>
  <c r="G247" i="79"/>
  <c r="I247" i="79" s="1"/>
  <c r="E247" i="79"/>
  <c r="D247" i="79"/>
  <c r="F247" i="79" s="1"/>
  <c r="O246" i="79"/>
  <c r="L246" i="79"/>
  <c r="I246" i="79"/>
  <c r="F246" i="79"/>
  <c r="C246" i="79" s="1"/>
  <c r="O245" i="79"/>
  <c r="L245" i="79"/>
  <c r="I245" i="79"/>
  <c r="F245" i="79"/>
  <c r="O244" i="79"/>
  <c r="L244" i="79"/>
  <c r="I244" i="79"/>
  <c r="F244" i="79"/>
  <c r="O243" i="79"/>
  <c r="L243" i="79"/>
  <c r="I243" i="79"/>
  <c r="F243" i="79"/>
  <c r="O242" i="79"/>
  <c r="L242" i="79"/>
  <c r="I242" i="79"/>
  <c r="F242" i="79"/>
  <c r="O241" i="79"/>
  <c r="L241" i="79"/>
  <c r="I241" i="79"/>
  <c r="F241" i="79"/>
  <c r="O240" i="79"/>
  <c r="L240" i="79"/>
  <c r="I240" i="79"/>
  <c r="C240" i="79" s="1"/>
  <c r="F240" i="79"/>
  <c r="N239" i="79"/>
  <c r="M239" i="79"/>
  <c r="K239" i="79"/>
  <c r="J239" i="79"/>
  <c r="H239" i="79"/>
  <c r="G239" i="79"/>
  <c r="F239" i="79"/>
  <c r="E239" i="79"/>
  <c r="D239" i="79"/>
  <c r="O238" i="79"/>
  <c r="L238" i="79"/>
  <c r="C238" i="79" s="1"/>
  <c r="I238" i="79"/>
  <c r="F238" i="79"/>
  <c r="O237" i="79"/>
  <c r="L237" i="79"/>
  <c r="I237" i="79"/>
  <c r="F237" i="79"/>
  <c r="N236" i="79"/>
  <c r="M236" i="79"/>
  <c r="K236" i="79"/>
  <c r="J236" i="79"/>
  <c r="L236" i="79" s="1"/>
  <c r="H236" i="79"/>
  <c r="G236" i="79"/>
  <c r="I236" i="79" s="1"/>
  <c r="E236" i="79"/>
  <c r="D236" i="79"/>
  <c r="O235" i="79"/>
  <c r="L235" i="79"/>
  <c r="I235" i="79"/>
  <c r="F235" i="79"/>
  <c r="N234" i="79"/>
  <c r="M234" i="79"/>
  <c r="K234" i="79"/>
  <c r="J234" i="79"/>
  <c r="H234" i="79"/>
  <c r="G234" i="79"/>
  <c r="E234" i="79"/>
  <c r="E232" i="79" s="1"/>
  <c r="D234" i="79"/>
  <c r="O233" i="79"/>
  <c r="L233" i="79"/>
  <c r="I233" i="79"/>
  <c r="F233" i="79"/>
  <c r="O230" i="79"/>
  <c r="L230" i="79"/>
  <c r="I230" i="79"/>
  <c r="F230" i="79"/>
  <c r="O229" i="79"/>
  <c r="L229" i="79"/>
  <c r="I229" i="79"/>
  <c r="F229" i="79"/>
  <c r="N228" i="79"/>
  <c r="N205" i="79" s="1"/>
  <c r="N196" i="79" s="1"/>
  <c r="M228" i="79"/>
  <c r="K228" i="79"/>
  <c r="J228" i="79"/>
  <c r="I228" i="79"/>
  <c r="H228" i="79"/>
  <c r="G228" i="79"/>
  <c r="E228" i="79"/>
  <c r="D228" i="79"/>
  <c r="O227" i="79"/>
  <c r="L227" i="79"/>
  <c r="I227" i="79"/>
  <c r="F227" i="79"/>
  <c r="O226" i="79"/>
  <c r="L226" i="79"/>
  <c r="I226" i="79"/>
  <c r="F226" i="79"/>
  <c r="C226" i="79" s="1"/>
  <c r="O225" i="79"/>
  <c r="L225" i="79"/>
  <c r="I225" i="79"/>
  <c r="F225" i="79"/>
  <c r="O224" i="79"/>
  <c r="L224" i="79"/>
  <c r="I224" i="79"/>
  <c r="F224" i="79"/>
  <c r="O223" i="79"/>
  <c r="L223" i="79"/>
  <c r="I223" i="79"/>
  <c r="F223" i="79"/>
  <c r="O222" i="79"/>
  <c r="L222" i="79"/>
  <c r="I222" i="79"/>
  <c r="F222" i="79"/>
  <c r="C222" i="79" s="1"/>
  <c r="O221" i="79"/>
  <c r="L221" i="79"/>
  <c r="I221" i="79"/>
  <c r="F221" i="79"/>
  <c r="O220" i="79"/>
  <c r="L220" i="79"/>
  <c r="I220" i="79"/>
  <c r="F220" i="79"/>
  <c r="O219" i="79"/>
  <c r="L219" i="79"/>
  <c r="I219" i="79"/>
  <c r="F219" i="79"/>
  <c r="O218" i="79"/>
  <c r="L218" i="79"/>
  <c r="I218" i="79"/>
  <c r="F218" i="79"/>
  <c r="N217" i="79"/>
  <c r="M217" i="79"/>
  <c r="K217" i="79"/>
  <c r="J217" i="79"/>
  <c r="H217" i="79"/>
  <c r="G217" i="79"/>
  <c r="E217" i="79"/>
  <c r="D217" i="79"/>
  <c r="O216" i="79"/>
  <c r="L216" i="79"/>
  <c r="I216" i="79"/>
  <c r="F216" i="79"/>
  <c r="O215" i="79"/>
  <c r="L215" i="79"/>
  <c r="I215" i="79"/>
  <c r="F215" i="79"/>
  <c r="O214" i="79"/>
  <c r="L214" i="79"/>
  <c r="I214" i="79"/>
  <c r="F214" i="79"/>
  <c r="O213" i="79"/>
  <c r="L213" i="79"/>
  <c r="I213" i="79"/>
  <c r="F213" i="79"/>
  <c r="O212" i="79"/>
  <c r="L212" i="79"/>
  <c r="I212" i="79"/>
  <c r="F212" i="79"/>
  <c r="O211" i="79"/>
  <c r="L211" i="79"/>
  <c r="I211" i="79"/>
  <c r="F211" i="79"/>
  <c r="O210" i="79"/>
  <c r="L210" i="79"/>
  <c r="I210" i="79"/>
  <c r="F210" i="79"/>
  <c r="O209" i="79"/>
  <c r="L209" i="79"/>
  <c r="I209" i="79"/>
  <c r="F209" i="79"/>
  <c r="O208" i="79"/>
  <c r="L208" i="79"/>
  <c r="I208" i="79"/>
  <c r="F208" i="79"/>
  <c r="O207" i="79"/>
  <c r="L207" i="79"/>
  <c r="I207" i="79"/>
  <c r="F207" i="79"/>
  <c r="N206" i="79"/>
  <c r="M206" i="79"/>
  <c r="K206" i="79"/>
  <c r="J206" i="79"/>
  <c r="H206" i="79"/>
  <c r="H205" i="79" s="1"/>
  <c r="G206" i="79"/>
  <c r="E206" i="79"/>
  <c r="D206" i="79"/>
  <c r="F206" i="79" s="1"/>
  <c r="E205" i="79"/>
  <c r="O204" i="79"/>
  <c r="L204" i="79"/>
  <c r="I204" i="79"/>
  <c r="C204" i="79" s="1"/>
  <c r="F204" i="79"/>
  <c r="O203" i="79"/>
  <c r="L203" i="79"/>
  <c r="I203" i="79"/>
  <c r="F203" i="79"/>
  <c r="O202" i="79"/>
  <c r="L202" i="79"/>
  <c r="I202" i="79"/>
  <c r="F202" i="79"/>
  <c r="O201" i="79"/>
  <c r="L201" i="79"/>
  <c r="I201" i="79"/>
  <c r="F201" i="79"/>
  <c r="O200" i="79"/>
  <c r="L200" i="79"/>
  <c r="I200" i="79"/>
  <c r="F200" i="79"/>
  <c r="N199" i="79"/>
  <c r="M199" i="79"/>
  <c r="K199" i="79"/>
  <c r="K197" i="79" s="1"/>
  <c r="J199" i="79"/>
  <c r="H199" i="79"/>
  <c r="H197" i="79" s="1"/>
  <c r="G199" i="79"/>
  <c r="E199" i="79"/>
  <c r="E197" i="79" s="1"/>
  <c r="D199" i="79"/>
  <c r="O198" i="79"/>
  <c r="L198" i="79"/>
  <c r="I198" i="79"/>
  <c r="F198" i="79"/>
  <c r="N197" i="79"/>
  <c r="M197" i="79"/>
  <c r="J197" i="79"/>
  <c r="L197" i="79" s="1"/>
  <c r="O194" i="79"/>
  <c r="L194" i="79"/>
  <c r="I194" i="79"/>
  <c r="F194" i="79"/>
  <c r="N193" i="79"/>
  <c r="N192" i="79" s="1"/>
  <c r="N188" i="79" s="1"/>
  <c r="M193" i="79"/>
  <c r="K193" i="79"/>
  <c r="J193" i="79"/>
  <c r="H193" i="79"/>
  <c r="G193" i="79"/>
  <c r="I193" i="79" s="1"/>
  <c r="E193" i="79"/>
  <c r="D193" i="79"/>
  <c r="D192" i="79" s="1"/>
  <c r="M192" i="79"/>
  <c r="K192" i="79"/>
  <c r="H192" i="79"/>
  <c r="O191" i="79"/>
  <c r="L191" i="79"/>
  <c r="I191" i="79"/>
  <c r="F191" i="79"/>
  <c r="O190" i="79"/>
  <c r="L190" i="79"/>
  <c r="I190" i="79"/>
  <c r="F190" i="79"/>
  <c r="N189" i="79"/>
  <c r="M189" i="79"/>
  <c r="K189" i="79"/>
  <c r="J189" i="79"/>
  <c r="H189" i="79"/>
  <c r="G189" i="79"/>
  <c r="E189" i="79"/>
  <c r="D189" i="79"/>
  <c r="O187" i="79"/>
  <c r="L187" i="79"/>
  <c r="I187" i="79"/>
  <c r="F187" i="79"/>
  <c r="C187" i="79" s="1"/>
  <c r="O186" i="79"/>
  <c r="L186" i="79"/>
  <c r="I186" i="79"/>
  <c r="F186" i="79"/>
  <c r="N185" i="79"/>
  <c r="M185" i="79"/>
  <c r="K185" i="79"/>
  <c r="J185" i="79"/>
  <c r="I185" i="79"/>
  <c r="H185" i="79"/>
  <c r="G185" i="79"/>
  <c r="E185" i="79"/>
  <c r="D185" i="79"/>
  <c r="O184" i="79"/>
  <c r="L184" i="79"/>
  <c r="I184" i="79"/>
  <c r="F184" i="79"/>
  <c r="O183" i="79"/>
  <c r="L183" i="79"/>
  <c r="I183" i="79"/>
  <c r="F183" i="79"/>
  <c r="O182" i="79"/>
  <c r="L182" i="79"/>
  <c r="I182" i="79"/>
  <c r="F182" i="79"/>
  <c r="O181" i="79"/>
  <c r="L181" i="79"/>
  <c r="I181" i="79"/>
  <c r="F181" i="79"/>
  <c r="N180" i="79"/>
  <c r="M180" i="79"/>
  <c r="K180" i="79"/>
  <c r="J180" i="79"/>
  <c r="H180" i="79"/>
  <c r="G180" i="79"/>
  <c r="E180" i="79"/>
  <c r="D180" i="79"/>
  <c r="F180" i="79" s="1"/>
  <c r="O179" i="79"/>
  <c r="L179" i="79"/>
  <c r="I179" i="79"/>
  <c r="F179" i="79"/>
  <c r="O178" i="79"/>
  <c r="L178" i="79"/>
  <c r="I178" i="79"/>
  <c r="F178" i="79"/>
  <c r="O177" i="79"/>
  <c r="L177" i="79"/>
  <c r="I177" i="79"/>
  <c r="F177" i="79"/>
  <c r="N176" i="79"/>
  <c r="N175" i="79" s="1"/>
  <c r="M176" i="79"/>
  <c r="K176" i="79"/>
  <c r="J176" i="79"/>
  <c r="H176" i="79"/>
  <c r="I176" i="79" s="1"/>
  <c r="G176" i="79"/>
  <c r="E176" i="79"/>
  <c r="E175" i="79" s="1"/>
  <c r="D176" i="79"/>
  <c r="G175" i="79"/>
  <c r="O173" i="79"/>
  <c r="L173" i="79"/>
  <c r="I173" i="79"/>
  <c r="F173" i="79"/>
  <c r="O172" i="79"/>
  <c r="L172" i="79"/>
  <c r="I172" i="79"/>
  <c r="F172" i="79"/>
  <c r="O171" i="79"/>
  <c r="L171" i="79"/>
  <c r="I171" i="79"/>
  <c r="F171" i="79"/>
  <c r="O170" i="79"/>
  <c r="L170" i="79"/>
  <c r="I170" i="79"/>
  <c r="F170" i="79"/>
  <c r="O169" i="79"/>
  <c r="L169" i="79"/>
  <c r="I169" i="79"/>
  <c r="F169" i="79"/>
  <c r="O168" i="79"/>
  <c r="L168" i="79"/>
  <c r="I168" i="79"/>
  <c r="F168" i="79"/>
  <c r="N167" i="79"/>
  <c r="M167" i="79"/>
  <c r="K167" i="79"/>
  <c r="K166" i="79" s="1"/>
  <c r="J167" i="79"/>
  <c r="L167" i="79" s="1"/>
  <c r="H167" i="79"/>
  <c r="H166" i="79" s="1"/>
  <c r="G167" i="79"/>
  <c r="E167" i="79"/>
  <c r="D167" i="79"/>
  <c r="N166" i="79"/>
  <c r="D166" i="79"/>
  <c r="O165" i="79"/>
  <c r="L165" i="79"/>
  <c r="I165" i="79"/>
  <c r="F165" i="79"/>
  <c r="O164" i="79"/>
  <c r="L164" i="79"/>
  <c r="I164" i="79"/>
  <c r="F164" i="79"/>
  <c r="O163" i="79"/>
  <c r="L163" i="79"/>
  <c r="I163" i="79"/>
  <c r="F163" i="79"/>
  <c r="C163" i="79" s="1"/>
  <c r="O162" i="79"/>
  <c r="L162" i="79"/>
  <c r="I162" i="79"/>
  <c r="F162" i="79"/>
  <c r="N161" i="79"/>
  <c r="M161" i="79"/>
  <c r="K161" i="79"/>
  <c r="J161" i="79"/>
  <c r="H161" i="79"/>
  <c r="G161" i="79"/>
  <c r="E161" i="79"/>
  <c r="D161" i="79"/>
  <c r="O160" i="79"/>
  <c r="L160" i="79"/>
  <c r="I160" i="79"/>
  <c r="F160" i="79"/>
  <c r="O159" i="79"/>
  <c r="L159" i="79"/>
  <c r="I159" i="79"/>
  <c r="F159" i="79"/>
  <c r="O158" i="79"/>
  <c r="L158" i="79"/>
  <c r="I158" i="79"/>
  <c r="F158" i="79"/>
  <c r="O157" i="79"/>
  <c r="L157" i="79"/>
  <c r="I157" i="79"/>
  <c r="F157" i="79"/>
  <c r="O156" i="79"/>
  <c r="L156" i="79"/>
  <c r="I156" i="79"/>
  <c r="F156" i="79"/>
  <c r="O155" i="79"/>
  <c r="L155" i="79"/>
  <c r="I155" i="79"/>
  <c r="F155" i="79"/>
  <c r="O154" i="79"/>
  <c r="L154" i="79"/>
  <c r="I154" i="79"/>
  <c r="F154" i="79"/>
  <c r="O153" i="79"/>
  <c r="L153" i="79"/>
  <c r="I153" i="79"/>
  <c r="F153" i="79"/>
  <c r="N152" i="79"/>
  <c r="M152" i="79"/>
  <c r="K152" i="79"/>
  <c r="J152" i="79"/>
  <c r="H152" i="79"/>
  <c r="I152" i="79" s="1"/>
  <c r="G152" i="79"/>
  <c r="E152" i="79"/>
  <c r="D152" i="79"/>
  <c r="O151" i="79"/>
  <c r="L151" i="79"/>
  <c r="I151" i="79"/>
  <c r="F151" i="79"/>
  <c r="O150" i="79"/>
  <c r="L150" i="79"/>
  <c r="I150" i="79"/>
  <c r="F150" i="79"/>
  <c r="O149" i="79"/>
  <c r="L149" i="79"/>
  <c r="I149" i="79"/>
  <c r="F149" i="79"/>
  <c r="O148" i="79"/>
  <c r="L148" i="79"/>
  <c r="I148" i="79"/>
  <c r="F148" i="79"/>
  <c r="O147" i="79"/>
  <c r="L147" i="79"/>
  <c r="I147" i="79"/>
  <c r="F147" i="79"/>
  <c r="O146" i="79"/>
  <c r="L146" i="79"/>
  <c r="I146" i="79"/>
  <c r="F146" i="79"/>
  <c r="N145" i="79"/>
  <c r="M145" i="79"/>
  <c r="K145" i="79"/>
  <c r="J145" i="79"/>
  <c r="H145" i="79"/>
  <c r="G145" i="79"/>
  <c r="E145" i="79"/>
  <c r="D145" i="79"/>
  <c r="O144" i="79"/>
  <c r="L144" i="79"/>
  <c r="I144" i="79"/>
  <c r="F144" i="79"/>
  <c r="O143" i="79"/>
  <c r="L143" i="79"/>
  <c r="I143" i="79"/>
  <c r="F143" i="79"/>
  <c r="C143" i="79"/>
  <c r="N142" i="79"/>
  <c r="M142" i="79"/>
  <c r="K142" i="79"/>
  <c r="J142" i="79"/>
  <c r="L142" i="79" s="1"/>
  <c r="H142" i="79"/>
  <c r="G142" i="79"/>
  <c r="I142" i="79" s="1"/>
  <c r="E142" i="79"/>
  <c r="D142" i="79"/>
  <c r="O141" i="79"/>
  <c r="L141" i="79"/>
  <c r="I141" i="79"/>
  <c r="F141" i="79"/>
  <c r="O140" i="79"/>
  <c r="L140" i="79"/>
  <c r="I140" i="79"/>
  <c r="F140" i="79"/>
  <c r="O139" i="79"/>
  <c r="L139" i="79"/>
  <c r="I139" i="79"/>
  <c r="F139" i="79"/>
  <c r="O138" i="79"/>
  <c r="L138" i="79"/>
  <c r="I138" i="79"/>
  <c r="F138" i="79"/>
  <c r="N137" i="79"/>
  <c r="M137" i="79"/>
  <c r="K137" i="79"/>
  <c r="J137" i="79"/>
  <c r="H137" i="79"/>
  <c r="G137" i="79"/>
  <c r="E137" i="79"/>
  <c r="D137" i="79"/>
  <c r="O136" i="79"/>
  <c r="L136" i="79"/>
  <c r="I136" i="79"/>
  <c r="F136" i="79"/>
  <c r="O135" i="79"/>
  <c r="L135" i="79"/>
  <c r="I135" i="79"/>
  <c r="F135" i="79"/>
  <c r="C135" i="79" s="1"/>
  <c r="O134" i="79"/>
  <c r="L134" i="79"/>
  <c r="I134" i="79"/>
  <c r="F134" i="79"/>
  <c r="O133" i="79"/>
  <c r="L133" i="79"/>
  <c r="I133" i="79"/>
  <c r="F133" i="79"/>
  <c r="N132" i="79"/>
  <c r="M132" i="79"/>
  <c r="K132" i="79"/>
  <c r="L132" i="79" s="1"/>
  <c r="J132" i="79"/>
  <c r="H132" i="79"/>
  <c r="G132" i="79"/>
  <c r="E132" i="79"/>
  <c r="E131" i="79" s="1"/>
  <c r="D132" i="79"/>
  <c r="O130" i="79"/>
  <c r="L130" i="79"/>
  <c r="I130" i="79"/>
  <c r="F130" i="79"/>
  <c r="N129" i="79"/>
  <c r="M129" i="79"/>
  <c r="O129" i="79" s="1"/>
  <c r="K129" i="79"/>
  <c r="J129" i="79"/>
  <c r="H129" i="79"/>
  <c r="G129" i="79"/>
  <c r="I129" i="79" s="1"/>
  <c r="E129" i="79"/>
  <c r="D129" i="79"/>
  <c r="O128" i="79"/>
  <c r="L128" i="79"/>
  <c r="I128" i="79"/>
  <c r="F128" i="79"/>
  <c r="O127" i="79"/>
  <c r="L127" i="79"/>
  <c r="I127" i="79"/>
  <c r="F127" i="79"/>
  <c r="O126" i="79"/>
  <c r="L126" i="79"/>
  <c r="I126" i="79"/>
  <c r="F126" i="79"/>
  <c r="O125" i="79"/>
  <c r="L125" i="79"/>
  <c r="I125" i="79"/>
  <c r="F125" i="79"/>
  <c r="O124" i="79"/>
  <c r="L124" i="79"/>
  <c r="I124" i="79"/>
  <c r="F124" i="79"/>
  <c r="N123" i="79"/>
  <c r="M123" i="79"/>
  <c r="K123" i="79"/>
  <c r="J123" i="79"/>
  <c r="H123" i="79"/>
  <c r="G123" i="79"/>
  <c r="E123" i="79"/>
  <c r="D123" i="79"/>
  <c r="O122" i="79"/>
  <c r="L122" i="79"/>
  <c r="I122" i="79"/>
  <c r="F122" i="79"/>
  <c r="O121" i="79"/>
  <c r="L121" i="79"/>
  <c r="C121" i="79" s="1"/>
  <c r="I121" i="79"/>
  <c r="F121" i="79"/>
  <c r="O120" i="79"/>
  <c r="L120" i="79"/>
  <c r="I120" i="79"/>
  <c r="F120" i="79"/>
  <c r="O119" i="79"/>
  <c r="L119" i="79"/>
  <c r="I119" i="79"/>
  <c r="F119" i="79"/>
  <c r="O118" i="79"/>
  <c r="L118" i="79"/>
  <c r="I118" i="79"/>
  <c r="F118" i="79"/>
  <c r="N117" i="79"/>
  <c r="M117" i="79"/>
  <c r="K117" i="79"/>
  <c r="J117" i="79"/>
  <c r="H117" i="79"/>
  <c r="G117" i="79"/>
  <c r="E117" i="79"/>
  <c r="D117" i="79"/>
  <c r="O116" i="79"/>
  <c r="L116" i="79"/>
  <c r="I116" i="79"/>
  <c r="F116" i="79"/>
  <c r="O115" i="79"/>
  <c r="L115" i="79"/>
  <c r="I115" i="79"/>
  <c r="F115" i="79"/>
  <c r="O114" i="79"/>
  <c r="L114" i="79"/>
  <c r="I114" i="79"/>
  <c r="F114" i="79"/>
  <c r="N113" i="79"/>
  <c r="M113" i="79"/>
  <c r="K113" i="79"/>
  <c r="J113" i="79"/>
  <c r="H113" i="79"/>
  <c r="G113" i="79"/>
  <c r="E113" i="79"/>
  <c r="D113" i="79"/>
  <c r="O112" i="79"/>
  <c r="L112" i="79"/>
  <c r="I112" i="79"/>
  <c r="F112" i="79"/>
  <c r="O111" i="79"/>
  <c r="L111" i="79"/>
  <c r="I111" i="79"/>
  <c r="F111" i="79"/>
  <c r="O110" i="79"/>
  <c r="L110" i="79"/>
  <c r="I110" i="79"/>
  <c r="F110" i="79"/>
  <c r="O109" i="79"/>
  <c r="L109" i="79"/>
  <c r="I109" i="79"/>
  <c r="F109" i="79"/>
  <c r="O108" i="79"/>
  <c r="L108" i="79"/>
  <c r="I108" i="79"/>
  <c r="F108" i="79"/>
  <c r="O107" i="79"/>
  <c r="L107" i="79"/>
  <c r="I107" i="79"/>
  <c r="F107" i="79"/>
  <c r="O106" i="79"/>
  <c r="L106" i="79"/>
  <c r="I106" i="79"/>
  <c r="F106" i="79"/>
  <c r="C106" i="79"/>
  <c r="O105" i="79"/>
  <c r="L105" i="79"/>
  <c r="I105" i="79"/>
  <c r="F105" i="79"/>
  <c r="C105" i="79" s="1"/>
  <c r="N104" i="79"/>
  <c r="M104" i="79"/>
  <c r="K104" i="79"/>
  <c r="J104" i="79"/>
  <c r="H104" i="79"/>
  <c r="G104" i="79"/>
  <c r="E104" i="79"/>
  <c r="D104" i="79"/>
  <c r="O103" i="79"/>
  <c r="L103" i="79"/>
  <c r="I103" i="79"/>
  <c r="F103" i="79"/>
  <c r="C103" i="79" s="1"/>
  <c r="O102" i="79"/>
  <c r="L102" i="79"/>
  <c r="I102" i="79"/>
  <c r="F102" i="79"/>
  <c r="O101" i="79"/>
  <c r="L101" i="79"/>
  <c r="I101" i="79"/>
  <c r="F101" i="79"/>
  <c r="O100" i="79"/>
  <c r="L100" i="79"/>
  <c r="I100" i="79"/>
  <c r="F100" i="79"/>
  <c r="O99" i="79"/>
  <c r="L99" i="79"/>
  <c r="I99" i="79"/>
  <c r="F99" i="79"/>
  <c r="O98" i="79"/>
  <c r="L98" i="79"/>
  <c r="I98" i="79"/>
  <c r="F98" i="79"/>
  <c r="O97" i="79"/>
  <c r="L97" i="79"/>
  <c r="I97" i="79"/>
  <c r="F97" i="79"/>
  <c r="N96" i="79"/>
  <c r="M96" i="79"/>
  <c r="K96" i="79"/>
  <c r="J96" i="79"/>
  <c r="L96" i="79" s="1"/>
  <c r="I96" i="79"/>
  <c r="H96" i="79"/>
  <c r="G96" i="79"/>
  <c r="E96" i="79"/>
  <c r="D96" i="79"/>
  <c r="O95" i="79"/>
  <c r="L95" i="79"/>
  <c r="I95" i="79"/>
  <c r="F95" i="79"/>
  <c r="O94" i="79"/>
  <c r="L94" i="79"/>
  <c r="I94" i="79"/>
  <c r="F94" i="79"/>
  <c r="O93" i="79"/>
  <c r="L93" i="79"/>
  <c r="I93" i="79"/>
  <c r="F93" i="79"/>
  <c r="O92" i="79"/>
  <c r="L92" i="79"/>
  <c r="I92" i="79"/>
  <c r="F92" i="79"/>
  <c r="O91" i="79"/>
  <c r="L91" i="79"/>
  <c r="I91" i="79"/>
  <c r="C91" i="79" s="1"/>
  <c r="F91" i="79"/>
  <c r="N90" i="79"/>
  <c r="M90" i="79"/>
  <c r="K90" i="79"/>
  <c r="J90" i="79"/>
  <c r="H90" i="79"/>
  <c r="G90" i="79"/>
  <c r="E90" i="79"/>
  <c r="D90" i="79"/>
  <c r="O89" i="79"/>
  <c r="L89" i="79"/>
  <c r="I89" i="79"/>
  <c r="F89" i="79"/>
  <c r="O88" i="79"/>
  <c r="L88" i="79"/>
  <c r="I88" i="79"/>
  <c r="F88" i="79"/>
  <c r="O87" i="79"/>
  <c r="L87" i="79"/>
  <c r="I87" i="79"/>
  <c r="F87" i="79"/>
  <c r="O86" i="79"/>
  <c r="L86" i="79"/>
  <c r="I86" i="79"/>
  <c r="F86" i="79"/>
  <c r="N85" i="79"/>
  <c r="M85" i="79"/>
  <c r="K85" i="79"/>
  <c r="J85" i="79"/>
  <c r="H85" i="79"/>
  <c r="G85" i="79"/>
  <c r="E85" i="79"/>
  <c r="D85" i="79"/>
  <c r="O83" i="79"/>
  <c r="L83" i="79"/>
  <c r="I83" i="79"/>
  <c r="F83" i="79"/>
  <c r="O82" i="79"/>
  <c r="L82" i="79"/>
  <c r="I82" i="79"/>
  <c r="F82" i="79"/>
  <c r="N81" i="79"/>
  <c r="M81" i="79"/>
  <c r="K81" i="79"/>
  <c r="J81" i="79"/>
  <c r="H81" i="79"/>
  <c r="G81" i="79"/>
  <c r="E81" i="79"/>
  <c r="D81" i="79"/>
  <c r="O80" i="79"/>
  <c r="L80" i="79"/>
  <c r="I80" i="79"/>
  <c r="F80" i="79"/>
  <c r="O79" i="79"/>
  <c r="L79" i="79"/>
  <c r="I79" i="79"/>
  <c r="F79" i="79"/>
  <c r="N78" i="79"/>
  <c r="M78" i="79"/>
  <c r="K78" i="79"/>
  <c r="K77" i="79" s="1"/>
  <c r="J78" i="79"/>
  <c r="J77" i="79" s="1"/>
  <c r="H78" i="79"/>
  <c r="G78" i="79"/>
  <c r="G77" i="79" s="1"/>
  <c r="E78" i="79"/>
  <c r="E77" i="79" s="1"/>
  <c r="D78" i="79"/>
  <c r="H77" i="79"/>
  <c r="O75" i="79"/>
  <c r="L75" i="79"/>
  <c r="I75" i="79"/>
  <c r="F75" i="79"/>
  <c r="O74" i="79"/>
  <c r="L74" i="79"/>
  <c r="I74" i="79"/>
  <c r="F74" i="79"/>
  <c r="O73" i="79"/>
  <c r="L73" i="79"/>
  <c r="I73" i="79"/>
  <c r="F73" i="79"/>
  <c r="O72" i="79"/>
  <c r="L72" i="79"/>
  <c r="I72" i="79"/>
  <c r="F72" i="79"/>
  <c r="O71" i="79"/>
  <c r="L71" i="79"/>
  <c r="I71" i="79"/>
  <c r="F71" i="79"/>
  <c r="N70" i="79"/>
  <c r="N68" i="79" s="1"/>
  <c r="M70" i="79"/>
  <c r="M68" i="79" s="1"/>
  <c r="K70" i="79"/>
  <c r="K68" i="79" s="1"/>
  <c r="J70" i="79"/>
  <c r="H70" i="79"/>
  <c r="H68" i="79" s="1"/>
  <c r="G70" i="79"/>
  <c r="E70" i="79"/>
  <c r="E68" i="79" s="1"/>
  <c r="D70" i="79"/>
  <c r="O69" i="79"/>
  <c r="L69" i="79"/>
  <c r="I69" i="79"/>
  <c r="F69" i="79"/>
  <c r="D68" i="79"/>
  <c r="O67" i="79"/>
  <c r="L67" i="79"/>
  <c r="I67" i="79"/>
  <c r="F67" i="79"/>
  <c r="C67" i="79" s="1"/>
  <c r="O66" i="79"/>
  <c r="L66" i="79"/>
  <c r="I66" i="79"/>
  <c r="F66" i="79"/>
  <c r="C66" i="79" s="1"/>
  <c r="O65" i="79"/>
  <c r="L65" i="79"/>
  <c r="I65" i="79"/>
  <c r="F65" i="79"/>
  <c r="O64" i="79"/>
  <c r="L64" i="79"/>
  <c r="I64" i="79"/>
  <c r="F64" i="79"/>
  <c r="O63" i="79"/>
  <c r="L63" i="79"/>
  <c r="I63" i="79"/>
  <c r="F63" i="79"/>
  <c r="O62" i="79"/>
  <c r="L62" i="79"/>
  <c r="I62" i="79"/>
  <c r="F62" i="79"/>
  <c r="O61" i="79"/>
  <c r="L61" i="79"/>
  <c r="I61" i="79"/>
  <c r="F61" i="79"/>
  <c r="O60" i="79"/>
  <c r="L60" i="79"/>
  <c r="I60" i="79"/>
  <c r="F60" i="79"/>
  <c r="N59" i="79"/>
  <c r="M59" i="79"/>
  <c r="K59" i="79"/>
  <c r="J59" i="79"/>
  <c r="L59" i="79" s="1"/>
  <c r="H59" i="79"/>
  <c r="I59" i="79" s="1"/>
  <c r="G59" i="79"/>
  <c r="E59" i="79"/>
  <c r="D59" i="79"/>
  <c r="F59" i="79" s="1"/>
  <c r="O58" i="79"/>
  <c r="L58" i="79"/>
  <c r="I58" i="79"/>
  <c r="F58" i="79"/>
  <c r="C58" i="79" s="1"/>
  <c r="O57" i="79"/>
  <c r="L57" i="79"/>
  <c r="I57" i="79"/>
  <c r="F57" i="79"/>
  <c r="C57" i="79" s="1"/>
  <c r="N56" i="79"/>
  <c r="M56" i="79"/>
  <c r="K56" i="79"/>
  <c r="K55" i="79" s="1"/>
  <c r="J56" i="79"/>
  <c r="J55" i="79" s="1"/>
  <c r="H56" i="79"/>
  <c r="G56" i="79"/>
  <c r="G55" i="79" s="1"/>
  <c r="E56" i="79"/>
  <c r="D56" i="79"/>
  <c r="N55" i="79"/>
  <c r="O48" i="79"/>
  <c r="C48" i="79" s="1"/>
  <c r="O47" i="79"/>
  <c r="C47" i="79" s="1"/>
  <c r="N46" i="79"/>
  <c r="O46" i="79" s="1"/>
  <c r="C46" i="79" s="1"/>
  <c r="M46" i="79"/>
  <c r="L45" i="79"/>
  <c r="I45" i="79"/>
  <c r="F45" i="79"/>
  <c r="K44" i="79"/>
  <c r="J44" i="79"/>
  <c r="L44" i="79" s="1"/>
  <c r="H44" i="79"/>
  <c r="G44" i="79"/>
  <c r="E44" i="79"/>
  <c r="D44" i="79"/>
  <c r="F44" i="79" s="1"/>
  <c r="F43" i="79"/>
  <c r="C43" i="79" s="1"/>
  <c r="L42" i="79"/>
  <c r="C42" i="79" s="1"/>
  <c r="L41" i="79"/>
  <c r="C41" i="79" s="1"/>
  <c r="L40" i="79"/>
  <c r="C40" i="79" s="1"/>
  <c r="L39" i="79"/>
  <c r="C39" i="79" s="1"/>
  <c r="K38" i="79"/>
  <c r="J38" i="79"/>
  <c r="L37" i="79"/>
  <c r="C37" i="79" s="1"/>
  <c r="L36" i="79"/>
  <c r="C36" i="79" s="1"/>
  <c r="K35" i="79"/>
  <c r="J35" i="79"/>
  <c r="L35" i="79" s="1"/>
  <c r="C35" i="79" s="1"/>
  <c r="L34" i="79"/>
  <c r="C34" i="79" s="1"/>
  <c r="K33" i="79"/>
  <c r="J33" i="79"/>
  <c r="L32" i="79"/>
  <c r="C32" i="79" s="1"/>
  <c r="L31" i="79"/>
  <c r="C31" i="79" s="1"/>
  <c r="L30" i="79"/>
  <c r="C30" i="79" s="1"/>
  <c r="K29" i="79"/>
  <c r="J29" i="79"/>
  <c r="F27" i="79"/>
  <c r="C27" i="79" s="1"/>
  <c r="I26" i="79"/>
  <c r="O25" i="79"/>
  <c r="L25" i="79"/>
  <c r="I25" i="79"/>
  <c r="F25" i="79"/>
  <c r="O24" i="79"/>
  <c r="L24" i="79"/>
  <c r="I24" i="79"/>
  <c r="F24" i="79"/>
  <c r="N23" i="79"/>
  <c r="N291" i="79" s="1"/>
  <c r="N290" i="79" s="1"/>
  <c r="M23" i="79"/>
  <c r="M291" i="79" s="1"/>
  <c r="K23" i="79"/>
  <c r="K291" i="79" s="1"/>
  <c r="K290" i="79" s="1"/>
  <c r="J23" i="79"/>
  <c r="J291" i="79" s="1"/>
  <c r="H23" i="79"/>
  <c r="H291" i="79" s="1"/>
  <c r="H290" i="79" s="1"/>
  <c r="G23" i="79"/>
  <c r="G291" i="79" s="1"/>
  <c r="E23" i="79"/>
  <c r="D23" i="79"/>
  <c r="D291" i="79" s="1"/>
  <c r="C59" i="79" l="1"/>
  <c r="E84" i="79"/>
  <c r="C62" i="79"/>
  <c r="O85" i="79"/>
  <c r="L104" i="79"/>
  <c r="C115" i="79"/>
  <c r="C119" i="79"/>
  <c r="C120" i="79"/>
  <c r="O123" i="79"/>
  <c r="C141" i="79"/>
  <c r="F142" i="79"/>
  <c r="C147" i="79"/>
  <c r="C151" i="79"/>
  <c r="F152" i="79"/>
  <c r="L152" i="79"/>
  <c r="C162" i="79"/>
  <c r="C179" i="79"/>
  <c r="K175" i="79"/>
  <c r="K174" i="79" s="1"/>
  <c r="C181" i="79"/>
  <c r="C186" i="79"/>
  <c r="H188" i="79"/>
  <c r="C194" i="79"/>
  <c r="O199" i="79"/>
  <c r="C212" i="79"/>
  <c r="C216" i="79"/>
  <c r="C224" i="79"/>
  <c r="L228" i="79"/>
  <c r="I239" i="79"/>
  <c r="L253" i="79"/>
  <c r="K259" i="79"/>
  <c r="F264" i="79"/>
  <c r="C265" i="79"/>
  <c r="I277" i="79"/>
  <c r="C278" i="79"/>
  <c r="I281" i="79"/>
  <c r="C299" i="79"/>
  <c r="L38" i="79"/>
  <c r="C38" i="79" s="1"/>
  <c r="O59" i="79"/>
  <c r="C69" i="79"/>
  <c r="F70" i="79"/>
  <c r="L70" i="79"/>
  <c r="O81" i="79"/>
  <c r="O90" i="79"/>
  <c r="L117" i="79"/>
  <c r="C139" i="79"/>
  <c r="C149" i="79"/>
  <c r="N174" i="79"/>
  <c r="G192" i="79"/>
  <c r="D188" i="79"/>
  <c r="C207" i="79"/>
  <c r="C218" i="79"/>
  <c r="C219" i="79"/>
  <c r="L252" i="79"/>
  <c r="C254" i="79"/>
  <c r="C256" i="79"/>
  <c r="K28" i="79"/>
  <c r="K22" i="79" s="1"/>
  <c r="L33" i="79"/>
  <c r="C33" i="79" s="1"/>
  <c r="C45" i="79"/>
  <c r="F78" i="79"/>
  <c r="C79" i="79"/>
  <c r="C80" i="79"/>
  <c r="F81" i="79"/>
  <c r="L81" i="79"/>
  <c r="C81" i="79" s="1"/>
  <c r="C93" i="79"/>
  <c r="C94" i="79"/>
  <c r="F96" i="79"/>
  <c r="C99" i="79"/>
  <c r="C111" i="79"/>
  <c r="I113" i="79"/>
  <c r="O113" i="79"/>
  <c r="I117" i="79"/>
  <c r="O117" i="79"/>
  <c r="C134" i="79"/>
  <c r="O142" i="79"/>
  <c r="C155" i="79"/>
  <c r="I161" i="79"/>
  <c r="J166" i="79"/>
  <c r="L166" i="79" s="1"/>
  <c r="F167" i="79"/>
  <c r="C169" i="79"/>
  <c r="C173" i="79"/>
  <c r="L189" i="79"/>
  <c r="O206" i="79"/>
  <c r="I217" i="79"/>
  <c r="C230" i="79"/>
  <c r="O234" i="79"/>
  <c r="C242" i="79"/>
  <c r="C245" i="79"/>
  <c r="C274" i="79"/>
  <c r="F281" i="79"/>
  <c r="O293" i="79"/>
  <c r="F68" i="79"/>
  <c r="L264" i="79"/>
  <c r="J259" i="79"/>
  <c r="L259" i="79" s="1"/>
  <c r="E291" i="79"/>
  <c r="E290" i="79" s="1"/>
  <c r="I23" i="79"/>
  <c r="L29" i="79"/>
  <c r="C29" i="79" s="1"/>
  <c r="N54" i="79"/>
  <c r="L56" i="79"/>
  <c r="C74" i="79"/>
  <c r="C95" i="79"/>
  <c r="C154" i="79"/>
  <c r="M166" i="79"/>
  <c r="O166" i="79" s="1"/>
  <c r="O167" i="79"/>
  <c r="D175" i="79"/>
  <c r="F175" i="79" s="1"/>
  <c r="F176" i="79"/>
  <c r="C178" i="79"/>
  <c r="O180" i="79"/>
  <c r="M175" i="79"/>
  <c r="G188" i="79"/>
  <c r="I188" i="79" s="1"/>
  <c r="I189" i="79"/>
  <c r="F193" i="79"/>
  <c r="L193" i="79"/>
  <c r="J192" i="79"/>
  <c r="C200" i="79"/>
  <c r="F228" i="79"/>
  <c r="C229" i="79"/>
  <c r="O247" i="79"/>
  <c r="C247" i="79" s="1"/>
  <c r="J270" i="79"/>
  <c r="L277" i="79"/>
  <c r="G22" i="79"/>
  <c r="F23" i="79"/>
  <c r="C24" i="79"/>
  <c r="C25" i="79"/>
  <c r="D55" i="79"/>
  <c r="I56" i="79"/>
  <c r="M55" i="79"/>
  <c r="C60" i="79"/>
  <c r="C61" i="79"/>
  <c r="C71" i="79"/>
  <c r="C72" i="79"/>
  <c r="C73" i="79"/>
  <c r="C75" i="79"/>
  <c r="D77" i="79"/>
  <c r="F77" i="79" s="1"/>
  <c r="C82" i="79"/>
  <c r="M84" i="79"/>
  <c r="H84" i="79"/>
  <c r="N84" i="79"/>
  <c r="G131" i="79"/>
  <c r="C133" i="79"/>
  <c r="C136" i="79"/>
  <c r="C138" i="79"/>
  <c r="C159" i="79"/>
  <c r="H196" i="79"/>
  <c r="J205" i="79"/>
  <c r="J196" i="79" s="1"/>
  <c r="C223" i="79"/>
  <c r="C244" i="79"/>
  <c r="C250" i="79"/>
  <c r="C276" i="79"/>
  <c r="H55" i="79"/>
  <c r="H54" i="79" s="1"/>
  <c r="O70" i="79"/>
  <c r="O253" i="79"/>
  <c r="M252" i="79"/>
  <c r="O252" i="79" s="1"/>
  <c r="I44" i="79"/>
  <c r="E55" i="79"/>
  <c r="E54" i="79" s="1"/>
  <c r="C63" i="79"/>
  <c r="C64" i="79"/>
  <c r="C65" i="79"/>
  <c r="I70" i="79"/>
  <c r="C70" i="79" s="1"/>
  <c r="M77" i="79"/>
  <c r="O78" i="79"/>
  <c r="D84" i="79"/>
  <c r="F84" i="79" s="1"/>
  <c r="J84" i="79"/>
  <c r="L85" i="79"/>
  <c r="C86" i="79"/>
  <c r="C87" i="79"/>
  <c r="C89" i="79"/>
  <c r="F90" i="79"/>
  <c r="L90" i="79"/>
  <c r="O96" i="79"/>
  <c r="C96" i="79" s="1"/>
  <c r="C110" i="79"/>
  <c r="C125" i="79"/>
  <c r="C127" i="79"/>
  <c r="L129" i="79"/>
  <c r="I145" i="79"/>
  <c r="O145" i="79"/>
  <c r="L161" i="79"/>
  <c r="C171" i="79"/>
  <c r="C183" i="79"/>
  <c r="C184" i="79"/>
  <c r="C191" i="79"/>
  <c r="O192" i="79"/>
  <c r="E196" i="79"/>
  <c r="C202" i="79"/>
  <c r="C203" i="79"/>
  <c r="D205" i="79"/>
  <c r="F205" i="79" s="1"/>
  <c r="C210" i="79"/>
  <c r="C214" i="79"/>
  <c r="F217" i="79"/>
  <c r="L217" i="79"/>
  <c r="F236" i="79"/>
  <c r="C237" i="79"/>
  <c r="C258" i="79"/>
  <c r="C262" i="79"/>
  <c r="C263" i="79"/>
  <c r="I272" i="79"/>
  <c r="G270" i="79"/>
  <c r="I270" i="79" s="1"/>
  <c r="C282" i="79"/>
  <c r="F283" i="79"/>
  <c r="C285" i="79"/>
  <c r="N77" i="79"/>
  <c r="O77" i="79" s="1"/>
  <c r="I81" i="79"/>
  <c r="K84" i="79"/>
  <c r="C97" i="79"/>
  <c r="C98" i="79"/>
  <c r="C101" i="79"/>
  <c r="C102" i="79"/>
  <c r="I104" i="79"/>
  <c r="C107" i="79"/>
  <c r="C109" i="79"/>
  <c r="C112" i="79"/>
  <c r="C114" i="79"/>
  <c r="F123" i="79"/>
  <c r="C124" i="79"/>
  <c r="O132" i="79"/>
  <c r="L137" i="79"/>
  <c r="C140" i="79"/>
  <c r="C144" i="79"/>
  <c r="C146" i="79"/>
  <c r="C153" i="79"/>
  <c r="C156" i="79"/>
  <c r="C158" i="79"/>
  <c r="O161" i="79"/>
  <c r="C165" i="79"/>
  <c r="C177" i="79"/>
  <c r="I180" i="79"/>
  <c r="L185" i="79"/>
  <c r="I192" i="79"/>
  <c r="C209" i="79"/>
  <c r="C215" i="79"/>
  <c r="C221" i="79"/>
  <c r="C227" i="79"/>
  <c r="H232" i="79"/>
  <c r="H231" i="79" s="1"/>
  <c r="C249" i="79"/>
  <c r="C271" i="79"/>
  <c r="C279" i="79"/>
  <c r="C281" i="79"/>
  <c r="C284" i="79"/>
  <c r="C296" i="79"/>
  <c r="C83" i="79"/>
  <c r="G84" i="79"/>
  <c r="G76" i="79" s="1"/>
  <c r="C92" i="79"/>
  <c r="F104" i="79"/>
  <c r="L113" i="79"/>
  <c r="C116" i="79"/>
  <c r="C118" i="79"/>
  <c r="I123" i="79"/>
  <c r="D131" i="79"/>
  <c r="F131" i="79" s="1"/>
  <c r="I137" i="79"/>
  <c r="O137" i="79"/>
  <c r="L145" i="79"/>
  <c r="C148" i="79"/>
  <c r="C150" i="79"/>
  <c r="O152" i="79"/>
  <c r="C157" i="79"/>
  <c r="C160" i="79"/>
  <c r="F161" i="79"/>
  <c r="C170" i="79"/>
  <c r="L180" i="79"/>
  <c r="C180" i="79" s="1"/>
  <c r="C182" i="79"/>
  <c r="O185" i="79"/>
  <c r="C190" i="79"/>
  <c r="O193" i="79"/>
  <c r="C198" i="79"/>
  <c r="C201" i="79"/>
  <c r="C208" i="79"/>
  <c r="C213" i="79"/>
  <c r="O217" i="79"/>
  <c r="C220" i="79"/>
  <c r="C225" i="79"/>
  <c r="C233" i="79"/>
  <c r="F234" i="79"/>
  <c r="C241" i="79"/>
  <c r="C248" i="79"/>
  <c r="C251" i="79"/>
  <c r="C257" i="79"/>
  <c r="L260" i="79"/>
  <c r="C261" i="79"/>
  <c r="O264" i="79"/>
  <c r="C268" i="79"/>
  <c r="L272" i="79"/>
  <c r="C273" i="79"/>
  <c r="H270" i="79"/>
  <c r="H269" i="79" s="1"/>
  <c r="C280" i="79"/>
  <c r="I283" i="79"/>
  <c r="I293" i="79"/>
  <c r="C295" i="79"/>
  <c r="C298" i="79"/>
  <c r="C301" i="79"/>
  <c r="I55" i="79"/>
  <c r="K54" i="79"/>
  <c r="O68" i="79"/>
  <c r="I77" i="79"/>
  <c r="C44" i="79"/>
  <c r="D54" i="79"/>
  <c r="M54" i="79"/>
  <c r="O55" i="79"/>
  <c r="L77" i="79"/>
  <c r="I84" i="79"/>
  <c r="I132" i="79"/>
  <c r="H131" i="79"/>
  <c r="I131" i="79" s="1"/>
  <c r="J175" i="79"/>
  <c r="L176" i="79"/>
  <c r="O197" i="79"/>
  <c r="D22" i="79"/>
  <c r="H22" i="79"/>
  <c r="I22" i="79" s="1"/>
  <c r="G290" i="79"/>
  <c r="I290" i="79" s="1"/>
  <c r="I291" i="79"/>
  <c r="O23" i="79"/>
  <c r="F56" i="79"/>
  <c r="J68" i="79"/>
  <c r="L68" i="79" s="1"/>
  <c r="L78" i="79"/>
  <c r="I85" i="79"/>
  <c r="C100" i="79"/>
  <c r="O104" i="79"/>
  <c r="C104" i="79" s="1"/>
  <c r="F113" i="79"/>
  <c r="C113" i="79" s="1"/>
  <c r="F117" i="79"/>
  <c r="C117" i="79" s="1"/>
  <c r="C122" i="79"/>
  <c r="C126" i="79"/>
  <c r="C130" i="79"/>
  <c r="K131" i="79"/>
  <c r="J131" i="79"/>
  <c r="N131" i="79"/>
  <c r="N76" i="79" s="1"/>
  <c r="N53" i="79" s="1"/>
  <c r="F137" i="79"/>
  <c r="F145" i="79"/>
  <c r="C168" i="79"/>
  <c r="M174" i="79"/>
  <c r="O174" i="79" s="1"/>
  <c r="M188" i="79"/>
  <c r="O188" i="79" s="1"/>
  <c r="O189" i="79"/>
  <c r="M259" i="79"/>
  <c r="O259" i="79" s="1"/>
  <c r="O260" i="79"/>
  <c r="M22" i="79"/>
  <c r="O22" i="79" s="1"/>
  <c r="D290" i="79"/>
  <c r="F290" i="79" s="1"/>
  <c r="L23" i="79"/>
  <c r="J28" i="79"/>
  <c r="L55" i="79"/>
  <c r="O56" i="79"/>
  <c r="G68" i="79"/>
  <c r="I68" i="79" s="1"/>
  <c r="I78" i="79"/>
  <c r="F85" i="79"/>
  <c r="C88" i="79"/>
  <c r="C108" i="79"/>
  <c r="C128" i="79"/>
  <c r="M131" i="79"/>
  <c r="M76" i="79" s="1"/>
  <c r="F132" i="79"/>
  <c r="C164" i="79"/>
  <c r="G166" i="79"/>
  <c r="I166" i="79" s="1"/>
  <c r="I167" i="79"/>
  <c r="C172" i="79"/>
  <c r="D174" i="79"/>
  <c r="E174" i="79"/>
  <c r="O175" i="79"/>
  <c r="O176" i="79"/>
  <c r="F189" i="79"/>
  <c r="F199" i="79"/>
  <c r="D197" i="79"/>
  <c r="J290" i="79"/>
  <c r="L290" i="79" s="1"/>
  <c r="L291" i="79"/>
  <c r="J22" i="79"/>
  <c r="L22" i="79" s="1"/>
  <c r="N22" i="79"/>
  <c r="O291" i="79"/>
  <c r="I90" i="79"/>
  <c r="L123" i="79"/>
  <c r="C123" i="79" s="1"/>
  <c r="F129" i="79"/>
  <c r="C129" i="79" s="1"/>
  <c r="C142" i="79"/>
  <c r="C152" i="79"/>
  <c r="G174" i="79"/>
  <c r="F185" i="79"/>
  <c r="O236" i="79"/>
  <c r="C236" i="79" s="1"/>
  <c r="M232" i="79"/>
  <c r="L239" i="79"/>
  <c r="C239" i="79" s="1"/>
  <c r="J232" i="79"/>
  <c r="M290" i="79"/>
  <c r="O290" i="79" s="1"/>
  <c r="E166" i="79"/>
  <c r="E76" i="79" s="1"/>
  <c r="H175" i="79"/>
  <c r="H174" i="79" s="1"/>
  <c r="K188" i="79"/>
  <c r="K205" i="79"/>
  <c r="K196" i="79" s="1"/>
  <c r="L206" i="79"/>
  <c r="K232" i="79"/>
  <c r="K231" i="79" s="1"/>
  <c r="L234" i="79"/>
  <c r="C234" i="79" s="1"/>
  <c r="C235" i="79"/>
  <c r="C243" i="79"/>
  <c r="C255" i="79"/>
  <c r="C267" i="79"/>
  <c r="E270" i="79"/>
  <c r="E269" i="79" s="1"/>
  <c r="F272" i="79"/>
  <c r="L293" i="79"/>
  <c r="G205" i="79"/>
  <c r="I205" i="79" s="1"/>
  <c r="I206" i="79"/>
  <c r="C211" i="79"/>
  <c r="O228" i="79"/>
  <c r="C228" i="79" s="1"/>
  <c r="M205" i="79"/>
  <c r="O205" i="79" s="1"/>
  <c r="I234" i="79"/>
  <c r="G232" i="79"/>
  <c r="H252" i="79"/>
  <c r="I252" i="79" s="1"/>
  <c r="I253" i="79"/>
  <c r="E259" i="79"/>
  <c r="F259" i="79" s="1"/>
  <c r="C259" i="79" s="1"/>
  <c r="F260" i="79"/>
  <c r="C275" i="79"/>
  <c r="F277" i="79"/>
  <c r="C277" i="79" s="1"/>
  <c r="D270" i="79"/>
  <c r="C294" i="79"/>
  <c r="E192" i="79"/>
  <c r="F192" i="79" s="1"/>
  <c r="I199" i="79"/>
  <c r="G197" i="79"/>
  <c r="L199" i="79"/>
  <c r="C217" i="79"/>
  <c r="O239" i="79"/>
  <c r="N232" i="79"/>
  <c r="N231" i="79" s="1"/>
  <c r="N195" i="79" s="1"/>
  <c r="D252" i="79"/>
  <c r="F252" i="79" s="1"/>
  <c r="C252" i="79" s="1"/>
  <c r="F253" i="79"/>
  <c r="C253" i="79" s="1"/>
  <c r="G269" i="79"/>
  <c r="O272" i="79"/>
  <c r="M270" i="79"/>
  <c r="L283" i="79"/>
  <c r="O283" i="79"/>
  <c r="D232" i="79"/>
  <c r="I174" i="79" l="1"/>
  <c r="C293" i="79"/>
  <c r="E188" i="79"/>
  <c r="F188" i="79" s="1"/>
  <c r="C90" i="79"/>
  <c r="C137" i="79"/>
  <c r="C68" i="79"/>
  <c r="C84" i="79"/>
  <c r="C176" i="79"/>
  <c r="I175" i="79"/>
  <c r="C85" i="79"/>
  <c r="F291" i="79"/>
  <c r="L84" i="79"/>
  <c r="O84" i="79"/>
  <c r="C264" i="79"/>
  <c r="C193" i="79"/>
  <c r="C283" i="79"/>
  <c r="C185" i="79"/>
  <c r="C189" i="79"/>
  <c r="F174" i="79"/>
  <c r="F166" i="79"/>
  <c r="C166" i="79" s="1"/>
  <c r="C78" i="79"/>
  <c r="J76" i="79"/>
  <c r="L270" i="79"/>
  <c r="J269" i="79"/>
  <c r="L269" i="79" s="1"/>
  <c r="C206" i="79"/>
  <c r="C145" i="79"/>
  <c r="K76" i="79"/>
  <c r="K286" i="79" s="1"/>
  <c r="F55" i="79"/>
  <c r="C161" i="79"/>
  <c r="D76" i="79"/>
  <c r="D53" i="79" s="1"/>
  <c r="L192" i="79"/>
  <c r="C192" i="79" s="1"/>
  <c r="J188" i="79"/>
  <c r="L188" i="79" s="1"/>
  <c r="C167" i="79"/>
  <c r="C132" i="79"/>
  <c r="C23" i="79"/>
  <c r="C291" i="79" s="1"/>
  <c r="C290" i="79" s="1"/>
  <c r="O76" i="79"/>
  <c r="F76" i="79"/>
  <c r="K195" i="79"/>
  <c r="L196" i="79"/>
  <c r="N52" i="79"/>
  <c r="G231" i="79"/>
  <c r="I231" i="79" s="1"/>
  <c r="I232" i="79"/>
  <c r="F54" i="79"/>
  <c r="D231" i="79"/>
  <c r="F232" i="79"/>
  <c r="I269" i="79"/>
  <c r="G196" i="79"/>
  <c r="I197" i="79"/>
  <c r="N286" i="79"/>
  <c r="C272" i="79"/>
  <c r="L205" i="79"/>
  <c r="C205" i="79" s="1"/>
  <c r="H195" i="79"/>
  <c r="C77" i="79"/>
  <c r="L131" i="79"/>
  <c r="C56" i="79"/>
  <c r="M196" i="79"/>
  <c r="J174" i="79"/>
  <c r="L174" i="79" s="1"/>
  <c r="L175" i="79"/>
  <c r="C175" i="79" s="1"/>
  <c r="C55" i="79"/>
  <c r="H76" i="79"/>
  <c r="H53" i="79" s="1"/>
  <c r="H52" i="79" s="1"/>
  <c r="G54" i="79"/>
  <c r="F270" i="79"/>
  <c r="D269" i="79"/>
  <c r="L232" i="79"/>
  <c r="J231" i="79"/>
  <c r="M269" i="79"/>
  <c r="O270" i="79"/>
  <c r="M231" i="79"/>
  <c r="O231" i="79" s="1"/>
  <c r="O232" i="79"/>
  <c r="E231" i="79"/>
  <c r="E195" i="79" s="1"/>
  <c r="L28" i="79"/>
  <c r="C28" i="79" s="1"/>
  <c r="C199" i="79"/>
  <c r="C260" i="79"/>
  <c r="D196" i="79"/>
  <c r="F197" i="79"/>
  <c r="O131" i="79"/>
  <c r="O54" i="79"/>
  <c r="M53" i="79"/>
  <c r="J54" i="79"/>
  <c r="L76" i="79" l="1"/>
  <c r="C188" i="79"/>
  <c r="K53" i="79"/>
  <c r="K52" i="79" s="1"/>
  <c r="K288" i="79" s="1"/>
  <c r="E53" i="79"/>
  <c r="C270" i="79"/>
  <c r="C131" i="79"/>
  <c r="I76" i="79"/>
  <c r="C76" i="79" s="1"/>
  <c r="C197" i="79"/>
  <c r="C174" i="79"/>
  <c r="L231" i="79"/>
  <c r="J195" i="79"/>
  <c r="L195" i="79" s="1"/>
  <c r="J286" i="79"/>
  <c r="L286" i="79" s="1"/>
  <c r="J53" i="79"/>
  <c r="L54" i="79"/>
  <c r="E286" i="79"/>
  <c r="H288" i="79"/>
  <c r="H51" i="79"/>
  <c r="M195" i="79"/>
  <c r="O195" i="79" s="1"/>
  <c r="O196" i="79"/>
  <c r="C232" i="79"/>
  <c r="F53" i="79"/>
  <c r="H286" i="79"/>
  <c r="O53" i="79"/>
  <c r="F269" i="79"/>
  <c r="D286" i="79"/>
  <c r="I196" i="79"/>
  <c r="G195" i="79"/>
  <c r="I195" i="79" s="1"/>
  <c r="F231" i="79"/>
  <c r="N51" i="79"/>
  <c r="N288" i="79"/>
  <c r="G53" i="79"/>
  <c r="I54" i="79"/>
  <c r="D195" i="79"/>
  <c r="F195" i="79" s="1"/>
  <c r="F196" i="79"/>
  <c r="O269" i="79"/>
  <c r="M286" i="79"/>
  <c r="O286" i="79" s="1"/>
  <c r="G286" i="79"/>
  <c r="I286" i="79" s="1"/>
  <c r="E52" i="79"/>
  <c r="E26" i="79" s="1"/>
  <c r="K51" i="79" l="1"/>
  <c r="C196" i="79"/>
  <c r="M52" i="79"/>
  <c r="M51" i="79" s="1"/>
  <c r="O51" i="79" s="1"/>
  <c r="C54" i="79"/>
  <c r="C231" i="79"/>
  <c r="C195" i="79"/>
  <c r="F26" i="79"/>
  <c r="C26" i="79" s="1"/>
  <c r="E22" i="79"/>
  <c r="F22" i="79" s="1"/>
  <c r="C22" i="79" s="1"/>
  <c r="F286" i="79"/>
  <c r="O52" i="79"/>
  <c r="M288" i="79"/>
  <c r="O288" i="79" s="1"/>
  <c r="D52" i="79"/>
  <c r="L53" i="79"/>
  <c r="J52" i="79"/>
  <c r="E288" i="79"/>
  <c r="E51" i="79"/>
  <c r="G52" i="79"/>
  <c r="I53" i="79"/>
  <c r="C269" i="79"/>
  <c r="C286" i="79" l="1"/>
  <c r="C53" i="79"/>
  <c r="D288" i="79"/>
  <c r="F288" i="79" s="1"/>
  <c r="D51" i="79"/>
  <c r="F51" i="79" s="1"/>
  <c r="F52" i="79"/>
  <c r="L52" i="79"/>
  <c r="J51" i="79"/>
  <c r="L51" i="79" s="1"/>
  <c r="J288" i="79"/>
  <c r="L288" i="79" s="1"/>
  <c r="G288" i="79"/>
  <c r="I288" i="79" s="1"/>
  <c r="G51" i="79"/>
  <c r="I51" i="79" s="1"/>
  <c r="I52" i="79"/>
  <c r="C52" i="79" l="1"/>
  <c r="C51" i="79"/>
  <c r="C288" i="79"/>
  <c r="O303" i="77" l="1"/>
  <c r="L303" i="77"/>
  <c r="I303" i="77"/>
  <c r="F303" i="77"/>
  <c r="O301" i="77"/>
  <c r="L301" i="77"/>
  <c r="I301" i="77"/>
  <c r="F301" i="77"/>
  <c r="O299" i="77"/>
  <c r="L299" i="77"/>
  <c r="I299" i="77"/>
  <c r="F299" i="77"/>
  <c r="O298" i="77"/>
  <c r="L298" i="77"/>
  <c r="I298" i="77"/>
  <c r="F298" i="77"/>
  <c r="O297" i="77"/>
  <c r="L297" i="77"/>
  <c r="I297" i="77"/>
  <c r="F297" i="77"/>
  <c r="O296" i="77"/>
  <c r="L296" i="77"/>
  <c r="I296" i="77"/>
  <c r="F296" i="77"/>
  <c r="O295" i="77"/>
  <c r="L295" i="77"/>
  <c r="I295" i="77"/>
  <c r="F295" i="77"/>
  <c r="O294" i="77"/>
  <c r="L294" i="77"/>
  <c r="I294" i="77"/>
  <c r="C294" i="77" s="1"/>
  <c r="F294" i="77"/>
  <c r="N293" i="77"/>
  <c r="M293" i="77"/>
  <c r="O293" i="77" s="1"/>
  <c r="K293" i="77"/>
  <c r="J293" i="77"/>
  <c r="H293" i="77"/>
  <c r="G293" i="77"/>
  <c r="E293" i="77"/>
  <c r="D293" i="77"/>
  <c r="O285" i="77"/>
  <c r="L285" i="77"/>
  <c r="I285" i="77"/>
  <c r="F285" i="77"/>
  <c r="O284" i="77"/>
  <c r="L284" i="77"/>
  <c r="I284" i="77"/>
  <c r="F284" i="77"/>
  <c r="N283" i="77"/>
  <c r="M283" i="77"/>
  <c r="O283" i="77" s="1"/>
  <c r="K283" i="77"/>
  <c r="J283" i="77"/>
  <c r="H283" i="77"/>
  <c r="G283" i="77"/>
  <c r="E283" i="77"/>
  <c r="F283" i="77" s="1"/>
  <c r="D283" i="77"/>
  <c r="O282" i="77"/>
  <c r="L282" i="77"/>
  <c r="I282" i="77"/>
  <c r="F282" i="77"/>
  <c r="N281" i="77"/>
  <c r="M281" i="77"/>
  <c r="O281" i="77" s="1"/>
  <c r="K281" i="77"/>
  <c r="L281" i="77" s="1"/>
  <c r="J281" i="77"/>
  <c r="H281" i="77"/>
  <c r="G281" i="77"/>
  <c r="I281" i="77" s="1"/>
  <c r="E281" i="77"/>
  <c r="D281" i="77"/>
  <c r="O280" i="77"/>
  <c r="L280" i="77"/>
  <c r="I280" i="77"/>
  <c r="F280" i="77"/>
  <c r="O279" i="77"/>
  <c r="L279" i="77"/>
  <c r="I279" i="77"/>
  <c r="C279" i="77" s="1"/>
  <c r="F279" i="77"/>
  <c r="O278" i="77"/>
  <c r="L278" i="77"/>
  <c r="I278" i="77"/>
  <c r="F278" i="77"/>
  <c r="N277" i="77"/>
  <c r="M277" i="77"/>
  <c r="K277" i="77"/>
  <c r="J277" i="77"/>
  <c r="H277" i="77"/>
  <c r="G277" i="77"/>
  <c r="I277" i="77" s="1"/>
  <c r="E277" i="77"/>
  <c r="D277" i="77"/>
  <c r="O276" i="77"/>
  <c r="L276" i="77"/>
  <c r="I276" i="77"/>
  <c r="F276" i="77"/>
  <c r="O275" i="77"/>
  <c r="L275" i="77"/>
  <c r="I275" i="77"/>
  <c r="F275" i="77"/>
  <c r="O274" i="77"/>
  <c r="L274" i="77"/>
  <c r="I274" i="77"/>
  <c r="F274" i="77"/>
  <c r="O273" i="77"/>
  <c r="L273" i="77"/>
  <c r="I273" i="77"/>
  <c r="F273" i="77"/>
  <c r="N272" i="77"/>
  <c r="M272" i="77"/>
  <c r="K272" i="77"/>
  <c r="J272" i="77"/>
  <c r="H272" i="77"/>
  <c r="G272" i="77"/>
  <c r="G270" i="77" s="1"/>
  <c r="G269" i="77" s="1"/>
  <c r="E272" i="77"/>
  <c r="D272" i="77"/>
  <c r="O271" i="77"/>
  <c r="L271" i="77"/>
  <c r="I271" i="77"/>
  <c r="F271" i="77"/>
  <c r="C271" i="77" s="1"/>
  <c r="K270" i="77"/>
  <c r="H270" i="77"/>
  <c r="H269" i="77" s="1"/>
  <c r="D270" i="77"/>
  <c r="O268" i="77"/>
  <c r="L268" i="77"/>
  <c r="I268" i="77"/>
  <c r="F268" i="77"/>
  <c r="O267" i="77"/>
  <c r="L267" i="77"/>
  <c r="I267" i="77"/>
  <c r="F267" i="77"/>
  <c r="O266" i="77"/>
  <c r="L266" i="77"/>
  <c r="I266" i="77"/>
  <c r="F266" i="77"/>
  <c r="O265" i="77"/>
  <c r="L265" i="77"/>
  <c r="I265" i="77"/>
  <c r="F265" i="77"/>
  <c r="N264" i="77"/>
  <c r="M264" i="77"/>
  <c r="K264" i="77"/>
  <c r="J264" i="77"/>
  <c r="H264" i="77"/>
  <c r="G264" i="77"/>
  <c r="E264" i="77"/>
  <c r="D264" i="77"/>
  <c r="O263" i="77"/>
  <c r="L263" i="77"/>
  <c r="I263" i="77"/>
  <c r="F263" i="77"/>
  <c r="O262" i="77"/>
  <c r="L262" i="77"/>
  <c r="I262" i="77"/>
  <c r="F262" i="77"/>
  <c r="O261" i="77"/>
  <c r="L261" i="77"/>
  <c r="I261" i="77"/>
  <c r="F261" i="77"/>
  <c r="N260" i="77"/>
  <c r="M260" i="77"/>
  <c r="K260" i="77"/>
  <c r="J260" i="77"/>
  <c r="H260" i="77"/>
  <c r="G260" i="77"/>
  <c r="I260" i="77" s="1"/>
  <c r="F260" i="77"/>
  <c r="E260" i="77"/>
  <c r="D260" i="77"/>
  <c r="M259" i="77"/>
  <c r="K259" i="77"/>
  <c r="E259" i="77"/>
  <c r="D259" i="77"/>
  <c r="F259" i="77" s="1"/>
  <c r="O258" i="77"/>
  <c r="L258" i="77"/>
  <c r="I258" i="77"/>
  <c r="F258" i="77"/>
  <c r="C258" i="77" s="1"/>
  <c r="O257" i="77"/>
  <c r="L257" i="77"/>
  <c r="I257" i="77"/>
  <c r="F257" i="77"/>
  <c r="O256" i="77"/>
  <c r="L256" i="77"/>
  <c r="I256" i="77"/>
  <c r="F256" i="77"/>
  <c r="C256" i="77" s="1"/>
  <c r="O255" i="77"/>
  <c r="L255" i="77"/>
  <c r="I255" i="77"/>
  <c r="F255" i="77"/>
  <c r="C255" i="77" s="1"/>
  <c r="O254" i="77"/>
  <c r="L254" i="77"/>
  <c r="I254" i="77"/>
  <c r="F254" i="77"/>
  <c r="N253" i="77"/>
  <c r="M253" i="77"/>
  <c r="K253" i="77"/>
  <c r="J253" i="77"/>
  <c r="J252" i="77" s="1"/>
  <c r="H253" i="77"/>
  <c r="G253" i="77"/>
  <c r="I253" i="77" s="1"/>
  <c r="E253" i="77"/>
  <c r="E252" i="77" s="1"/>
  <c r="D253" i="77"/>
  <c r="D252" i="77" s="1"/>
  <c r="F252" i="77" s="1"/>
  <c r="N252" i="77"/>
  <c r="K252" i="77"/>
  <c r="H252" i="77"/>
  <c r="O251" i="77"/>
  <c r="L251" i="77"/>
  <c r="I251" i="77"/>
  <c r="F251" i="77"/>
  <c r="O250" i="77"/>
  <c r="L250" i="77"/>
  <c r="I250" i="77"/>
  <c r="F250" i="77"/>
  <c r="O249" i="77"/>
  <c r="L249" i="77"/>
  <c r="I249" i="77"/>
  <c r="F249" i="77"/>
  <c r="O248" i="77"/>
  <c r="L248" i="77"/>
  <c r="I248" i="77"/>
  <c r="F248" i="77"/>
  <c r="N247" i="77"/>
  <c r="M247" i="77"/>
  <c r="O247" i="77" s="1"/>
  <c r="K247" i="77"/>
  <c r="J247" i="77"/>
  <c r="L247" i="77" s="1"/>
  <c r="H247" i="77"/>
  <c r="G247" i="77"/>
  <c r="E247" i="77"/>
  <c r="D247" i="77"/>
  <c r="F247" i="77" s="1"/>
  <c r="O246" i="77"/>
  <c r="L246" i="77"/>
  <c r="I246" i="77"/>
  <c r="F246" i="77"/>
  <c r="O245" i="77"/>
  <c r="L245" i="77"/>
  <c r="I245" i="77"/>
  <c r="F245" i="77"/>
  <c r="O244" i="77"/>
  <c r="L244" i="77"/>
  <c r="I244" i="77"/>
  <c r="F244" i="77"/>
  <c r="O243" i="77"/>
  <c r="L243" i="77"/>
  <c r="I243" i="77"/>
  <c r="F243" i="77"/>
  <c r="C243" i="77" s="1"/>
  <c r="O242" i="77"/>
  <c r="L242" i="77"/>
  <c r="I242" i="77"/>
  <c r="F242" i="77"/>
  <c r="O241" i="77"/>
  <c r="L241" i="77"/>
  <c r="I241" i="77"/>
  <c r="F241" i="77"/>
  <c r="O240" i="77"/>
  <c r="L240" i="77"/>
  <c r="I240" i="77"/>
  <c r="F240" i="77"/>
  <c r="N239" i="77"/>
  <c r="M239" i="77"/>
  <c r="K239" i="77"/>
  <c r="J239" i="77"/>
  <c r="H239" i="77"/>
  <c r="G239" i="77"/>
  <c r="E239" i="77"/>
  <c r="D239" i="77"/>
  <c r="O238" i="77"/>
  <c r="L238" i="77"/>
  <c r="I238" i="77"/>
  <c r="F238" i="77"/>
  <c r="O237" i="77"/>
  <c r="L237" i="77"/>
  <c r="I237" i="77"/>
  <c r="C237" i="77" s="1"/>
  <c r="F237" i="77"/>
  <c r="N236" i="77"/>
  <c r="M236" i="77"/>
  <c r="K236" i="77"/>
  <c r="J236" i="77"/>
  <c r="H236" i="77"/>
  <c r="G236" i="77"/>
  <c r="I236" i="77" s="1"/>
  <c r="F236" i="77"/>
  <c r="E236" i="77"/>
  <c r="D236" i="77"/>
  <c r="O235" i="77"/>
  <c r="L235" i="77"/>
  <c r="C235" i="77" s="1"/>
  <c r="I235" i="77"/>
  <c r="F235" i="77"/>
  <c r="N234" i="77"/>
  <c r="N232" i="77" s="1"/>
  <c r="M234" i="77"/>
  <c r="K234" i="77"/>
  <c r="J234" i="77"/>
  <c r="L234" i="77" s="1"/>
  <c r="H234" i="77"/>
  <c r="G234" i="77"/>
  <c r="E234" i="77"/>
  <c r="D234" i="77"/>
  <c r="O233" i="77"/>
  <c r="L233" i="77"/>
  <c r="I233" i="77"/>
  <c r="F233" i="77"/>
  <c r="M232" i="77"/>
  <c r="O230" i="77"/>
  <c r="L230" i="77"/>
  <c r="I230" i="77"/>
  <c r="F230" i="77"/>
  <c r="O229" i="77"/>
  <c r="L229" i="77"/>
  <c r="I229" i="77"/>
  <c r="F229" i="77"/>
  <c r="N228" i="77"/>
  <c r="M228" i="77"/>
  <c r="K228" i="77"/>
  <c r="J228" i="77"/>
  <c r="L228" i="77" s="1"/>
  <c r="H228" i="77"/>
  <c r="G228" i="77"/>
  <c r="E228" i="77"/>
  <c r="D228" i="77"/>
  <c r="F228" i="77" s="1"/>
  <c r="O227" i="77"/>
  <c r="L227" i="77"/>
  <c r="I227" i="77"/>
  <c r="F227" i="77"/>
  <c r="C227" i="77" s="1"/>
  <c r="O226" i="77"/>
  <c r="L226" i="77"/>
  <c r="I226" i="77"/>
  <c r="F226" i="77"/>
  <c r="O225" i="77"/>
  <c r="L225" i="77"/>
  <c r="I225" i="77"/>
  <c r="F225" i="77"/>
  <c r="O224" i="77"/>
  <c r="L224" i="77"/>
  <c r="I224" i="77"/>
  <c r="F224" i="77"/>
  <c r="C224" i="77" s="1"/>
  <c r="O223" i="77"/>
  <c r="L223" i="77"/>
  <c r="I223" i="77"/>
  <c r="F223" i="77"/>
  <c r="O222" i="77"/>
  <c r="L222" i="77"/>
  <c r="I222" i="77"/>
  <c r="F222" i="77"/>
  <c r="O221" i="77"/>
  <c r="L221" i="77"/>
  <c r="I221" i="77"/>
  <c r="F221" i="77"/>
  <c r="O220" i="77"/>
  <c r="L220" i="77"/>
  <c r="I220" i="77"/>
  <c r="F220" i="77"/>
  <c r="O219" i="77"/>
  <c r="L219" i="77"/>
  <c r="I219" i="77"/>
  <c r="F219" i="77"/>
  <c r="O218" i="77"/>
  <c r="L218" i="77"/>
  <c r="I218" i="77"/>
  <c r="F218" i="77"/>
  <c r="N217" i="77"/>
  <c r="M217" i="77"/>
  <c r="O217" i="77" s="1"/>
  <c r="K217" i="77"/>
  <c r="J217" i="77"/>
  <c r="L217" i="77" s="1"/>
  <c r="H217" i="77"/>
  <c r="G217" i="77"/>
  <c r="E217" i="77"/>
  <c r="D217" i="77"/>
  <c r="O216" i="77"/>
  <c r="L216" i="77"/>
  <c r="I216" i="77"/>
  <c r="F216" i="77"/>
  <c r="C216" i="77" s="1"/>
  <c r="O215" i="77"/>
  <c r="L215" i="77"/>
  <c r="I215" i="77"/>
  <c r="F215" i="77"/>
  <c r="O214" i="77"/>
  <c r="L214" i="77"/>
  <c r="I214" i="77"/>
  <c r="F214" i="77"/>
  <c r="O213" i="77"/>
  <c r="L213" i="77"/>
  <c r="I213" i="77"/>
  <c r="F213" i="77"/>
  <c r="O212" i="77"/>
  <c r="L212" i="77"/>
  <c r="I212" i="77"/>
  <c r="F212" i="77"/>
  <c r="O211" i="77"/>
  <c r="L211" i="77"/>
  <c r="I211" i="77"/>
  <c r="F211" i="77"/>
  <c r="O210" i="77"/>
  <c r="L210" i="77"/>
  <c r="I210" i="77"/>
  <c r="F210" i="77"/>
  <c r="O209" i="77"/>
  <c r="L209" i="77"/>
  <c r="I209" i="77"/>
  <c r="C209" i="77" s="1"/>
  <c r="F209" i="77"/>
  <c r="O208" i="77"/>
  <c r="L208" i="77"/>
  <c r="I208" i="77"/>
  <c r="F208" i="77"/>
  <c r="O207" i="77"/>
  <c r="L207" i="77"/>
  <c r="I207" i="77"/>
  <c r="F207" i="77"/>
  <c r="N206" i="77"/>
  <c r="M206" i="77"/>
  <c r="K206" i="77"/>
  <c r="J206" i="77"/>
  <c r="H206" i="77"/>
  <c r="G206" i="77"/>
  <c r="I206" i="77" s="1"/>
  <c r="E206" i="77"/>
  <c r="E205" i="77" s="1"/>
  <c r="D206" i="77"/>
  <c r="J205" i="77"/>
  <c r="O204" i="77"/>
  <c r="L204" i="77"/>
  <c r="I204" i="77"/>
  <c r="F204" i="77"/>
  <c r="O203" i="77"/>
  <c r="L203" i="77"/>
  <c r="I203" i="77"/>
  <c r="F203" i="77"/>
  <c r="O202" i="77"/>
  <c r="L202" i="77"/>
  <c r="I202" i="77"/>
  <c r="F202" i="77"/>
  <c r="O201" i="77"/>
  <c r="L201" i="77"/>
  <c r="I201" i="77"/>
  <c r="F201" i="77"/>
  <c r="O200" i="77"/>
  <c r="L200" i="77"/>
  <c r="C200" i="77" s="1"/>
  <c r="I200" i="77"/>
  <c r="F200" i="77"/>
  <c r="N199" i="77"/>
  <c r="M199" i="77"/>
  <c r="O199" i="77" s="1"/>
  <c r="K199" i="77"/>
  <c r="K197" i="77" s="1"/>
  <c r="J199" i="77"/>
  <c r="H199" i="77"/>
  <c r="H197" i="77" s="1"/>
  <c r="G199" i="77"/>
  <c r="E199" i="77"/>
  <c r="E197" i="77" s="1"/>
  <c r="D199" i="77"/>
  <c r="O198" i="77"/>
  <c r="L198" i="77"/>
  <c r="I198" i="77"/>
  <c r="F198" i="77"/>
  <c r="N197" i="77"/>
  <c r="M197" i="77"/>
  <c r="J197" i="77"/>
  <c r="O194" i="77"/>
  <c r="L194" i="77"/>
  <c r="I194" i="77"/>
  <c r="F194" i="77"/>
  <c r="N193" i="77"/>
  <c r="M193" i="77"/>
  <c r="K193" i="77"/>
  <c r="J193" i="77"/>
  <c r="H193" i="77"/>
  <c r="G193" i="77"/>
  <c r="I193" i="77" s="1"/>
  <c r="E193" i="77"/>
  <c r="E192" i="77" s="1"/>
  <c r="D193" i="77"/>
  <c r="F193" i="77" s="1"/>
  <c r="N192" i="77"/>
  <c r="K192" i="77"/>
  <c r="H192" i="77"/>
  <c r="D192" i="77"/>
  <c r="O191" i="77"/>
  <c r="L191" i="77"/>
  <c r="I191" i="77"/>
  <c r="F191" i="77"/>
  <c r="C191" i="77" s="1"/>
  <c r="O190" i="77"/>
  <c r="L190" i="77"/>
  <c r="I190" i="77"/>
  <c r="F190" i="77"/>
  <c r="N189" i="77"/>
  <c r="M189" i="77"/>
  <c r="K189" i="77"/>
  <c r="K188" i="77" s="1"/>
  <c r="J189" i="77"/>
  <c r="H189" i="77"/>
  <c r="G189" i="77"/>
  <c r="E189" i="77"/>
  <c r="E188" i="77" s="1"/>
  <c r="D189" i="77"/>
  <c r="F189" i="77" s="1"/>
  <c r="H188" i="77"/>
  <c r="O187" i="77"/>
  <c r="L187" i="77"/>
  <c r="I187" i="77"/>
  <c r="F187" i="77"/>
  <c r="O186" i="77"/>
  <c r="L186" i="77"/>
  <c r="I186" i="77"/>
  <c r="F186" i="77"/>
  <c r="N185" i="77"/>
  <c r="M185" i="77"/>
  <c r="O185" i="77" s="1"/>
  <c r="K185" i="77"/>
  <c r="J185" i="77"/>
  <c r="H185" i="77"/>
  <c r="G185" i="77"/>
  <c r="I185" i="77" s="1"/>
  <c r="E185" i="77"/>
  <c r="D185" i="77"/>
  <c r="F185" i="77" s="1"/>
  <c r="O184" i="77"/>
  <c r="L184" i="77"/>
  <c r="I184" i="77"/>
  <c r="F184" i="77"/>
  <c r="O183" i="77"/>
  <c r="L183" i="77"/>
  <c r="I183" i="77"/>
  <c r="F183" i="77"/>
  <c r="O182" i="77"/>
  <c r="L182" i="77"/>
  <c r="I182" i="77"/>
  <c r="F182" i="77"/>
  <c r="O181" i="77"/>
  <c r="L181" i="77"/>
  <c r="I181" i="77"/>
  <c r="F181" i="77"/>
  <c r="C181" i="77"/>
  <c r="N180" i="77"/>
  <c r="M180" i="77"/>
  <c r="O180" i="77" s="1"/>
  <c r="L180" i="77"/>
  <c r="K180" i="77"/>
  <c r="J180" i="77"/>
  <c r="H180" i="77"/>
  <c r="G180" i="77"/>
  <c r="I180" i="77" s="1"/>
  <c r="E180" i="77"/>
  <c r="D180" i="77"/>
  <c r="F180" i="77" s="1"/>
  <c r="O179" i="77"/>
  <c r="L179" i="77"/>
  <c r="I179" i="77"/>
  <c r="F179" i="77"/>
  <c r="O178" i="77"/>
  <c r="L178" i="77"/>
  <c r="I178" i="77"/>
  <c r="F178" i="77"/>
  <c r="O177" i="77"/>
  <c r="L177" i="77"/>
  <c r="C177" i="77" s="1"/>
  <c r="I177" i="77"/>
  <c r="F177" i="77"/>
  <c r="N176" i="77"/>
  <c r="N175" i="77" s="1"/>
  <c r="N174" i="77" s="1"/>
  <c r="M176" i="77"/>
  <c r="O176" i="77" s="1"/>
  <c r="K176" i="77"/>
  <c r="K175" i="77" s="1"/>
  <c r="K174" i="77" s="1"/>
  <c r="J176" i="77"/>
  <c r="J175" i="77" s="1"/>
  <c r="H176" i="77"/>
  <c r="H175" i="77" s="1"/>
  <c r="H174" i="77" s="1"/>
  <c r="G176" i="77"/>
  <c r="E176" i="77"/>
  <c r="D176" i="77"/>
  <c r="M175" i="77"/>
  <c r="E175" i="77"/>
  <c r="E174" i="77" s="1"/>
  <c r="J174" i="77"/>
  <c r="O173" i="77"/>
  <c r="L173" i="77"/>
  <c r="I173" i="77"/>
  <c r="F173" i="77"/>
  <c r="O172" i="77"/>
  <c r="L172" i="77"/>
  <c r="I172" i="77"/>
  <c r="F172" i="77"/>
  <c r="O171" i="77"/>
  <c r="L171" i="77"/>
  <c r="I171" i="77"/>
  <c r="F171" i="77"/>
  <c r="O170" i="77"/>
  <c r="L170" i="77"/>
  <c r="I170" i="77"/>
  <c r="F170" i="77"/>
  <c r="O169" i="77"/>
  <c r="L169" i="77"/>
  <c r="I169" i="77"/>
  <c r="F169" i="77"/>
  <c r="C169" i="77" s="1"/>
  <c r="O168" i="77"/>
  <c r="L168" i="77"/>
  <c r="I168" i="77"/>
  <c r="F168" i="77"/>
  <c r="N167" i="77"/>
  <c r="M167" i="77"/>
  <c r="K167" i="77"/>
  <c r="K166" i="77" s="1"/>
  <c r="J167" i="77"/>
  <c r="H167" i="77"/>
  <c r="H166" i="77" s="1"/>
  <c r="I166" i="77" s="1"/>
  <c r="G167" i="77"/>
  <c r="G166" i="77" s="1"/>
  <c r="E167" i="77"/>
  <c r="E166" i="77" s="1"/>
  <c r="D167" i="77"/>
  <c r="N166" i="77"/>
  <c r="J166" i="77"/>
  <c r="O165" i="77"/>
  <c r="L165" i="77"/>
  <c r="I165" i="77"/>
  <c r="F165" i="77"/>
  <c r="O164" i="77"/>
  <c r="L164" i="77"/>
  <c r="I164" i="77"/>
  <c r="F164" i="77"/>
  <c r="O163" i="77"/>
  <c r="L163" i="77"/>
  <c r="I163" i="77"/>
  <c r="F163" i="77"/>
  <c r="O162" i="77"/>
  <c r="L162" i="77"/>
  <c r="I162" i="77"/>
  <c r="F162" i="77"/>
  <c r="N161" i="77"/>
  <c r="M161" i="77"/>
  <c r="K161" i="77"/>
  <c r="J161" i="77"/>
  <c r="H161" i="77"/>
  <c r="G161" i="77"/>
  <c r="E161" i="77"/>
  <c r="D161" i="77"/>
  <c r="F161" i="77" s="1"/>
  <c r="O160" i="77"/>
  <c r="L160" i="77"/>
  <c r="I160" i="77"/>
  <c r="F160" i="77"/>
  <c r="O159" i="77"/>
  <c r="L159" i="77"/>
  <c r="I159" i="77"/>
  <c r="F159" i="77"/>
  <c r="O158" i="77"/>
  <c r="L158" i="77"/>
  <c r="I158" i="77"/>
  <c r="F158" i="77"/>
  <c r="O157" i="77"/>
  <c r="L157" i="77"/>
  <c r="I157" i="77"/>
  <c r="F157" i="77"/>
  <c r="C157" i="77" s="1"/>
  <c r="O156" i="77"/>
  <c r="L156" i="77"/>
  <c r="I156" i="77"/>
  <c r="F156" i="77"/>
  <c r="O155" i="77"/>
  <c r="L155" i="77"/>
  <c r="I155" i="77"/>
  <c r="F155" i="77"/>
  <c r="O154" i="77"/>
  <c r="L154" i="77"/>
  <c r="I154" i="77"/>
  <c r="F154" i="77"/>
  <c r="O153" i="77"/>
  <c r="L153" i="77"/>
  <c r="I153" i="77"/>
  <c r="F153" i="77"/>
  <c r="N152" i="77"/>
  <c r="M152" i="77"/>
  <c r="K152" i="77"/>
  <c r="J152" i="77"/>
  <c r="L152" i="77" s="1"/>
  <c r="H152" i="77"/>
  <c r="G152" i="77"/>
  <c r="E152" i="77"/>
  <c r="D152" i="77"/>
  <c r="O151" i="77"/>
  <c r="L151" i="77"/>
  <c r="I151" i="77"/>
  <c r="F151" i="77"/>
  <c r="O150" i="77"/>
  <c r="L150" i="77"/>
  <c r="I150" i="77"/>
  <c r="F150" i="77"/>
  <c r="O149" i="77"/>
  <c r="L149" i="77"/>
  <c r="I149" i="77"/>
  <c r="F149" i="77"/>
  <c r="C149" i="77"/>
  <c r="O148" i="77"/>
  <c r="L148" i="77"/>
  <c r="I148" i="77"/>
  <c r="F148" i="77"/>
  <c r="C148" i="77" s="1"/>
  <c r="O147" i="77"/>
  <c r="L147" i="77"/>
  <c r="I147" i="77"/>
  <c r="F147" i="77"/>
  <c r="O146" i="77"/>
  <c r="L146" i="77"/>
  <c r="I146" i="77"/>
  <c r="F146" i="77"/>
  <c r="N145" i="77"/>
  <c r="M145" i="77"/>
  <c r="K145" i="77"/>
  <c r="J145" i="77"/>
  <c r="H145" i="77"/>
  <c r="G145" i="77"/>
  <c r="I145" i="77" s="1"/>
  <c r="E145" i="77"/>
  <c r="D145" i="77"/>
  <c r="O144" i="77"/>
  <c r="L144" i="77"/>
  <c r="I144" i="77"/>
  <c r="F144" i="77"/>
  <c r="O143" i="77"/>
  <c r="L143" i="77"/>
  <c r="I143" i="77"/>
  <c r="F143" i="77"/>
  <c r="N142" i="77"/>
  <c r="M142" i="77"/>
  <c r="O142" i="77" s="1"/>
  <c r="K142" i="77"/>
  <c r="J142" i="77"/>
  <c r="L142" i="77" s="1"/>
  <c r="H142" i="77"/>
  <c r="G142" i="77"/>
  <c r="I142" i="77" s="1"/>
  <c r="E142" i="77"/>
  <c r="D142" i="77"/>
  <c r="O141" i="77"/>
  <c r="L141" i="77"/>
  <c r="I141" i="77"/>
  <c r="F141" i="77"/>
  <c r="O140" i="77"/>
  <c r="L140" i="77"/>
  <c r="I140" i="77"/>
  <c r="F140" i="77"/>
  <c r="C140" i="77" s="1"/>
  <c r="O139" i="77"/>
  <c r="L139" i="77"/>
  <c r="I139" i="77"/>
  <c r="F139" i="77"/>
  <c r="O138" i="77"/>
  <c r="L138" i="77"/>
  <c r="I138" i="77"/>
  <c r="F138" i="77"/>
  <c r="N137" i="77"/>
  <c r="M137" i="77"/>
  <c r="K137" i="77"/>
  <c r="J137" i="77"/>
  <c r="H137" i="77"/>
  <c r="G137" i="77"/>
  <c r="I137" i="77" s="1"/>
  <c r="E137" i="77"/>
  <c r="D137" i="77"/>
  <c r="O136" i="77"/>
  <c r="L136" i="77"/>
  <c r="I136" i="77"/>
  <c r="F136" i="77"/>
  <c r="O135" i="77"/>
  <c r="L135" i="77"/>
  <c r="I135" i="77"/>
  <c r="F135" i="77"/>
  <c r="C135" i="77" s="1"/>
  <c r="O134" i="77"/>
  <c r="L134" i="77"/>
  <c r="I134" i="77"/>
  <c r="F134" i="77"/>
  <c r="O133" i="77"/>
  <c r="L133" i="77"/>
  <c r="I133" i="77"/>
  <c r="F133" i="77"/>
  <c r="N132" i="77"/>
  <c r="M132" i="77"/>
  <c r="O132" i="77" s="1"/>
  <c r="K132" i="77"/>
  <c r="L132" i="77" s="1"/>
  <c r="J132" i="77"/>
  <c r="H132" i="77"/>
  <c r="H131" i="77" s="1"/>
  <c r="G132" i="77"/>
  <c r="E132" i="77"/>
  <c r="D132" i="77"/>
  <c r="O130" i="77"/>
  <c r="L130" i="77"/>
  <c r="I130" i="77"/>
  <c r="F130" i="77"/>
  <c r="O129" i="77"/>
  <c r="N129" i="77"/>
  <c r="M129" i="77"/>
  <c r="K129" i="77"/>
  <c r="J129" i="77"/>
  <c r="L129" i="77" s="1"/>
  <c r="H129" i="77"/>
  <c r="G129" i="77"/>
  <c r="I129" i="77" s="1"/>
  <c r="E129" i="77"/>
  <c r="D129" i="77"/>
  <c r="F129" i="77" s="1"/>
  <c r="O128" i="77"/>
  <c r="L128" i="77"/>
  <c r="I128" i="77"/>
  <c r="F128" i="77"/>
  <c r="O127" i="77"/>
  <c r="L127" i="77"/>
  <c r="I127" i="77"/>
  <c r="F127" i="77"/>
  <c r="O126" i="77"/>
  <c r="L126" i="77"/>
  <c r="I126" i="77"/>
  <c r="F126" i="77"/>
  <c r="O125" i="77"/>
  <c r="L125" i="77"/>
  <c r="I125" i="77"/>
  <c r="F125" i="77"/>
  <c r="O124" i="77"/>
  <c r="L124" i="77"/>
  <c r="I124" i="77"/>
  <c r="F124" i="77"/>
  <c r="N123" i="77"/>
  <c r="M123" i="77"/>
  <c r="O123" i="77" s="1"/>
  <c r="K123" i="77"/>
  <c r="J123" i="77"/>
  <c r="H123" i="77"/>
  <c r="G123" i="77"/>
  <c r="I123" i="77" s="1"/>
  <c r="E123" i="77"/>
  <c r="D123" i="77"/>
  <c r="F123" i="77" s="1"/>
  <c r="O122" i="77"/>
  <c r="L122" i="77"/>
  <c r="I122" i="77"/>
  <c r="F122" i="77"/>
  <c r="O121" i="77"/>
  <c r="L121" i="77"/>
  <c r="I121" i="77"/>
  <c r="F121" i="77"/>
  <c r="O120" i="77"/>
  <c r="L120" i="77"/>
  <c r="I120" i="77"/>
  <c r="F120" i="77"/>
  <c r="O119" i="77"/>
  <c r="L119" i="77"/>
  <c r="I119" i="77"/>
  <c r="F119" i="77"/>
  <c r="O118" i="77"/>
  <c r="L118" i="77"/>
  <c r="I118" i="77"/>
  <c r="F118" i="77"/>
  <c r="N117" i="77"/>
  <c r="M117" i="77"/>
  <c r="K117" i="77"/>
  <c r="J117" i="77"/>
  <c r="H117" i="77"/>
  <c r="G117" i="77"/>
  <c r="I117" i="77" s="1"/>
  <c r="E117" i="77"/>
  <c r="D117" i="77"/>
  <c r="O116" i="77"/>
  <c r="L116" i="77"/>
  <c r="I116" i="77"/>
  <c r="F116" i="77"/>
  <c r="O115" i="77"/>
  <c r="L115" i="77"/>
  <c r="I115" i="77"/>
  <c r="F115" i="77"/>
  <c r="O114" i="77"/>
  <c r="L114" i="77"/>
  <c r="I114" i="77"/>
  <c r="F114" i="77"/>
  <c r="N113" i="77"/>
  <c r="M113" i="77"/>
  <c r="K113" i="77"/>
  <c r="J113" i="77"/>
  <c r="H113" i="77"/>
  <c r="G113" i="77"/>
  <c r="E113" i="77"/>
  <c r="D113" i="77"/>
  <c r="O112" i="77"/>
  <c r="L112" i="77"/>
  <c r="I112" i="77"/>
  <c r="F112" i="77"/>
  <c r="O111" i="77"/>
  <c r="L111" i="77"/>
  <c r="I111" i="77"/>
  <c r="F111" i="77"/>
  <c r="O110" i="77"/>
  <c r="L110" i="77"/>
  <c r="I110" i="77"/>
  <c r="F110" i="77"/>
  <c r="O109" i="77"/>
  <c r="L109" i="77"/>
  <c r="I109" i="77"/>
  <c r="F109" i="77"/>
  <c r="O108" i="77"/>
  <c r="L108" i="77"/>
  <c r="I108" i="77"/>
  <c r="F108" i="77"/>
  <c r="C108" i="77" s="1"/>
  <c r="O107" i="77"/>
  <c r="L107" i="77"/>
  <c r="I107" i="77"/>
  <c r="F107" i="77"/>
  <c r="O106" i="77"/>
  <c r="L106" i="77"/>
  <c r="I106" i="77"/>
  <c r="F106" i="77"/>
  <c r="O105" i="77"/>
  <c r="L105" i="77"/>
  <c r="I105" i="77"/>
  <c r="F105" i="77"/>
  <c r="C105" i="77" s="1"/>
  <c r="N104" i="77"/>
  <c r="M104" i="77"/>
  <c r="K104" i="77"/>
  <c r="J104" i="77"/>
  <c r="H104" i="77"/>
  <c r="G104" i="77"/>
  <c r="E104" i="77"/>
  <c r="D104" i="77"/>
  <c r="O103" i="77"/>
  <c r="L103" i="77"/>
  <c r="I103" i="77"/>
  <c r="F103" i="77"/>
  <c r="O102" i="77"/>
  <c r="L102" i="77"/>
  <c r="I102" i="77"/>
  <c r="C102" i="77" s="1"/>
  <c r="F102" i="77"/>
  <c r="O101" i="77"/>
  <c r="L101" i="77"/>
  <c r="I101" i="77"/>
  <c r="F101" i="77"/>
  <c r="O100" i="77"/>
  <c r="L100" i="77"/>
  <c r="I100" i="77"/>
  <c r="F100" i="77"/>
  <c r="O99" i="77"/>
  <c r="L99" i="77"/>
  <c r="I99" i="77"/>
  <c r="F99" i="77"/>
  <c r="O98" i="77"/>
  <c r="L98" i="77"/>
  <c r="I98" i="77"/>
  <c r="C98" i="77" s="1"/>
  <c r="F98" i="77"/>
  <c r="O97" i="77"/>
  <c r="L97" i="77"/>
  <c r="I97" i="77"/>
  <c r="F97" i="77"/>
  <c r="N96" i="77"/>
  <c r="M96" i="77"/>
  <c r="K96" i="77"/>
  <c r="J96" i="77"/>
  <c r="H96" i="77"/>
  <c r="G96" i="77"/>
  <c r="E96" i="77"/>
  <c r="F96" i="77" s="1"/>
  <c r="D96" i="77"/>
  <c r="O95" i="77"/>
  <c r="L95" i="77"/>
  <c r="I95" i="77"/>
  <c r="F95" i="77"/>
  <c r="O94" i="77"/>
  <c r="L94" i="77"/>
  <c r="I94" i="77"/>
  <c r="C94" i="77" s="1"/>
  <c r="F94" i="77"/>
  <c r="O93" i="77"/>
  <c r="L93" i="77"/>
  <c r="I93" i="77"/>
  <c r="F93" i="77"/>
  <c r="C93" i="77" s="1"/>
  <c r="O92" i="77"/>
  <c r="L92" i="77"/>
  <c r="I92" i="77"/>
  <c r="F92" i="77"/>
  <c r="O91" i="77"/>
  <c r="L91" i="77"/>
  <c r="I91" i="77"/>
  <c r="F91" i="77"/>
  <c r="N90" i="77"/>
  <c r="M90" i="77"/>
  <c r="O90" i="77" s="1"/>
  <c r="K90" i="77"/>
  <c r="J90" i="77"/>
  <c r="H90" i="77"/>
  <c r="G90" i="77"/>
  <c r="I90" i="77" s="1"/>
  <c r="E90" i="77"/>
  <c r="D90" i="77"/>
  <c r="O89" i="77"/>
  <c r="L89" i="77"/>
  <c r="I89" i="77"/>
  <c r="F89" i="77"/>
  <c r="O88" i="77"/>
  <c r="L88" i="77"/>
  <c r="I88" i="77"/>
  <c r="F88" i="77"/>
  <c r="O87" i="77"/>
  <c r="L87" i="77"/>
  <c r="I87" i="77"/>
  <c r="F87" i="77"/>
  <c r="O86" i="77"/>
  <c r="L86" i="77"/>
  <c r="I86" i="77"/>
  <c r="C86" i="77" s="1"/>
  <c r="F86" i="77"/>
  <c r="N85" i="77"/>
  <c r="M85" i="77"/>
  <c r="K85" i="77"/>
  <c r="K84" i="77" s="1"/>
  <c r="J85" i="77"/>
  <c r="H85" i="77"/>
  <c r="G85" i="77"/>
  <c r="E85" i="77"/>
  <c r="D85" i="77"/>
  <c r="O83" i="77"/>
  <c r="L83" i="77"/>
  <c r="I83" i="77"/>
  <c r="F83" i="77"/>
  <c r="O82" i="77"/>
  <c r="L82" i="77"/>
  <c r="I82" i="77"/>
  <c r="F82" i="77"/>
  <c r="N81" i="77"/>
  <c r="M81" i="77"/>
  <c r="K81" i="77"/>
  <c r="J81" i="77"/>
  <c r="H81" i="77"/>
  <c r="G81" i="77"/>
  <c r="E81" i="77"/>
  <c r="D81" i="77"/>
  <c r="O80" i="77"/>
  <c r="L80" i="77"/>
  <c r="I80" i="77"/>
  <c r="F80" i="77"/>
  <c r="O79" i="77"/>
  <c r="L79" i="77"/>
  <c r="I79" i="77"/>
  <c r="F79" i="77"/>
  <c r="N78" i="77"/>
  <c r="M78" i="77"/>
  <c r="M77" i="77" s="1"/>
  <c r="K78" i="77"/>
  <c r="J78" i="77"/>
  <c r="H78" i="77"/>
  <c r="G78" i="77"/>
  <c r="G77" i="77" s="1"/>
  <c r="E78" i="77"/>
  <c r="D78" i="77"/>
  <c r="J77" i="77"/>
  <c r="H77" i="77"/>
  <c r="D77" i="77"/>
  <c r="O75" i="77"/>
  <c r="L75" i="77"/>
  <c r="I75" i="77"/>
  <c r="F75" i="77"/>
  <c r="C75" i="77" s="1"/>
  <c r="O74" i="77"/>
  <c r="L74" i="77"/>
  <c r="I74" i="77"/>
  <c r="F74" i="77"/>
  <c r="O73" i="77"/>
  <c r="L73" i="77"/>
  <c r="I73" i="77"/>
  <c r="F73" i="77"/>
  <c r="O72" i="77"/>
  <c r="L72" i="77"/>
  <c r="I72" i="77"/>
  <c r="F72" i="77"/>
  <c r="O71" i="77"/>
  <c r="L71" i="77"/>
  <c r="I71" i="77"/>
  <c r="F71" i="77"/>
  <c r="N70" i="77"/>
  <c r="M70" i="77"/>
  <c r="O70" i="77" s="1"/>
  <c r="K70" i="77"/>
  <c r="L70" i="77" s="1"/>
  <c r="J70" i="77"/>
  <c r="H70" i="77"/>
  <c r="G70" i="77"/>
  <c r="I70" i="77" s="1"/>
  <c r="E70" i="77"/>
  <c r="E68" i="77" s="1"/>
  <c r="D70" i="77"/>
  <c r="D68" i="77" s="1"/>
  <c r="O69" i="77"/>
  <c r="L69" i="77"/>
  <c r="I69" i="77"/>
  <c r="F69" i="77"/>
  <c r="N68" i="77"/>
  <c r="M68" i="77"/>
  <c r="O68" i="77" s="1"/>
  <c r="J68" i="77"/>
  <c r="H68" i="77"/>
  <c r="O67" i="77"/>
  <c r="L67" i="77"/>
  <c r="I67" i="77"/>
  <c r="F67" i="77"/>
  <c r="O66" i="77"/>
  <c r="L66" i="77"/>
  <c r="I66" i="77"/>
  <c r="F66" i="77"/>
  <c r="O65" i="77"/>
  <c r="L65" i="77"/>
  <c r="I65" i="77"/>
  <c r="F65" i="77"/>
  <c r="O64" i="77"/>
  <c r="L64" i="77"/>
  <c r="I64" i="77"/>
  <c r="F64" i="77"/>
  <c r="O63" i="77"/>
  <c r="L63" i="77"/>
  <c r="I63" i="77"/>
  <c r="F63" i="77"/>
  <c r="O62" i="77"/>
  <c r="L62" i="77"/>
  <c r="I62" i="77"/>
  <c r="F62" i="77"/>
  <c r="O61" i="77"/>
  <c r="L61" i="77"/>
  <c r="I61" i="77"/>
  <c r="F61" i="77"/>
  <c r="O60" i="77"/>
  <c r="L60" i="77"/>
  <c r="I60" i="77"/>
  <c r="F60" i="77"/>
  <c r="N59" i="77"/>
  <c r="M59" i="77"/>
  <c r="O59" i="77" s="1"/>
  <c r="K59" i="77"/>
  <c r="L59" i="77" s="1"/>
  <c r="J59" i="77"/>
  <c r="H59" i="77"/>
  <c r="G59" i="77"/>
  <c r="E59" i="77"/>
  <c r="D59" i="77"/>
  <c r="O58" i="77"/>
  <c r="L58" i="77"/>
  <c r="I58" i="77"/>
  <c r="F58" i="77"/>
  <c r="O57" i="77"/>
  <c r="L57" i="77"/>
  <c r="I57" i="77"/>
  <c r="F57" i="77"/>
  <c r="O56" i="77"/>
  <c r="N56" i="77"/>
  <c r="N55" i="77" s="1"/>
  <c r="N54" i="77" s="1"/>
  <c r="M56" i="77"/>
  <c r="K56" i="77"/>
  <c r="K55" i="77" s="1"/>
  <c r="J56" i="77"/>
  <c r="J55" i="77" s="1"/>
  <c r="H56" i="77"/>
  <c r="G56" i="77"/>
  <c r="G55" i="77" s="1"/>
  <c r="E56" i="77"/>
  <c r="E55" i="77" s="1"/>
  <c r="D56" i="77"/>
  <c r="F56" i="77" s="1"/>
  <c r="D55" i="77"/>
  <c r="D54" i="77" s="1"/>
  <c r="O48" i="77"/>
  <c r="C48" i="77" s="1"/>
  <c r="O47" i="77"/>
  <c r="C47" i="77" s="1"/>
  <c r="N46" i="77"/>
  <c r="M46" i="77"/>
  <c r="L45" i="77"/>
  <c r="I45" i="77"/>
  <c r="F45" i="77"/>
  <c r="K44" i="77"/>
  <c r="J44" i="77"/>
  <c r="H44" i="77"/>
  <c r="G44" i="77"/>
  <c r="I44" i="77" s="1"/>
  <c r="E44" i="77"/>
  <c r="D44" i="77"/>
  <c r="F43" i="77"/>
  <c r="C43" i="77" s="1"/>
  <c r="L42" i="77"/>
  <c r="C42" i="77" s="1"/>
  <c r="L41" i="77"/>
  <c r="C41" i="77" s="1"/>
  <c r="L40" i="77"/>
  <c r="C40" i="77" s="1"/>
  <c r="L39" i="77"/>
  <c r="C39" i="77" s="1"/>
  <c r="K38" i="77"/>
  <c r="J38" i="77"/>
  <c r="L38" i="77" s="1"/>
  <c r="C38" i="77" s="1"/>
  <c r="L37" i="77"/>
  <c r="C37" i="77" s="1"/>
  <c r="L36" i="77"/>
  <c r="C36" i="77" s="1"/>
  <c r="K35" i="77"/>
  <c r="J35" i="77"/>
  <c r="L35" i="77" s="1"/>
  <c r="C35" i="77" s="1"/>
  <c r="L34" i="77"/>
  <c r="C34" i="77" s="1"/>
  <c r="K33" i="77"/>
  <c r="J33" i="77"/>
  <c r="L33" i="77" s="1"/>
  <c r="C33" i="77" s="1"/>
  <c r="L32" i="77"/>
  <c r="C32" i="77" s="1"/>
  <c r="L31" i="77"/>
  <c r="C31" i="77" s="1"/>
  <c r="L30" i="77"/>
  <c r="C30" i="77" s="1"/>
  <c r="K29" i="77"/>
  <c r="J29" i="77"/>
  <c r="L29" i="77" s="1"/>
  <c r="C29" i="77" s="1"/>
  <c r="F27" i="77"/>
  <c r="C27" i="77" s="1"/>
  <c r="I26" i="77"/>
  <c r="F26" i="77"/>
  <c r="C26" i="77" s="1"/>
  <c r="O25" i="77"/>
  <c r="L25" i="77"/>
  <c r="I25" i="77"/>
  <c r="F25" i="77"/>
  <c r="O24" i="77"/>
  <c r="L24" i="77"/>
  <c r="I24" i="77"/>
  <c r="F24" i="77"/>
  <c r="C24" i="77" s="1"/>
  <c r="N23" i="77"/>
  <c r="N291" i="77" s="1"/>
  <c r="M23" i="77"/>
  <c r="M291" i="77" s="1"/>
  <c r="K23" i="77"/>
  <c r="J23" i="77"/>
  <c r="J291" i="77" s="1"/>
  <c r="H23" i="77"/>
  <c r="H291" i="77" s="1"/>
  <c r="H290" i="77" s="1"/>
  <c r="G23" i="77"/>
  <c r="G291" i="77" s="1"/>
  <c r="E23" i="77"/>
  <c r="D23" i="77"/>
  <c r="D291" i="77" s="1"/>
  <c r="N22" i="77"/>
  <c r="E22" i="77"/>
  <c r="F44" i="77" l="1"/>
  <c r="C71" i="77"/>
  <c r="C74" i="77"/>
  <c r="F81" i="77"/>
  <c r="L81" i="77"/>
  <c r="C82" i="77"/>
  <c r="C141" i="77"/>
  <c r="O152" i="77"/>
  <c r="C164" i="77"/>
  <c r="C173" i="77"/>
  <c r="G192" i="77"/>
  <c r="I192" i="77" s="1"/>
  <c r="L199" i="77"/>
  <c r="O239" i="77"/>
  <c r="E270" i="77"/>
  <c r="L277" i="77"/>
  <c r="F293" i="77"/>
  <c r="L293" i="77"/>
  <c r="C298" i="77"/>
  <c r="C299" i="77"/>
  <c r="C301" i="77"/>
  <c r="C303" i="77"/>
  <c r="C88" i="77"/>
  <c r="C100" i="77"/>
  <c r="C107" i="77"/>
  <c r="O113" i="77"/>
  <c r="C204" i="77"/>
  <c r="C220" i="77"/>
  <c r="K28" i="77"/>
  <c r="H55" i="77"/>
  <c r="H54" i="77" s="1"/>
  <c r="I77" i="77"/>
  <c r="F104" i="77"/>
  <c r="C115" i="77"/>
  <c r="C121" i="77"/>
  <c r="F142" i="77"/>
  <c r="C143" i="77"/>
  <c r="F145" i="77"/>
  <c r="C153" i="77"/>
  <c r="C156" i="77"/>
  <c r="I161" i="77"/>
  <c r="O161" i="77"/>
  <c r="L167" i="77"/>
  <c r="C168" i="77"/>
  <c r="C242" i="77"/>
  <c r="H259" i="77"/>
  <c r="J28" i="77"/>
  <c r="L28" i="77" s="1"/>
  <c r="C28" i="77" s="1"/>
  <c r="C64" i="77"/>
  <c r="C65" i="77"/>
  <c r="C66" i="77"/>
  <c r="C67" i="77"/>
  <c r="G68" i="77"/>
  <c r="I68" i="77" s="1"/>
  <c r="N77" i="77"/>
  <c r="I104" i="77"/>
  <c r="O104" i="77"/>
  <c r="F117" i="77"/>
  <c r="C119" i="77"/>
  <c r="C128" i="77"/>
  <c r="C133" i="77"/>
  <c r="O137" i="77"/>
  <c r="O145" i="77"/>
  <c r="C165" i="77"/>
  <c r="D188" i="77"/>
  <c r="F188" i="77" s="1"/>
  <c r="L206" i="77"/>
  <c r="C208" i="77"/>
  <c r="C211" i="77"/>
  <c r="C215" i="77"/>
  <c r="I217" i="77"/>
  <c r="E232" i="77"/>
  <c r="E231" i="77" s="1"/>
  <c r="K232" i="77"/>
  <c r="C251" i="77"/>
  <c r="G259" i="77"/>
  <c r="C263" i="77"/>
  <c r="F264" i="77"/>
  <c r="L264" i="77"/>
  <c r="C267" i="77"/>
  <c r="F272" i="77"/>
  <c r="C275" i="77"/>
  <c r="C129" i="77"/>
  <c r="N290" i="77"/>
  <c r="C25" i="77"/>
  <c r="C45" i="77"/>
  <c r="C57" i="77"/>
  <c r="C58" i="77"/>
  <c r="F59" i="77"/>
  <c r="C72" i="77"/>
  <c r="L90" i="77"/>
  <c r="C92" i="77"/>
  <c r="C95" i="77"/>
  <c r="C97" i="77"/>
  <c r="C106" i="77"/>
  <c r="C109" i="77"/>
  <c r="C112" i="77"/>
  <c r="C114" i="77"/>
  <c r="L123" i="77"/>
  <c r="C123" i="77" s="1"/>
  <c r="C127" i="77"/>
  <c r="C139" i="77"/>
  <c r="C147" i="77"/>
  <c r="F152" i="77"/>
  <c r="C160" i="77"/>
  <c r="L166" i="77"/>
  <c r="C172" i="77"/>
  <c r="L176" i="77"/>
  <c r="C184" i="77"/>
  <c r="F192" i="77"/>
  <c r="N188" i="77"/>
  <c r="N205" i="77"/>
  <c r="N196" i="77" s="1"/>
  <c r="C229" i="77"/>
  <c r="C230" i="77"/>
  <c r="C241" i="77"/>
  <c r="C244" i="77"/>
  <c r="C246" i="77"/>
  <c r="G252" i="77"/>
  <c r="I252" i="77" s="1"/>
  <c r="C257" i="77"/>
  <c r="C266" i="77"/>
  <c r="I272" i="77"/>
  <c r="N270" i="77"/>
  <c r="N269" i="77" s="1"/>
  <c r="C278" i="77"/>
  <c r="O277" i="77"/>
  <c r="E54" i="77"/>
  <c r="F54" i="77" s="1"/>
  <c r="E291" i="77"/>
  <c r="E290" i="77" s="1"/>
  <c r="K291" i="77"/>
  <c r="K290" i="77" s="1"/>
  <c r="O23" i="77"/>
  <c r="M55" i="77"/>
  <c r="M54" i="77" s="1"/>
  <c r="C60" i="77"/>
  <c r="O78" i="77"/>
  <c r="C80" i="77"/>
  <c r="C83" i="77"/>
  <c r="N84" i="77"/>
  <c r="C99" i="77"/>
  <c r="C111" i="77"/>
  <c r="F113" i="77"/>
  <c r="C125" i="77"/>
  <c r="C134" i="77"/>
  <c r="C142" i="77"/>
  <c r="O167" i="77"/>
  <c r="L174" i="77"/>
  <c r="C180" i="77"/>
  <c r="L185" i="77"/>
  <c r="C185" i="77" s="1"/>
  <c r="C203" i="77"/>
  <c r="C207" i="77"/>
  <c r="C212" i="77"/>
  <c r="F217" i="77"/>
  <c r="C219" i="77"/>
  <c r="K205" i="77"/>
  <c r="K196" i="77" s="1"/>
  <c r="C240" i="77"/>
  <c r="C245" i="77"/>
  <c r="C250" i="77"/>
  <c r="I259" i="77"/>
  <c r="N259" i="77"/>
  <c r="O259" i="77" s="1"/>
  <c r="C268" i="77"/>
  <c r="I269" i="77"/>
  <c r="C274" i="77"/>
  <c r="C280" i="77"/>
  <c r="K231" i="77"/>
  <c r="M22" i="77"/>
  <c r="O22" i="77" s="1"/>
  <c r="L23" i="77"/>
  <c r="L44" i="77"/>
  <c r="C44" i="77" s="1"/>
  <c r="I59" i="77"/>
  <c r="C59" i="77" s="1"/>
  <c r="C61" i="77"/>
  <c r="C62" i="77"/>
  <c r="C63" i="77"/>
  <c r="K68" i="77"/>
  <c r="K54" i="77" s="1"/>
  <c r="E77" i="77"/>
  <c r="F77" i="77" s="1"/>
  <c r="C79" i="77"/>
  <c r="I81" i="77"/>
  <c r="D84" i="77"/>
  <c r="J84" i="77"/>
  <c r="C89" i="77"/>
  <c r="F90" i="77"/>
  <c r="G84" i="77"/>
  <c r="O96" i="77"/>
  <c r="C103" i="77"/>
  <c r="I113" i="77"/>
  <c r="C120" i="77"/>
  <c r="I152" i="77"/>
  <c r="L161" i="77"/>
  <c r="C161" i="77" s="1"/>
  <c r="F176" i="77"/>
  <c r="L175" i="77"/>
  <c r="C190" i="77"/>
  <c r="C201" i="77"/>
  <c r="L205" i="77"/>
  <c r="H205" i="77"/>
  <c r="H196" i="77" s="1"/>
  <c r="H195" i="77" s="1"/>
  <c r="C210" i="77"/>
  <c r="C223" i="77"/>
  <c r="H232" i="77"/>
  <c r="H231" i="77" s="1"/>
  <c r="O234" i="77"/>
  <c r="C238" i="77"/>
  <c r="F239" i="77"/>
  <c r="I247" i="77"/>
  <c r="C247" i="77" s="1"/>
  <c r="C249" i="77"/>
  <c r="L252" i="77"/>
  <c r="L253" i="77"/>
  <c r="C254" i="77"/>
  <c r="C261" i="77"/>
  <c r="C262" i="77"/>
  <c r="I264" i="77"/>
  <c r="O264" i="77"/>
  <c r="K269" i="77"/>
  <c r="C276" i="77"/>
  <c r="F277" i="77"/>
  <c r="C277" i="77" s="1"/>
  <c r="M270" i="77"/>
  <c r="M269" i="77" s="1"/>
  <c r="O269" i="77" s="1"/>
  <c r="E269" i="77"/>
  <c r="C282" i="77"/>
  <c r="C297" i="77"/>
  <c r="L55" i="77"/>
  <c r="J54" i="77"/>
  <c r="G54" i="77"/>
  <c r="I55" i="77"/>
  <c r="F68" i="77"/>
  <c r="I84" i="77"/>
  <c r="D290" i="77"/>
  <c r="F290" i="77" s="1"/>
  <c r="F291" i="77"/>
  <c r="L84" i="77"/>
  <c r="O175" i="77"/>
  <c r="M174" i="77"/>
  <c r="O174" i="77" s="1"/>
  <c r="I189" i="77"/>
  <c r="G188" i="77"/>
  <c r="I188" i="77" s="1"/>
  <c r="J22" i="77"/>
  <c r="I23" i="77"/>
  <c r="M290" i="77"/>
  <c r="O291" i="77"/>
  <c r="L56" i="77"/>
  <c r="C69" i="77"/>
  <c r="O77" i="77"/>
  <c r="O81" i="77"/>
  <c r="C81" i="77" s="1"/>
  <c r="E84" i="77"/>
  <c r="F84" i="77" s="1"/>
  <c r="M84" i="77"/>
  <c r="F85" i="77"/>
  <c r="I96" i="77"/>
  <c r="C101" i="77"/>
  <c r="O117" i="77"/>
  <c r="C124" i="77"/>
  <c r="G131" i="77"/>
  <c r="I131" i="77" s="1"/>
  <c r="C136" i="77"/>
  <c r="C144" i="77"/>
  <c r="D269" i="77"/>
  <c r="F270" i="77"/>
  <c r="O270" i="77"/>
  <c r="L197" i="77"/>
  <c r="J196" i="77"/>
  <c r="G22" i="77"/>
  <c r="K22" i="77"/>
  <c r="F23" i="77"/>
  <c r="L291" i="77"/>
  <c r="J290" i="77"/>
  <c r="O46" i="77"/>
  <c r="C46" i="77" s="1"/>
  <c r="F55" i="77"/>
  <c r="I56" i="77"/>
  <c r="F70" i="77"/>
  <c r="C70" i="77" s="1"/>
  <c r="F78" i="77"/>
  <c r="I78" i="77"/>
  <c r="L85" i="77"/>
  <c r="C87" i="77"/>
  <c r="C91" i="77"/>
  <c r="L96" i="77"/>
  <c r="L104" i="77"/>
  <c r="C104" i="77" s="1"/>
  <c r="C116" i="77"/>
  <c r="E131" i="77"/>
  <c r="F137" i="77"/>
  <c r="L78" i="77"/>
  <c r="K77" i="77"/>
  <c r="D22" i="77"/>
  <c r="F22" i="77" s="1"/>
  <c r="H22" i="77"/>
  <c r="G290" i="77"/>
  <c r="I290" i="77" s="1"/>
  <c r="I291" i="77"/>
  <c r="C73" i="77"/>
  <c r="I85" i="77"/>
  <c r="H84" i="77"/>
  <c r="H76" i="77" s="1"/>
  <c r="O85" i="77"/>
  <c r="F132" i="77"/>
  <c r="D131" i="77"/>
  <c r="G175" i="77"/>
  <c r="I176" i="77"/>
  <c r="F199" i="77"/>
  <c r="D197" i="77"/>
  <c r="L117" i="77"/>
  <c r="C117" i="77" s="1"/>
  <c r="C122" i="77"/>
  <c r="C130" i="77"/>
  <c r="M131" i="77"/>
  <c r="J131" i="77"/>
  <c r="N131" i="77"/>
  <c r="L137" i="77"/>
  <c r="L145" i="77"/>
  <c r="C145" i="77" s="1"/>
  <c r="C150" i="77"/>
  <c r="C151" i="77"/>
  <c r="C154" i="77"/>
  <c r="C155" i="77"/>
  <c r="M166" i="77"/>
  <c r="O166" i="77" s="1"/>
  <c r="C178" i="77"/>
  <c r="C179" i="77"/>
  <c r="C182" i="77"/>
  <c r="C183" i="77"/>
  <c r="C186" i="77"/>
  <c r="C187" i="77"/>
  <c r="L193" i="77"/>
  <c r="J192" i="77"/>
  <c r="L192" i="77" s="1"/>
  <c r="C194" i="77"/>
  <c r="O232" i="77"/>
  <c r="I234" i="77"/>
  <c r="I239" i="77"/>
  <c r="G232" i="77"/>
  <c r="J259" i="77"/>
  <c r="L259" i="77" s="1"/>
  <c r="C259" i="77" s="1"/>
  <c r="L260" i="77"/>
  <c r="C110" i="77"/>
  <c r="C118" i="77"/>
  <c r="C138" i="77"/>
  <c r="C146" i="77"/>
  <c r="L189" i="77"/>
  <c r="C217" i="77"/>
  <c r="N231" i="77"/>
  <c r="L236" i="77"/>
  <c r="J232" i="77"/>
  <c r="M252" i="77"/>
  <c r="O253" i="77"/>
  <c r="L113" i="77"/>
  <c r="C113" i="77" s="1"/>
  <c r="C126" i="77"/>
  <c r="K131" i="77"/>
  <c r="I132" i="77"/>
  <c r="C158" i="77"/>
  <c r="C159" i="77"/>
  <c r="C162" i="77"/>
  <c r="C163" i="77"/>
  <c r="D166" i="77"/>
  <c r="F166" i="77" s="1"/>
  <c r="F167" i="77"/>
  <c r="I167" i="77"/>
  <c r="C170" i="77"/>
  <c r="C171" i="77"/>
  <c r="D175" i="77"/>
  <c r="C198" i="77"/>
  <c r="C202" i="77"/>
  <c r="D205" i="77"/>
  <c r="F205" i="77" s="1"/>
  <c r="F206" i="77"/>
  <c r="O206" i="77"/>
  <c r="M205" i="77"/>
  <c r="O205" i="77" s="1"/>
  <c r="C221" i="77"/>
  <c r="C222" i="77"/>
  <c r="L272" i="77"/>
  <c r="J270" i="77"/>
  <c r="C273" i="77"/>
  <c r="F281" i="77"/>
  <c r="C281" i="77" s="1"/>
  <c r="I283" i="77"/>
  <c r="C284" i="77"/>
  <c r="O189" i="77"/>
  <c r="M192" i="77"/>
  <c r="O193" i="77"/>
  <c r="E196" i="77"/>
  <c r="O197" i="77"/>
  <c r="C213" i="77"/>
  <c r="C214" i="77"/>
  <c r="C218" i="77"/>
  <c r="C225" i="77"/>
  <c r="C226" i="77"/>
  <c r="C233" i="77"/>
  <c r="F234" i="77"/>
  <c r="C234" i="77" s="1"/>
  <c r="D232" i="77"/>
  <c r="L239" i="77"/>
  <c r="C248" i="77"/>
  <c r="F253" i="77"/>
  <c r="C253" i="77" s="1"/>
  <c r="I270" i="77"/>
  <c r="O272" i="77"/>
  <c r="I293" i="77"/>
  <c r="I199" i="77"/>
  <c r="G197" i="77"/>
  <c r="I228" i="77"/>
  <c r="G205" i="77"/>
  <c r="I205" i="77" s="1"/>
  <c r="O228" i="77"/>
  <c r="O236" i="77"/>
  <c r="C236" i="77" s="1"/>
  <c r="O260" i="77"/>
  <c r="C265" i="77"/>
  <c r="C285" i="77"/>
  <c r="C295" i="77"/>
  <c r="C296" i="77"/>
  <c r="C293" i="77" s="1"/>
  <c r="L283" i="77"/>
  <c r="E195" i="77" l="1"/>
  <c r="O55" i="77"/>
  <c r="J76" i="77"/>
  <c r="C264" i="77"/>
  <c r="C193" i="77"/>
  <c r="F131" i="77"/>
  <c r="K195" i="77"/>
  <c r="L68" i="77"/>
  <c r="C199" i="77"/>
  <c r="C152" i="77"/>
  <c r="C283" i="77"/>
  <c r="C272" i="77"/>
  <c r="N76" i="77"/>
  <c r="N53" i="77" s="1"/>
  <c r="C176" i="77"/>
  <c r="C78" i="77"/>
  <c r="O290" i="77"/>
  <c r="C189" i="77"/>
  <c r="C68" i="77"/>
  <c r="C96" i="77"/>
  <c r="C239" i="77"/>
  <c r="C90" i="77"/>
  <c r="C260" i="77"/>
  <c r="L290" i="77"/>
  <c r="I22" i="77"/>
  <c r="G76" i="77"/>
  <c r="H53" i="77"/>
  <c r="H52" i="77" s="1"/>
  <c r="H286" i="77"/>
  <c r="I197" i="77"/>
  <c r="G196" i="77"/>
  <c r="D231" i="77"/>
  <c r="F231" i="77" s="1"/>
  <c r="F232" i="77"/>
  <c r="J269" i="77"/>
  <c r="L270" i="77"/>
  <c r="C270" i="77" s="1"/>
  <c r="C132" i="77"/>
  <c r="N195" i="77"/>
  <c r="N52" i="77" s="1"/>
  <c r="L196" i="77"/>
  <c r="L54" i="77"/>
  <c r="I54" i="77"/>
  <c r="C206" i="77"/>
  <c r="D174" i="77"/>
  <c r="F174" i="77" s="1"/>
  <c r="F175" i="77"/>
  <c r="C167" i="77"/>
  <c r="J231" i="77"/>
  <c r="L231" i="77" s="1"/>
  <c r="L232" i="77"/>
  <c r="J188" i="77"/>
  <c r="L188" i="77" s="1"/>
  <c r="O131" i="77"/>
  <c r="G174" i="77"/>
  <c r="I174" i="77" s="1"/>
  <c r="I175" i="77"/>
  <c r="C137" i="77"/>
  <c r="C56" i="77"/>
  <c r="C85" i="77"/>
  <c r="L22" i="77"/>
  <c r="E76" i="77"/>
  <c r="O54" i="77"/>
  <c r="C54" i="77" s="1"/>
  <c r="M188" i="77"/>
  <c r="O188" i="77" s="1"/>
  <c r="O192" i="77"/>
  <c r="C192" i="77" s="1"/>
  <c r="C22" i="77"/>
  <c r="I76" i="77"/>
  <c r="M196" i="77"/>
  <c r="M231" i="77"/>
  <c r="O252" i="77"/>
  <c r="C252" i="77" s="1"/>
  <c r="L131" i="77"/>
  <c r="C131" i="77" s="1"/>
  <c r="L77" i="77"/>
  <c r="C77" i="77" s="1"/>
  <c r="K76" i="77"/>
  <c r="C228" i="77"/>
  <c r="C205" i="77"/>
  <c r="C166" i="77"/>
  <c r="I232" i="77"/>
  <c r="G231" i="77"/>
  <c r="D196" i="77"/>
  <c r="F197" i="77"/>
  <c r="C197" i="77" s="1"/>
  <c r="D76" i="77"/>
  <c r="C55" i="77"/>
  <c r="C23" i="77"/>
  <c r="F269" i="77"/>
  <c r="M76" i="77"/>
  <c r="O84" i="77"/>
  <c r="C84" i="77" s="1"/>
  <c r="L76" i="77" l="1"/>
  <c r="C291" i="77"/>
  <c r="C290" i="77" s="1"/>
  <c r="O76" i="77"/>
  <c r="C174" i="77"/>
  <c r="G53" i="77"/>
  <c r="N286" i="77"/>
  <c r="N51" i="77"/>
  <c r="N288" i="77"/>
  <c r="I53" i="77"/>
  <c r="D286" i="77"/>
  <c r="F76" i="77"/>
  <c r="C76" i="77" s="1"/>
  <c r="D53" i="77"/>
  <c r="I231" i="77"/>
  <c r="G286" i="77"/>
  <c r="I286" i="77" s="1"/>
  <c r="C188" i="77"/>
  <c r="C175" i="77"/>
  <c r="J195" i="77"/>
  <c r="L195" i="77" s="1"/>
  <c r="L269" i="77"/>
  <c r="C269" i="77" s="1"/>
  <c r="J286" i="77"/>
  <c r="I196" i="77"/>
  <c r="G195" i="77"/>
  <c r="I195" i="77" s="1"/>
  <c r="D195" i="77"/>
  <c r="F195" i="77" s="1"/>
  <c r="F196" i="77"/>
  <c r="K53" i="77"/>
  <c r="K52" i="77" s="1"/>
  <c r="K286" i="77"/>
  <c r="O231" i="77"/>
  <c r="M286" i="77"/>
  <c r="O286" i="77" s="1"/>
  <c r="J53" i="77"/>
  <c r="E53" i="77"/>
  <c r="E52" i="77" s="1"/>
  <c r="E286" i="77"/>
  <c r="M195" i="77"/>
  <c r="O195" i="77" s="1"/>
  <c r="O196" i="77"/>
  <c r="M53" i="77"/>
  <c r="C232" i="77"/>
  <c r="H288" i="77"/>
  <c r="H51" i="77"/>
  <c r="C195" i="77" l="1"/>
  <c r="F286" i="77"/>
  <c r="C231" i="77"/>
  <c r="J52" i="77"/>
  <c r="L53" i="77"/>
  <c r="G52" i="77"/>
  <c r="F53" i="77"/>
  <c r="D52" i="77"/>
  <c r="M52" i="77"/>
  <c r="O53" i="77"/>
  <c r="E288" i="77"/>
  <c r="E51" i="77"/>
  <c r="C196" i="77"/>
  <c r="L286" i="77"/>
  <c r="K51" i="77"/>
  <c r="K288" i="77"/>
  <c r="C286" i="77" l="1"/>
  <c r="C53" i="77"/>
  <c r="G288" i="77"/>
  <c r="I288" i="77" s="1"/>
  <c r="G51" i="77"/>
  <c r="I51" i="77" s="1"/>
  <c r="I52" i="77"/>
  <c r="M51" i="77"/>
  <c r="O51" i="77" s="1"/>
  <c r="O52" i="77"/>
  <c r="M288" i="77"/>
  <c r="O288" i="77" s="1"/>
  <c r="D288" i="77"/>
  <c r="F288" i="77" s="1"/>
  <c r="F52" i="77"/>
  <c r="D51" i="77"/>
  <c r="F51" i="77" s="1"/>
  <c r="J51" i="77"/>
  <c r="L51" i="77" s="1"/>
  <c r="L52" i="77"/>
  <c r="J288" i="77"/>
  <c r="L288" i="77" s="1"/>
  <c r="C51" i="77" l="1"/>
  <c r="C288" i="77"/>
  <c r="C52" i="77"/>
  <c r="O303" i="76" l="1"/>
  <c r="L303" i="76"/>
  <c r="I303" i="76"/>
  <c r="F303" i="76"/>
  <c r="O301" i="76"/>
  <c r="L301" i="76"/>
  <c r="I301" i="76"/>
  <c r="F301" i="76"/>
  <c r="O299" i="76"/>
  <c r="L299" i="76"/>
  <c r="I299" i="76"/>
  <c r="F299" i="76"/>
  <c r="O298" i="76"/>
  <c r="L298" i="76"/>
  <c r="I298" i="76"/>
  <c r="F298" i="76"/>
  <c r="C298" i="76" s="1"/>
  <c r="O297" i="76"/>
  <c r="L297" i="76"/>
  <c r="I297" i="76"/>
  <c r="F297" i="76"/>
  <c r="O296" i="76"/>
  <c r="L296" i="76"/>
  <c r="I296" i="76"/>
  <c r="F296" i="76"/>
  <c r="O295" i="76"/>
  <c r="L295" i="76"/>
  <c r="I295" i="76"/>
  <c r="F295" i="76"/>
  <c r="O294" i="76"/>
  <c r="L294" i="76"/>
  <c r="I294" i="76"/>
  <c r="F294" i="76"/>
  <c r="C294" i="76" s="1"/>
  <c r="N293" i="76"/>
  <c r="O293" i="76" s="1"/>
  <c r="M293" i="76"/>
  <c r="K293" i="76"/>
  <c r="J293" i="76"/>
  <c r="L293" i="76" s="1"/>
  <c r="H293" i="76"/>
  <c r="G293" i="76"/>
  <c r="E293" i="76"/>
  <c r="D293" i="76"/>
  <c r="F293" i="76" s="1"/>
  <c r="O285" i="76"/>
  <c r="L285" i="76"/>
  <c r="I285" i="76"/>
  <c r="F285" i="76"/>
  <c r="O284" i="76"/>
  <c r="L284" i="76"/>
  <c r="I284" i="76"/>
  <c r="F284" i="76"/>
  <c r="C284" i="76" s="1"/>
  <c r="N283" i="76"/>
  <c r="M283" i="76"/>
  <c r="O283" i="76" s="1"/>
  <c r="K283" i="76"/>
  <c r="J283" i="76"/>
  <c r="H283" i="76"/>
  <c r="G283" i="76"/>
  <c r="E283" i="76"/>
  <c r="D283" i="76"/>
  <c r="O282" i="76"/>
  <c r="L282" i="76"/>
  <c r="I282" i="76"/>
  <c r="F282" i="76"/>
  <c r="N281" i="76"/>
  <c r="M281" i="76"/>
  <c r="O281" i="76" s="1"/>
  <c r="K281" i="76"/>
  <c r="J281" i="76"/>
  <c r="H281" i="76"/>
  <c r="G281" i="76"/>
  <c r="I281" i="76" s="1"/>
  <c r="E281" i="76"/>
  <c r="D281" i="76"/>
  <c r="O280" i="76"/>
  <c r="L280" i="76"/>
  <c r="I280" i="76"/>
  <c r="F280" i="76"/>
  <c r="O279" i="76"/>
  <c r="L279" i="76"/>
  <c r="I279" i="76"/>
  <c r="F279" i="76"/>
  <c r="O278" i="76"/>
  <c r="L278" i="76"/>
  <c r="I278" i="76"/>
  <c r="F278" i="76"/>
  <c r="N277" i="76"/>
  <c r="M277" i="76"/>
  <c r="K277" i="76"/>
  <c r="J277" i="76"/>
  <c r="H277" i="76"/>
  <c r="G277" i="76"/>
  <c r="I277" i="76" s="1"/>
  <c r="E277" i="76"/>
  <c r="D277" i="76"/>
  <c r="O276" i="76"/>
  <c r="L276" i="76"/>
  <c r="I276" i="76"/>
  <c r="F276" i="76"/>
  <c r="O275" i="76"/>
  <c r="L275" i="76"/>
  <c r="I275" i="76"/>
  <c r="F275" i="76"/>
  <c r="O274" i="76"/>
  <c r="L274" i="76"/>
  <c r="I274" i="76"/>
  <c r="F274" i="76"/>
  <c r="O273" i="76"/>
  <c r="L273" i="76"/>
  <c r="I273" i="76"/>
  <c r="C273" i="76" s="1"/>
  <c r="F273" i="76"/>
  <c r="N272" i="76"/>
  <c r="M272" i="76"/>
  <c r="K272" i="76"/>
  <c r="J272" i="76"/>
  <c r="H272" i="76"/>
  <c r="I272" i="76" s="1"/>
  <c r="G272" i="76"/>
  <c r="F272" i="76"/>
  <c r="E272" i="76"/>
  <c r="D272" i="76"/>
  <c r="D270" i="76" s="1"/>
  <c r="O271" i="76"/>
  <c r="L271" i="76"/>
  <c r="I271" i="76"/>
  <c r="F271" i="76"/>
  <c r="H270" i="76"/>
  <c r="H269" i="76" s="1"/>
  <c r="O268" i="76"/>
  <c r="L268" i="76"/>
  <c r="I268" i="76"/>
  <c r="F268" i="76"/>
  <c r="O267" i="76"/>
  <c r="L267" i="76"/>
  <c r="I267" i="76"/>
  <c r="F267" i="76"/>
  <c r="O266" i="76"/>
  <c r="L266" i="76"/>
  <c r="I266" i="76"/>
  <c r="F266" i="76"/>
  <c r="O265" i="76"/>
  <c r="L265" i="76"/>
  <c r="I265" i="76"/>
  <c r="F265" i="76"/>
  <c r="N264" i="76"/>
  <c r="M264" i="76"/>
  <c r="K264" i="76"/>
  <c r="J264" i="76"/>
  <c r="H264" i="76"/>
  <c r="G264" i="76"/>
  <c r="E264" i="76"/>
  <c r="D264" i="76"/>
  <c r="F264" i="76" s="1"/>
  <c r="O263" i="76"/>
  <c r="L263" i="76"/>
  <c r="I263" i="76"/>
  <c r="F263" i="76"/>
  <c r="C263" i="76"/>
  <c r="O262" i="76"/>
  <c r="L262" i="76"/>
  <c r="I262" i="76"/>
  <c r="F262" i="76"/>
  <c r="C262" i="76" s="1"/>
  <c r="O261" i="76"/>
  <c r="L261" i="76"/>
  <c r="I261" i="76"/>
  <c r="F261" i="76"/>
  <c r="N260" i="76"/>
  <c r="M260" i="76"/>
  <c r="K260" i="76"/>
  <c r="J260" i="76"/>
  <c r="H260" i="76"/>
  <c r="G260" i="76"/>
  <c r="E260" i="76"/>
  <c r="E259" i="76" s="1"/>
  <c r="D260" i="76"/>
  <c r="D259" i="76" s="1"/>
  <c r="K259" i="76"/>
  <c r="G259" i="76"/>
  <c r="O258" i="76"/>
  <c r="L258" i="76"/>
  <c r="I258" i="76"/>
  <c r="F258" i="76"/>
  <c r="O257" i="76"/>
  <c r="L257" i="76"/>
  <c r="I257" i="76"/>
  <c r="F257" i="76"/>
  <c r="O256" i="76"/>
  <c r="L256" i="76"/>
  <c r="I256" i="76"/>
  <c r="F256" i="76"/>
  <c r="O255" i="76"/>
  <c r="L255" i="76"/>
  <c r="I255" i="76"/>
  <c r="F255" i="76"/>
  <c r="O254" i="76"/>
  <c r="L254" i="76"/>
  <c r="I254" i="76"/>
  <c r="F254" i="76"/>
  <c r="N253" i="76"/>
  <c r="M253" i="76"/>
  <c r="K253" i="76"/>
  <c r="J253" i="76"/>
  <c r="H253" i="76"/>
  <c r="H252" i="76" s="1"/>
  <c r="G253" i="76"/>
  <c r="G252" i="76" s="1"/>
  <c r="E253" i="76"/>
  <c r="E252" i="76" s="1"/>
  <c r="D253" i="76"/>
  <c r="D252" i="76" s="1"/>
  <c r="F252" i="76" s="1"/>
  <c r="N252" i="76"/>
  <c r="J252" i="76"/>
  <c r="O251" i="76"/>
  <c r="L251" i="76"/>
  <c r="I251" i="76"/>
  <c r="F251" i="76"/>
  <c r="O250" i="76"/>
  <c r="L250" i="76"/>
  <c r="I250" i="76"/>
  <c r="F250" i="76"/>
  <c r="O249" i="76"/>
  <c r="L249" i="76"/>
  <c r="I249" i="76"/>
  <c r="C249" i="76" s="1"/>
  <c r="F249" i="76"/>
  <c r="O248" i="76"/>
  <c r="L248" i="76"/>
  <c r="I248" i="76"/>
  <c r="F248" i="76"/>
  <c r="N247" i="76"/>
  <c r="M247" i="76"/>
  <c r="O247" i="76" s="1"/>
  <c r="K247" i="76"/>
  <c r="J247" i="76"/>
  <c r="H247" i="76"/>
  <c r="G247" i="76"/>
  <c r="I247" i="76" s="1"/>
  <c r="E247" i="76"/>
  <c r="F247" i="76" s="1"/>
  <c r="D247" i="76"/>
  <c r="O246" i="76"/>
  <c r="L246" i="76"/>
  <c r="I246" i="76"/>
  <c r="F246" i="76"/>
  <c r="O245" i="76"/>
  <c r="L245" i="76"/>
  <c r="I245" i="76"/>
  <c r="F245" i="76"/>
  <c r="O244" i="76"/>
  <c r="L244" i="76"/>
  <c r="I244" i="76"/>
  <c r="F244" i="76"/>
  <c r="O243" i="76"/>
  <c r="L243" i="76"/>
  <c r="I243" i="76"/>
  <c r="F243" i="76"/>
  <c r="O242" i="76"/>
  <c r="L242" i="76"/>
  <c r="I242" i="76"/>
  <c r="F242" i="76"/>
  <c r="O241" i="76"/>
  <c r="L241" i="76"/>
  <c r="I241" i="76"/>
  <c r="C241" i="76" s="1"/>
  <c r="F241" i="76"/>
  <c r="O240" i="76"/>
  <c r="L240" i="76"/>
  <c r="I240" i="76"/>
  <c r="F240" i="76"/>
  <c r="N239" i="76"/>
  <c r="M239" i="76"/>
  <c r="O239" i="76" s="1"/>
  <c r="K239" i="76"/>
  <c r="J239" i="76"/>
  <c r="H239" i="76"/>
  <c r="G239" i="76"/>
  <c r="E239" i="76"/>
  <c r="D239" i="76"/>
  <c r="O238" i="76"/>
  <c r="L238" i="76"/>
  <c r="I238" i="76"/>
  <c r="F238" i="76"/>
  <c r="O237" i="76"/>
  <c r="L237" i="76"/>
  <c r="I237" i="76"/>
  <c r="F237" i="76"/>
  <c r="N236" i="76"/>
  <c r="M236" i="76"/>
  <c r="K236" i="76"/>
  <c r="J236" i="76"/>
  <c r="H236" i="76"/>
  <c r="G236" i="76"/>
  <c r="E236" i="76"/>
  <c r="D236" i="76"/>
  <c r="O235" i="76"/>
  <c r="L235" i="76"/>
  <c r="I235" i="76"/>
  <c r="F235" i="76"/>
  <c r="N234" i="76"/>
  <c r="M234" i="76"/>
  <c r="K234" i="76"/>
  <c r="L234" i="76" s="1"/>
  <c r="J234" i="76"/>
  <c r="H234" i="76"/>
  <c r="H232" i="76" s="1"/>
  <c r="G234" i="76"/>
  <c r="I234" i="76" s="1"/>
  <c r="E234" i="76"/>
  <c r="E232" i="76" s="1"/>
  <c r="D234" i="76"/>
  <c r="O233" i="76"/>
  <c r="L233" i="76"/>
  <c r="I233" i="76"/>
  <c r="F233" i="76"/>
  <c r="M232" i="76"/>
  <c r="O230" i="76"/>
  <c r="L230" i="76"/>
  <c r="I230" i="76"/>
  <c r="F230" i="76"/>
  <c r="O229" i="76"/>
  <c r="L229" i="76"/>
  <c r="I229" i="76"/>
  <c r="F229" i="76"/>
  <c r="N228" i="76"/>
  <c r="M228" i="76"/>
  <c r="K228" i="76"/>
  <c r="J228" i="76"/>
  <c r="H228" i="76"/>
  <c r="G228" i="76"/>
  <c r="E228" i="76"/>
  <c r="D228" i="76"/>
  <c r="F228" i="76" s="1"/>
  <c r="O227" i="76"/>
  <c r="L227" i="76"/>
  <c r="I227" i="76"/>
  <c r="F227" i="76"/>
  <c r="C227" i="76" s="1"/>
  <c r="O226" i="76"/>
  <c r="L226" i="76"/>
  <c r="I226" i="76"/>
  <c r="F226" i="76"/>
  <c r="O225" i="76"/>
  <c r="L225" i="76"/>
  <c r="I225" i="76"/>
  <c r="F225" i="76"/>
  <c r="O224" i="76"/>
  <c r="L224" i="76"/>
  <c r="I224" i="76"/>
  <c r="F224" i="76"/>
  <c r="O223" i="76"/>
  <c r="L223" i="76"/>
  <c r="I223" i="76"/>
  <c r="F223" i="76"/>
  <c r="C223" i="76" s="1"/>
  <c r="O222" i="76"/>
  <c r="L222" i="76"/>
  <c r="I222" i="76"/>
  <c r="F222" i="76"/>
  <c r="O221" i="76"/>
  <c r="L221" i="76"/>
  <c r="I221" i="76"/>
  <c r="F221" i="76"/>
  <c r="O220" i="76"/>
  <c r="L220" i="76"/>
  <c r="I220" i="76"/>
  <c r="F220" i="76"/>
  <c r="O219" i="76"/>
  <c r="L219" i="76"/>
  <c r="I219" i="76"/>
  <c r="F219" i="76"/>
  <c r="O218" i="76"/>
  <c r="L218" i="76"/>
  <c r="I218" i="76"/>
  <c r="F218" i="76"/>
  <c r="N217" i="76"/>
  <c r="M217" i="76"/>
  <c r="K217" i="76"/>
  <c r="J217" i="76"/>
  <c r="H217" i="76"/>
  <c r="G217" i="76"/>
  <c r="I217" i="76" s="1"/>
  <c r="E217" i="76"/>
  <c r="D217" i="76"/>
  <c r="O216" i="76"/>
  <c r="L216" i="76"/>
  <c r="I216" i="76"/>
  <c r="F216" i="76"/>
  <c r="O215" i="76"/>
  <c r="L215" i="76"/>
  <c r="I215" i="76"/>
  <c r="F215" i="76"/>
  <c r="O214" i="76"/>
  <c r="L214" i="76"/>
  <c r="I214" i="76"/>
  <c r="F214" i="76"/>
  <c r="O213" i="76"/>
  <c r="L213" i="76"/>
  <c r="I213" i="76"/>
  <c r="F213" i="76"/>
  <c r="O212" i="76"/>
  <c r="L212" i="76"/>
  <c r="I212" i="76"/>
  <c r="F212" i="76"/>
  <c r="O211" i="76"/>
  <c r="L211" i="76"/>
  <c r="I211" i="76"/>
  <c r="F211" i="76"/>
  <c r="O210" i="76"/>
  <c r="L210" i="76"/>
  <c r="I210" i="76"/>
  <c r="F210" i="76"/>
  <c r="O209" i="76"/>
  <c r="L209" i="76"/>
  <c r="I209" i="76"/>
  <c r="F209" i="76"/>
  <c r="O208" i="76"/>
  <c r="L208" i="76"/>
  <c r="I208" i="76"/>
  <c r="F208" i="76"/>
  <c r="O207" i="76"/>
  <c r="L207" i="76"/>
  <c r="I207" i="76"/>
  <c r="F207" i="76"/>
  <c r="N206" i="76"/>
  <c r="M206" i="76"/>
  <c r="L206" i="76"/>
  <c r="K206" i="76"/>
  <c r="J206" i="76"/>
  <c r="H206" i="76"/>
  <c r="G206" i="76"/>
  <c r="G205" i="76" s="1"/>
  <c r="E206" i="76"/>
  <c r="D206" i="76"/>
  <c r="M205" i="76"/>
  <c r="K205" i="76"/>
  <c r="O204" i="76"/>
  <c r="L204" i="76"/>
  <c r="I204" i="76"/>
  <c r="F204" i="76"/>
  <c r="O203" i="76"/>
  <c r="L203" i="76"/>
  <c r="I203" i="76"/>
  <c r="F203" i="76"/>
  <c r="C203" i="76" s="1"/>
  <c r="O202" i="76"/>
  <c r="L202" i="76"/>
  <c r="I202" i="76"/>
  <c r="F202" i="76"/>
  <c r="O201" i="76"/>
  <c r="L201" i="76"/>
  <c r="I201" i="76"/>
  <c r="F201" i="76"/>
  <c r="O200" i="76"/>
  <c r="L200" i="76"/>
  <c r="I200" i="76"/>
  <c r="F200" i="76"/>
  <c r="N199" i="76"/>
  <c r="M199" i="76"/>
  <c r="O199" i="76" s="1"/>
  <c r="K199" i="76"/>
  <c r="K197" i="76" s="1"/>
  <c r="J199" i="76"/>
  <c r="J197" i="76" s="1"/>
  <c r="H199" i="76"/>
  <c r="G199" i="76"/>
  <c r="E199" i="76"/>
  <c r="E197" i="76" s="1"/>
  <c r="D199" i="76"/>
  <c r="D197" i="76" s="1"/>
  <c r="O198" i="76"/>
  <c r="L198" i="76"/>
  <c r="I198" i="76"/>
  <c r="F198" i="76"/>
  <c r="N197" i="76"/>
  <c r="M197" i="76"/>
  <c r="H197" i="76"/>
  <c r="O194" i="76"/>
  <c r="L194" i="76"/>
  <c r="I194" i="76"/>
  <c r="F194" i="76"/>
  <c r="N193" i="76"/>
  <c r="M193" i="76"/>
  <c r="K193" i="76"/>
  <c r="K192" i="76" s="1"/>
  <c r="J193" i="76"/>
  <c r="H193" i="76"/>
  <c r="G193" i="76"/>
  <c r="I193" i="76" s="1"/>
  <c r="E193" i="76"/>
  <c r="E192" i="76" s="1"/>
  <c r="F192" i="76" s="1"/>
  <c r="D193" i="76"/>
  <c r="N192" i="76"/>
  <c r="J192" i="76"/>
  <c r="H192" i="76"/>
  <c r="G192" i="76"/>
  <c r="I192" i="76" s="1"/>
  <c r="D192" i="76"/>
  <c r="O191" i="76"/>
  <c r="L191" i="76"/>
  <c r="I191" i="76"/>
  <c r="F191" i="76"/>
  <c r="C191" i="76" s="1"/>
  <c r="O190" i="76"/>
  <c r="L190" i="76"/>
  <c r="I190" i="76"/>
  <c r="F190" i="76"/>
  <c r="N189" i="76"/>
  <c r="M189" i="76"/>
  <c r="K189" i="76"/>
  <c r="J189" i="76"/>
  <c r="J188" i="76" s="1"/>
  <c r="H189" i="76"/>
  <c r="G189" i="76"/>
  <c r="G188" i="76" s="1"/>
  <c r="E189" i="76"/>
  <c r="D189" i="76"/>
  <c r="D188" i="76" s="1"/>
  <c r="N188" i="76"/>
  <c r="H188" i="76"/>
  <c r="O187" i="76"/>
  <c r="L187" i="76"/>
  <c r="I187" i="76"/>
  <c r="F187" i="76"/>
  <c r="O186" i="76"/>
  <c r="L186" i="76"/>
  <c r="I186" i="76"/>
  <c r="F186" i="76"/>
  <c r="C186" i="76" s="1"/>
  <c r="N185" i="76"/>
  <c r="M185" i="76"/>
  <c r="O185" i="76" s="1"/>
  <c r="K185" i="76"/>
  <c r="J185" i="76"/>
  <c r="H185" i="76"/>
  <c r="G185" i="76"/>
  <c r="I185" i="76" s="1"/>
  <c r="E185" i="76"/>
  <c r="D185" i="76"/>
  <c r="F185" i="76" s="1"/>
  <c r="O184" i="76"/>
  <c r="L184" i="76"/>
  <c r="I184" i="76"/>
  <c r="F184" i="76"/>
  <c r="O183" i="76"/>
  <c r="L183" i="76"/>
  <c r="I183" i="76"/>
  <c r="F183" i="76"/>
  <c r="C183" i="76" s="1"/>
  <c r="O182" i="76"/>
  <c r="L182" i="76"/>
  <c r="I182" i="76"/>
  <c r="F182" i="76"/>
  <c r="O181" i="76"/>
  <c r="L181" i="76"/>
  <c r="I181" i="76"/>
  <c r="F181" i="76"/>
  <c r="N180" i="76"/>
  <c r="M180" i="76"/>
  <c r="K180" i="76"/>
  <c r="J180" i="76"/>
  <c r="L180" i="76" s="1"/>
  <c r="H180" i="76"/>
  <c r="I180" i="76" s="1"/>
  <c r="G180" i="76"/>
  <c r="E180" i="76"/>
  <c r="D180" i="76"/>
  <c r="F180" i="76" s="1"/>
  <c r="O179" i="76"/>
  <c r="L179" i="76"/>
  <c r="I179" i="76"/>
  <c r="F179" i="76"/>
  <c r="C179" i="76" s="1"/>
  <c r="O178" i="76"/>
  <c r="L178" i="76"/>
  <c r="I178" i="76"/>
  <c r="F178" i="76"/>
  <c r="C178" i="76" s="1"/>
  <c r="O177" i="76"/>
  <c r="L177" i="76"/>
  <c r="I177" i="76"/>
  <c r="F177" i="76"/>
  <c r="N176" i="76"/>
  <c r="M176" i="76"/>
  <c r="K176" i="76"/>
  <c r="J176" i="76"/>
  <c r="H176" i="76"/>
  <c r="I176" i="76" s="1"/>
  <c r="G176" i="76"/>
  <c r="E176" i="76"/>
  <c r="D176" i="76"/>
  <c r="D175" i="76" s="1"/>
  <c r="M175" i="76"/>
  <c r="M174" i="76" s="1"/>
  <c r="K175" i="76"/>
  <c r="K174" i="76" s="1"/>
  <c r="G175" i="76"/>
  <c r="E175" i="76"/>
  <c r="O173" i="76"/>
  <c r="L173" i="76"/>
  <c r="I173" i="76"/>
  <c r="F173" i="76"/>
  <c r="O172" i="76"/>
  <c r="L172" i="76"/>
  <c r="I172" i="76"/>
  <c r="F172" i="76"/>
  <c r="O171" i="76"/>
  <c r="L171" i="76"/>
  <c r="I171" i="76"/>
  <c r="F171" i="76"/>
  <c r="C171" i="76" s="1"/>
  <c r="O170" i="76"/>
  <c r="L170" i="76"/>
  <c r="I170" i="76"/>
  <c r="F170" i="76"/>
  <c r="C170" i="76" s="1"/>
  <c r="O169" i="76"/>
  <c r="L169" i="76"/>
  <c r="I169" i="76"/>
  <c r="F169" i="76"/>
  <c r="O168" i="76"/>
  <c r="L168" i="76"/>
  <c r="I168" i="76"/>
  <c r="F168" i="76"/>
  <c r="C168" i="76" s="1"/>
  <c r="N167" i="76"/>
  <c r="M167" i="76"/>
  <c r="M166" i="76" s="1"/>
  <c r="K167" i="76"/>
  <c r="K166" i="76" s="1"/>
  <c r="J167" i="76"/>
  <c r="J166" i="76" s="1"/>
  <c r="L166" i="76" s="1"/>
  <c r="H167" i="76"/>
  <c r="H166" i="76" s="1"/>
  <c r="G167" i="76"/>
  <c r="E167" i="76"/>
  <c r="D167" i="76"/>
  <c r="N166" i="76"/>
  <c r="D166" i="76"/>
  <c r="O165" i="76"/>
  <c r="L165" i="76"/>
  <c r="I165" i="76"/>
  <c r="F165" i="76"/>
  <c r="O164" i="76"/>
  <c r="L164" i="76"/>
  <c r="I164" i="76"/>
  <c r="F164" i="76"/>
  <c r="O163" i="76"/>
  <c r="L163" i="76"/>
  <c r="I163" i="76"/>
  <c r="F163" i="76"/>
  <c r="O162" i="76"/>
  <c r="L162" i="76"/>
  <c r="I162" i="76"/>
  <c r="F162" i="76"/>
  <c r="N161" i="76"/>
  <c r="M161" i="76"/>
  <c r="K161" i="76"/>
  <c r="J161" i="76"/>
  <c r="I161" i="76"/>
  <c r="H161" i="76"/>
  <c r="G161" i="76"/>
  <c r="E161" i="76"/>
  <c r="D161" i="76"/>
  <c r="O160" i="76"/>
  <c r="L160" i="76"/>
  <c r="I160" i="76"/>
  <c r="F160" i="76"/>
  <c r="O159" i="76"/>
  <c r="L159" i="76"/>
  <c r="I159" i="76"/>
  <c r="F159" i="76"/>
  <c r="O158" i="76"/>
  <c r="L158" i="76"/>
  <c r="I158" i="76"/>
  <c r="F158" i="76"/>
  <c r="O157" i="76"/>
  <c r="L157" i="76"/>
  <c r="I157" i="76"/>
  <c r="C157" i="76" s="1"/>
  <c r="F157" i="76"/>
  <c r="O156" i="76"/>
  <c r="L156" i="76"/>
  <c r="I156" i="76"/>
  <c r="F156" i="76"/>
  <c r="O155" i="76"/>
  <c r="L155" i="76"/>
  <c r="I155" i="76"/>
  <c r="F155" i="76"/>
  <c r="O154" i="76"/>
  <c r="L154" i="76"/>
  <c r="I154" i="76"/>
  <c r="F154" i="76"/>
  <c r="O153" i="76"/>
  <c r="L153" i="76"/>
  <c r="I153" i="76"/>
  <c r="F153" i="76"/>
  <c r="N152" i="76"/>
  <c r="M152" i="76"/>
  <c r="K152" i="76"/>
  <c r="J152" i="76"/>
  <c r="H152" i="76"/>
  <c r="I152" i="76" s="1"/>
  <c r="G152" i="76"/>
  <c r="E152" i="76"/>
  <c r="D152" i="76"/>
  <c r="O151" i="76"/>
  <c r="L151" i="76"/>
  <c r="I151" i="76"/>
  <c r="F151" i="76"/>
  <c r="O150" i="76"/>
  <c r="L150" i="76"/>
  <c r="I150" i="76"/>
  <c r="F150" i="76"/>
  <c r="O149" i="76"/>
  <c r="L149" i="76"/>
  <c r="I149" i="76"/>
  <c r="F149" i="76"/>
  <c r="O148" i="76"/>
  <c r="L148" i="76"/>
  <c r="I148" i="76"/>
  <c r="F148" i="76"/>
  <c r="O147" i="76"/>
  <c r="L147" i="76"/>
  <c r="I147" i="76"/>
  <c r="F147" i="76"/>
  <c r="O146" i="76"/>
  <c r="L146" i="76"/>
  <c r="I146" i="76"/>
  <c r="F146" i="76"/>
  <c r="N145" i="76"/>
  <c r="M145" i="76"/>
  <c r="K145" i="76"/>
  <c r="L145" i="76" s="1"/>
  <c r="J145" i="76"/>
  <c r="H145" i="76"/>
  <c r="G145" i="76"/>
  <c r="E145" i="76"/>
  <c r="D145" i="76"/>
  <c r="O144" i="76"/>
  <c r="L144" i="76"/>
  <c r="I144" i="76"/>
  <c r="F144" i="76"/>
  <c r="O143" i="76"/>
  <c r="L143" i="76"/>
  <c r="I143" i="76"/>
  <c r="F143" i="76"/>
  <c r="N142" i="76"/>
  <c r="M142" i="76"/>
  <c r="K142" i="76"/>
  <c r="J142" i="76"/>
  <c r="H142" i="76"/>
  <c r="G142" i="76"/>
  <c r="E142" i="76"/>
  <c r="D142" i="76"/>
  <c r="O141" i="76"/>
  <c r="L141" i="76"/>
  <c r="I141" i="76"/>
  <c r="F141" i="76"/>
  <c r="O140" i="76"/>
  <c r="L140" i="76"/>
  <c r="I140" i="76"/>
  <c r="F140" i="76"/>
  <c r="O139" i="76"/>
  <c r="L139" i="76"/>
  <c r="I139" i="76"/>
  <c r="F139" i="76"/>
  <c r="O138" i="76"/>
  <c r="L138" i="76"/>
  <c r="I138" i="76"/>
  <c r="F138" i="76"/>
  <c r="N137" i="76"/>
  <c r="M137" i="76"/>
  <c r="O137" i="76" s="1"/>
  <c r="K137" i="76"/>
  <c r="L137" i="76" s="1"/>
  <c r="J137" i="76"/>
  <c r="H137" i="76"/>
  <c r="G137" i="76"/>
  <c r="I137" i="76" s="1"/>
  <c r="E137" i="76"/>
  <c r="D137" i="76"/>
  <c r="O136" i="76"/>
  <c r="L136" i="76"/>
  <c r="I136" i="76"/>
  <c r="F136" i="76"/>
  <c r="O135" i="76"/>
  <c r="L135" i="76"/>
  <c r="I135" i="76"/>
  <c r="C135" i="76" s="1"/>
  <c r="F135" i="76"/>
  <c r="O134" i="76"/>
  <c r="J134" i="76"/>
  <c r="L134" i="76" s="1"/>
  <c r="I134" i="76"/>
  <c r="F134" i="76"/>
  <c r="O133" i="76"/>
  <c r="L133" i="76"/>
  <c r="I133" i="76"/>
  <c r="F133" i="76"/>
  <c r="N132" i="76"/>
  <c r="M132" i="76"/>
  <c r="M131" i="76" s="1"/>
  <c r="K132" i="76"/>
  <c r="H132" i="76"/>
  <c r="G132" i="76"/>
  <c r="E132" i="76"/>
  <c r="F132" i="76" s="1"/>
  <c r="D132" i="76"/>
  <c r="O130" i="76"/>
  <c r="L130" i="76"/>
  <c r="I130" i="76"/>
  <c r="F130" i="76"/>
  <c r="N129" i="76"/>
  <c r="M129" i="76"/>
  <c r="K129" i="76"/>
  <c r="J129" i="76"/>
  <c r="H129" i="76"/>
  <c r="G129" i="76"/>
  <c r="E129" i="76"/>
  <c r="D129" i="76"/>
  <c r="F129" i="76" s="1"/>
  <c r="O128" i="76"/>
  <c r="L128" i="76"/>
  <c r="I128" i="76"/>
  <c r="F128" i="76"/>
  <c r="C128" i="76"/>
  <c r="O127" i="76"/>
  <c r="L127" i="76"/>
  <c r="I127" i="76"/>
  <c r="F127" i="76"/>
  <c r="C127" i="76" s="1"/>
  <c r="O126" i="76"/>
  <c r="L126" i="76"/>
  <c r="I126" i="76"/>
  <c r="F126" i="76"/>
  <c r="O125" i="76"/>
  <c r="L125" i="76"/>
  <c r="I125" i="76"/>
  <c r="F125" i="76"/>
  <c r="C125" i="76" s="1"/>
  <c r="O124" i="76"/>
  <c r="L124" i="76"/>
  <c r="I124" i="76"/>
  <c r="F124" i="76"/>
  <c r="C124" i="76" s="1"/>
  <c r="N123" i="76"/>
  <c r="M123" i="76"/>
  <c r="K123" i="76"/>
  <c r="J123" i="76"/>
  <c r="L123" i="76" s="1"/>
  <c r="H123" i="76"/>
  <c r="G123" i="76"/>
  <c r="E123" i="76"/>
  <c r="D123" i="76"/>
  <c r="O122" i="76"/>
  <c r="L122" i="76"/>
  <c r="I122" i="76"/>
  <c r="F122" i="76"/>
  <c r="O121" i="76"/>
  <c r="L121" i="76"/>
  <c r="I121" i="76"/>
  <c r="F121" i="76"/>
  <c r="O120" i="76"/>
  <c r="L120" i="76"/>
  <c r="I120" i="76"/>
  <c r="C120" i="76" s="1"/>
  <c r="F120" i="76"/>
  <c r="O119" i="76"/>
  <c r="L119" i="76"/>
  <c r="I119" i="76"/>
  <c r="F119" i="76"/>
  <c r="O118" i="76"/>
  <c r="L118" i="76"/>
  <c r="I118" i="76"/>
  <c r="F118" i="76"/>
  <c r="N117" i="76"/>
  <c r="M117" i="76"/>
  <c r="K117" i="76"/>
  <c r="J117" i="76"/>
  <c r="H117" i="76"/>
  <c r="G117" i="76"/>
  <c r="E117" i="76"/>
  <c r="E84" i="76" s="1"/>
  <c r="D117" i="76"/>
  <c r="O116" i="76"/>
  <c r="L116" i="76"/>
  <c r="I116" i="76"/>
  <c r="F116" i="76"/>
  <c r="O115" i="76"/>
  <c r="L115" i="76"/>
  <c r="I115" i="76"/>
  <c r="F115" i="76"/>
  <c r="O114" i="76"/>
  <c r="L114" i="76"/>
  <c r="I114" i="76"/>
  <c r="C114" i="76" s="1"/>
  <c r="F114" i="76"/>
  <c r="N113" i="76"/>
  <c r="M113" i="76"/>
  <c r="K113" i="76"/>
  <c r="J113" i="76"/>
  <c r="H113" i="76"/>
  <c r="G113" i="76"/>
  <c r="F113" i="76"/>
  <c r="E113" i="76"/>
  <c r="D113" i="76"/>
  <c r="O112" i="76"/>
  <c r="L112" i="76"/>
  <c r="C112" i="76" s="1"/>
  <c r="I112" i="76"/>
  <c r="F112" i="76"/>
  <c r="O111" i="76"/>
  <c r="L111" i="76"/>
  <c r="I111" i="76"/>
  <c r="F111" i="76"/>
  <c r="O110" i="76"/>
  <c r="L110" i="76"/>
  <c r="I110" i="76"/>
  <c r="F110" i="76"/>
  <c r="C110" i="76" s="1"/>
  <c r="O109" i="76"/>
  <c r="L109" i="76"/>
  <c r="I109" i="76"/>
  <c r="F109" i="76"/>
  <c r="O108" i="76"/>
  <c r="L108" i="76"/>
  <c r="I108" i="76"/>
  <c r="F108" i="76"/>
  <c r="O107" i="76"/>
  <c r="L107" i="76"/>
  <c r="I107" i="76"/>
  <c r="F107" i="76"/>
  <c r="O106" i="76"/>
  <c r="L106" i="76"/>
  <c r="I106" i="76"/>
  <c r="F106" i="76"/>
  <c r="O105" i="76"/>
  <c r="L105" i="76"/>
  <c r="I105" i="76"/>
  <c r="F105" i="76"/>
  <c r="N104" i="76"/>
  <c r="M104" i="76"/>
  <c r="K104" i="76"/>
  <c r="J104" i="76"/>
  <c r="H104" i="76"/>
  <c r="G104" i="76"/>
  <c r="E104" i="76"/>
  <c r="D104" i="76"/>
  <c r="O103" i="76"/>
  <c r="L103" i="76"/>
  <c r="I103" i="76"/>
  <c r="F103" i="76"/>
  <c r="O102" i="76"/>
  <c r="L102" i="76"/>
  <c r="I102" i="76"/>
  <c r="F102" i="76"/>
  <c r="O101" i="76"/>
  <c r="L101" i="76"/>
  <c r="I101" i="76"/>
  <c r="F101" i="76"/>
  <c r="O100" i="76"/>
  <c r="L100" i="76"/>
  <c r="I100" i="76"/>
  <c r="F100" i="76"/>
  <c r="O99" i="76"/>
  <c r="L99" i="76"/>
  <c r="I99" i="76"/>
  <c r="F99" i="76"/>
  <c r="O98" i="76"/>
  <c r="L98" i="76"/>
  <c r="I98" i="76"/>
  <c r="F98" i="76"/>
  <c r="O97" i="76"/>
  <c r="L97" i="76"/>
  <c r="I97" i="76"/>
  <c r="F97" i="76"/>
  <c r="O96" i="76"/>
  <c r="N96" i="76"/>
  <c r="M96" i="76"/>
  <c r="K96" i="76"/>
  <c r="J96" i="76"/>
  <c r="H96" i="76"/>
  <c r="G96" i="76"/>
  <c r="E96" i="76"/>
  <c r="D96" i="76"/>
  <c r="O95" i="76"/>
  <c r="L95" i="76"/>
  <c r="I95" i="76"/>
  <c r="F95" i="76"/>
  <c r="O94" i="76"/>
  <c r="L94" i="76"/>
  <c r="I94" i="76"/>
  <c r="F94" i="76"/>
  <c r="O93" i="76"/>
  <c r="L93" i="76"/>
  <c r="I93" i="76"/>
  <c r="F93" i="76"/>
  <c r="C93" i="76" s="1"/>
  <c r="O92" i="76"/>
  <c r="L92" i="76"/>
  <c r="I92" i="76"/>
  <c r="F92" i="76"/>
  <c r="C92" i="76" s="1"/>
  <c r="O91" i="76"/>
  <c r="L91" i="76"/>
  <c r="I91" i="76"/>
  <c r="F91" i="76"/>
  <c r="N90" i="76"/>
  <c r="M90" i="76"/>
  <c r="O90" i="76" s="1"/>
  <c r="K90" i="76"/>
  <c r="J90" i="76"/>
  <c r="H90" i="76"/>
  <c r="G90" i="76"/>
  <c r="I90" i="76" s="1"/>
  <c r="E90" i="76"/>
  <c r="D90" i="76"/>
  <c r="O89" i="76"/>
  <c r="L89" i="76"/>
  <c r="I89" i="76"/>
  <c r="F89" i="76"/>
  <c r="O88" i="76"/>
  <c r="L88" i="76"/>
  <c r="I88" i="76"/>
  <c r="F88" i="76"/>
  <c r="C88" i="76" s="1"/>
  <c r="O87" i="76"/>
  <c r="L87" i="76"/>
  <c r="I87" i="76"/>
  <c r="F87" i="76"/>
  <c r="O86" i="76"/>
  <c r="L86" i="76"/>
  <c r="I86" i="76"/>
  <c r="F86" i="76"/>
  <c r="N85" i="76"/>
  <c r="M85" i="76"/>
  <c r="O85" i="76" s="1"/>
  <c r="K85" i="76"/>
  <c r="J85" i="76"/>
  <c r="L85" i="76" s="1"/>
  <c r="H85" i="76"/>
  <c r="G85" i="76"/>
  <c r="E85" i="76"/>
  <c r="D85" i="76"/>
  <c r="D84" i="76" s="1"/>
  <c r="O83" i="76"/>
  <c r="L83" i="76"/>
  <c r="I83" i="76"/>
  <c r="F83" i="76"/>
  <c r="O82" i="76"/>
  <c r="L82" i="76"/>
  <c r="I82" i="76"/>
  <c r="F82" i="76"/>
  <c r="N81" i="76"/>
  <c r="M81" i="76"/>
  <c r="L81" i="76"/>
  <c r="K81" i="76"/>
  <c r="J81" i="76"/>
  <c r="H81" i="76"/>
  <c r="G81" i="76"/>
  <c r="E81" i="76"/>
  <c r="D81" i="76"/>
  <c r="O80" i="76"/>
  <c r="L80" i="76"/>
  <c r="I80" i="76"/>
  <c r="F80" i="76"/>
  <c r="O79" i="76"/>
  <c r="L79" i="76"/>
  <c r="I79" i="76"/>
  <c r="F79" i="76"/>
  <c r="C79" i="76" s="1"/>
  <c r="N78" i="76"/>
  <c r="M78" i="76"/>
  <c r="K78" i="76"/>
  <c r="K77" i="76" s="1"/>
  <c r="J78" i="76"/>
  <c r="L78" i="76" s="1"/>
  <c r="H78" i="76"/>
  <c r="I78" i="76" s="1"/>
  <c r="G78" i="76"/>
  <c r="E78" i="76"/>
  <c r="E77" i="76" s="1"/>
  <c r="D78" i="76"/>
  <c r="D77" i="76" s="1"/>
  <c r="M77" i="76"/>
  <c r="O75" i="76"/>
  <c r="L75" i="76"/>
  <c r="I75" i="76"/>
  <c r="F75" i="76"/>
  <c r="O74" i="76"/>
  <c r="L74" i="76"/>
  <c r="I74" i="76"/>
  <c r="F74" i="76"/>
  <c r="O73" i="76"/>
  <c r="L73" i="76"/>
  <c r="I73" i="76"/>
  <c r="F73" i="76"/>
  <c r="O72" i="76"/>
  <c r="L72" i="76"/>
  <c r="I72" i="76"/>
  <c r="F72" i="76"/>
  <c r="O71" i="76"/>
  <c r="L71" i="76"/>
  <c r="I71" i="76"/>
  <c r="F71" i="76"/>
  <c r="N70" i="76"/>
  <c r="M70" i="76"/>
  <c r="O70" i="76" s="1"/>
  <c r="K70" i="76"/>
  <c r="L70" i="76" s="1"/>
  <c r="J70" i="76"/>
  <c r="H70" i="76"/>
  <c r="H68" i="76" s="1"/>
  <c r="G70" i="76"/>
  <c r="I70" i="76" s="1"/>
  <c r="E70" i="76"/>
  <c r="E68" i="76" s="1"/>
  <c r="D70" i="76"/>
  <c r="O69" i="76"/>
  <c r="L69" i="76"/>
  <c r="I69" i="76"/>
  <c r="F69" i="76"/>
  <c r="N68" i="76"/>
  <c r="M68" i="76"/>
  <c r="J68" i="76"/>
  <c r="O67" i="76"/>
  <c r="L67" i="76"/>
  <c r="I67" i="76"/>
  <c r="F67" i="76"/>
  <c r="O66" i="76"/>
  <c r="L66" i="76"/>
  <c r="I66" i="76"/>
  <c r="F66" i="76"/>
  <c r="O65" i="76"/>
  <c r="L65" i="76"/>
  <c r="I65" i="76"/>
  <c r="F65" i="76"/>
  <c r="O64" i="76"/>
  <c r="L64" i="76"/>
  <c r="I64" i="76"/>
  <c r="F64" i="76"/>
  <c r="O63" i="76"/>
  <c r="L63" i="76"/>
  <c r="I63" i="76"/>
  <c r="F63" i="76"/>
  <c r="O62" i="76"/>
  <c r="L62" i="76"/>
  <c r="I62" i="76"/>
  <c r="C62" i="76" s="1"/>
  <c r="F62" i="76"/>
  <c r="O61" i="76"/>
  <c r="L61" i="76"/>
  <c r="I61" i="76"/>
  <c r="F61" i="76"/>
  <c r="O60" i="76"/>
  <c r="L60" i="76"/>
  <c r="I60" i="76"/>
  <c r="F60" i="76"/>
  <c r="N59" i="76"/>
  <c r="O59" i="76" s="1"/>
  <c r="M59" i="76"/>
  <c r="L59" i="76"/>
  <c r="K59" i="76"/>
  <c r="J59" i="76"/>
  <c r="H59" i="76"/>
  <c r="G59" i="76"/>
  <c r="I59" i="76" s="1"/>
  <c r="E59" i="76"/>
  <c r="D59" i="76"/>
  <c r="O58" i="76"/>
  <c r="L58" i="76"/>
  <c r="I58" i="76"/>
  <c r="F58" i="76"/>
  <c r="O57" i="76"/>
  <c r="L57" i="76"/>
  <c r="I57" i="76"/>
  <c r="F57" i="76"/>
  <c r="N56" i="76"/>
  <c r="M56" i="76"/>
  <c r="M55" i="76" s="1"/>
  <c r="K56" i="76"/>
  <c r="K55" i="76" s="1"/>
  <c r="J56" i="76"/>
  <c r="H56" i="76"/>
  <c r="H55" i="76" s="1"/>
  <c r="H54" i="76" s="1"/>
  <c r="G56" i="76"/>
  <c r="G55" i="76" s="1"/>
  <c r="E56" i="76"/>
  <c r="F56" i="76" s="1"/>
  <c r="D56" i="76"/>
  <c r="N55" i="76"/>
  <c r="N54" i="76" s="1"/>
  <c r="J55" i="76"/>
  <c r="J54" i="76" s="1"/>
  <c r="D55" i="76"/>
  <c r="O48" i="76"/>
  <c r="C48" i="76" s="1"/>
  <c r="O47" i="76"/>
  <c r="C47" i="76" s="1"/>
  <c r="N46" i="76"/>
  <c r="M46" i="76"/>
  <c r="L45" i="76"/>
  <c r="I45" i="76"/>
  <c r="F45" i="76"/>
  <c r="K44" i="76"/>
  <c r="J44" i="76"/>
  <c r="L44" i="76" s="1"/>
  <c r="H44" i="76"/>
  <c r="G44" i="76"/>
  <c r="E44" i="76"/>
  <c r="D44" i="76"/>
  <c r="F44" i="76" s="1"/>
  <c r="F43" i="76"/>
  <c r="C43" i="76" s="1"/>
  <c r="L42" i="76"/>
  <c r="C42" i="76" s="1"/>
  <c r="L41" i="76"/>
  <c r="C41" i="76" s="1"/>
  <c r="L40" i="76"/>
  <c r="C40" i="76" s="1"/>
  <c r="L39" i="76"/>
  <c r="C39" i="76" s="1"/>
  <c r="K38" i="76"/>
  <c r="J38" i="76"/>
  <c r="L37" i="76"/>
  <c r="C37" i="76" s="1"/>
  <c r="L36" i="76"/>
  <c r="C36" i="76" s="1"/>
  <c r="K35" i="76"/>
  <c r="J35" i="76"/>
  <c r="L34" i="76"/>
  <c r="C34" i="76" s="1"/>
  <c r="K33" i="76"/>
  <c r="J33" i="76"/>
  <c r="L33" i="76" s="1"/>
  <c r="C33" i="76" s="1"/>
  <c r="L32" i="76"/>
  <c r="C32" i="76" s="1"/>
  <c r="L31" i="76"/>
  <c r="C31" i="76" s="1"/>
  <c r="L30" i="76"/>
  <c r="C30" i="76" s="1"/>
  <c r="K29" i="76"/>
  <c r="J29" i="76"/>
  <c r="F27" i="76"/>
  <c r="C27" i="76" s="1"/>
  <c r="I26" i="76"/>
  <c r="O25" i="76"/>
  <c r="L25" i="76"/>
  <c r="I25" i="76"/>
  <c r="F25" i="76"/>
  <c r="O24" i="76"/>
  <c r="L24" i="76"/>
  <c r="I24" i="76"/>
  <c r="F24" i="76"/>
  <c r="N23" i="76"/>
  <c r="N291" i="76" s="1"/>
  <c r="N290" i="76" s="1"/>
  <c r="M23" i="76"/>
  <c r="M22" i="76" s="1"/>
  <c r="K23" i="76"/>
  <c r="K291" i="76" s="1"/>
  <c r="K290" i="76" s="1"/>
  <c r="J23" i="76"/>
  <c r="H23" i="76"/>
  <c r="H291" i="76" s="1"/>
  <c r="H290" i="76" s="1"/>
  <c r="G23" i="76"/>
  <c r="G291" i="76" s="1"/>
  <c r="E23" i="76"/>
  <c r="E291" i="76" s="1"/>
  <c r="E290" i="76" s="1"/>
  <c r="D23" i="76"/>
  <c r="N22" i="76"/>
  <c r="D291" i="76" l="1"/>
  <c r="J291" i="76"/>
  <c r="C25" i="76"/>
  <c r="I44" i="76"/>
  <c r="C44" i="76" s="1"/>
  <c r="L90" i="76"/>
  <c r="C108" i="76"/>
  <c r="C109" i="76"/>
  <c r="I123" i="76"/>
  <c r="D131" i="76"/>
  <c r="J132" i="76"/>
  <c r="O132" i="76"/>
  <c r="C143" i="76"/>
  <c r="I145" i="76"/>
  <c r="O145" i="76"/>
  <c r="F167" i="76"/>
  <c r="C187" i="76"/>
  <c r="E188" i="76"/>
  <c r="L189" i="76"/>
  <c r="K196" i="76"/>
  <c r="C211" i="76"/>
  <c r="C212" i="76"/>
  <c r="L264" i="76"/>
  <c r="L281" i="76"/>
  <c r="F283" i="76"/>
  <c r="C301" i="76"/>
  <c r="F104" i="76"/>
  <c r="C106" i="76"/>
  <c r="I117" i="76"/>
  <c r="K131" i="76"/>
  <c r="C133" i="76"/>
  <c r="O142" i="76"/>
  <c r="C163" i="76"/>
  <c r="O166" i="76"/>
  <c r="C229" i="76"/>
  <c r="C255" i="76"/>
  <c r="C267" i="76"/>
  <c r="C271" i="76"/>
  <c r="C279" i="76"/>
  <c r="H22" i="76"/>
  <c r="L35" i="76"/>
  <c r="C35" i="76" s="1"/>
  <c r="L38" i="76"/>
  <c r="C38" i="76" s="1"/>
  <c r="C64" i="76"/>
  <c r="C65" i="76"/>
  <c r="C67" i="76"/>
  <c r="C72" i="76"/>
  <c r="C75" i="76"/>
  <c r="H77" i="76"/>
  <c r="C83" i="76"/>
  <c r="C98" i="76"/>
  <c r="I104" i="76"/>
  <c r="O104" i="76"/>
  <c r="C116" i="76"/>
  <c r="F117" i="76"/>
  <c r="L117" i="76"/>
  <c r="O129" i="76"/>
  <c r="C139" i="76"/>
  <c r="C140" i="76"/>
  <c r="F142" i="76"/>
  <c r="L142" i="76"/>
  <c r="C147" i="76"/>
  <c r="C148" i="76"/>
  <c r="C151" i="76"/>
  <c r="F152" i="76"/>
  <c r="C155" i="76"/>
  <c r="C159" i="76"/>
  <c r="C160" i="76"/>
  <c r="L193" i="76"/>
  <c r="C194" i="76"/>
  <c r="C207" i="76"/>
  <c r="C209" i="76"/>
  <c r="C210" i="76"/>
  <c r="C215" i="76"/>
  <c r="C219" i="76"/>
  <c r="C220" i="76"/>
  <c r="C222" i="76"/>
  <c r="C235" i="76"/>
  <c r="F236" i="76"/>
  <c r="L236" i="76"/>
  <c r="C238" i="76"/>
  <c r="L239" i="76"/>
  <c r="C243" i="76"/>
  <c r="C246" i="76"/>
  <c r="C251" i="76"/>
  <c r="L253" i="76"/>
  <c r="C257" i="76"/>
  <c r="M259" i="76"/>
  <c r="C275" i="76"/>
  <c r="C276" i="76"/>
  <c r="C24" i="76"/>
  <c r="L29" i="76"/>
  <c r="C29" i="76" s="1"/>
  <c r="C58" i="76"/>
  <c r="C61" i="76"/>
  <c r="C63" i="76"/>
  <c r="O68" i="76"/>
  <c r="C74" i="76"/>
  <c r="C80" i="76"/>
  <c r="C150" i="76"/>
  <c r="C182" i="76"/>
  <c r="F188" i="76"/>
  <c r="C190" i="76"/>
  <c r="C201" i="76"/>
  <c r="E205" i="76"/>
  <c r="L217" i="76"/>
  <c r="C218" i="76"/>
  <c r="C230" i="76"/>
  <c r="N232" i="76"/>
  <c r="C245" i="76"/>
  <c r="C248" i="76"/>
  <c r="C250" i="76"/>
  <c r="I252" i="76"/>
  <c r="C256" i="76"/>
  <c r="C258" i="76"/>
  <c r="F259" i="76"/>
  <c r="I260" i="76"/>
  <c r="C265" i="76"/>
  <c r="C274" i="76"/>
  <c r="C282" i="76"/>
  <c r="C296" i="76"/>
  <c r="C299" i="76"/>
  <c r="C303" i="76"/>
  <c r="I81" i="76"/>
  <c r="F84" i="76"/>
  <c r="F96" i="76"/>
  <c r="C97" i="76"/>
  <c r="C111" i="76"/>
  <c r="C119" i="76"/>
  <c r="C126" i="76"/>
  <c r="I129" i="76"/>
  <c r="C134" i="76"/>
  <c r="C141" i="76"/>
  <c r="C149" i="76"/>
  <c r="N131" i="76"/>
  <c r="O131" i="76" s="1"/>
  <c r="C162" i="76"/>
  <c r="C169" i="76"/>
  <c r="F175" i="76"/>
  <c r="C181" i="76"/>
  <c r="I188" i="76"/>
  <c r="F193" i="76"/>
  <c r="C216" i="76"/>
  <c r="O22" i="76"/>
  <c r="K28" i="76"/>
  <c r="L28" i="76" s="1"/>
  <c r="C28" i="76" s="1"/>
  <c r="O46" i="76"/>
  <c r="C46" i="76" s="1"/>
  <c r="L56" i="76"/>
  <c r="O56" i="76"/>
  <c r="C66" i="76"/>
  <c r="G68" i="76"/>
  <c r="I68" i="76" s="1"/>
  <c r="F70" i="76"/>
  <c r="C70" i="76" s="1"/>
  <c r="J77" i="76"/>
  <c r="L77" i="76" s="1"/>
  <c r="G77" i="76"/>
  <c r="F81" i="76"/>
  <c r="N77" i="76"/>
  <c r="O77" i="76" s="1"/>
  <c r="C87" i="76"/>
  <c r="G84" i="76"/>
  <c r="C103" i="76"/>
  <c r="I113" i="76"/>
  <c r="C118" i="76"/>
  <c r="F123" i="76"/>
  <c r="O123" i="76"/>
  <c r="L129" i="76"/>
  <c r="C129" i="76" s="1"/>
  <c r="C154" i="76"/>
  <c r="L161" i="76"/>
  <c r="C173" i="76"/>
  <c r="L192" i="76"/>
  <c r="C198" i="76"/>
  <c r="F199" i="76"/>
  <c r="O206" i="76"/>
  <c r="C214" i="76"/>
  <c r="O217" i="76"/>
  <c r="C221" i="76"/>
  <c r="C226" i="76"/>
  <c r="I228" i="76"/>
  <c r="O234" i="76"/>
  <c r="C237" i="76"/>
  <c r="F239" i="76"/>
  <c r="C242" i="76"/>
  <c r="F253" i="76"/>
  <c r="I253" i="76"/>
  <c r="F260" i="76"/>
  <c r="C261" i="76"/>
  <c r="I264" i="76"/>
  <c r="O272" i="76"/>
  <c r="C278" i="76"/>
  <c r="O277" i="76"/>
  <c r="C285" i="76"/>
  <c r="I23" i="76"/>
  <c r="J28" i="76"/>
  <c r="J22" i="76" s="1"/>
  <c r="C45" i="76"/>
  <c r="C57" i="76"/>
  <c r="F59" i="76"/>
  <c r="C59" i="76" s="1"/>
  <c r="C60" i="76"/>
  <c r="C71" i="76"/>
  <c r="O78" i="76"/>
  <c r="C82" i="76"/>
  <c r="C86" i="76"/>
  <c r="C89" i="76"/>
  <c r="C91" i="76"/>
  <c r="C94" i="76"/>
  <c r="C100" i="76"/>
  <c r="C102" i="76"/>
  <c r="C107" i="76"/>
  <c r="L113" i="76"/>
  <c r="C115" i="76"/>
  <c r="C122" i="76"/>
  <c r="C130" i="76"/>
  <c r="L132" i="76"/>
  <c r="C138" i="76"/>
  <c r="H131" i="76"/>
  <c r="H76" i="76" s="1"/>
  <c r="C146" i="76"/>
  <c r="C153" i="76"/>
  <c r="C158" i="76"/>
  <c r="O161" i="76"/>
  <c r="C165" i="76"/>
  <c r="O167" i="76"/>
  <c r="F176" i="76"/>
  <c r="C177" i="76"/>
  <c r="L185" i="76"/>
  <c r="I189" i="76"/>
  <c r="C200" i="76"/>
  <c r="C202" i="76"/>
  <c r="C208" i="76"/>
  <c r="F217" i="76"/>
  <c r="C225" i="76"/>
  <c r="N205" i="76"/>
  <c r="N196" i="76" s="1"/>
  <c r="C233" i="76"/>
  <c r="I236" i="76"/>
  <c r="E231" i="76"/>
  <c r="C254" i="76"/>
  <c r="C266" i="76"/>
  <c r="N270" i="76"/>
  <c r="N269" i="76" s="1"/>
  <c r="G270" i="76"/>
  <c r="L277" i="76"/>
  <c r="C295" i="76"/>
  <c r="C297" i="76"/>
  <c r="L55" i="76"/>
  <c r="G54" i="76"/>
  <c r="I55" i="76"/>
  <c r="O55" i="76"/>
  <c r="M54" i="76"/>
  <c r="D76" i="76"/>
  <c r="F77" i="76"/>
  <c r="I85" i="76"/>
  <c r="H84" i="76"/>
  <c r="G131" i="76"/>
  <c r="I132" i="76"/>
  <c r="O189" i="76"/>
  <c r="M196" i="76"/>
  <c r="O197" i="76"/>
  <c r="F234" i="76"/>
  <c r="C234" i="76" s="1"/>
  <c r="D232" i="76"/>
  <c r="M291" i="76"/>
  <c r="G22" i="76"/>
  <c r="I22" i="76" s="1"/>
  <c r="F23" i="76"/>
  <c r="L291" i="76"/>
  <c r="E55" i="76"/>
  <c r="E54" i="76" s="1"/>
  <c r="D68" i="76"/>
  <c r="F68" i="76" s="1"/>
  <c r="C73" i="76"/>
  <c r="O81" i="76"/>
  <c r="K84" i="76"/>
  <c r="K76" i="76" s="1"/>
  <c r="J84" i="76"/>
  <c r="N84" i="76"/>
  <c r="N76" i="76" s="1"/>
  <c r="F90" i="76"/>
  <c r="C90" i="76" s="1"/>
  <c r="C95" i="76"/>
  <c r="C99" i="76"/>
  <c r="L104" i="76"/>
  <c r="C104" i="76" s="1"/>
  <c r="O113" i="76"/>
  <c r="C136" i="76"/>
  <c r="F137" i="76"/>
  <c r="C137" i="76" s="1"/>
  <c r="I142" i="76"/>
  <c r="C142" i="76" s="1"/>
  <c r="C144" i="76"/>
  <c r="F145" i="76"/>
  <c r="C145" i="76" s="1"/>
  <c r="L152" i="76"/>
  <c r="J131" i="76"/>
  <c r="L131" i="76" s="1"/>
  <c r="C164" i="76"/>
  <c r="G166" i="76"/>
  <c r="I166" i="76" s="1"/>
  <c r="I167" i="76"/>
  <c r="C172" i="76"/>
  <c r="D174" i="76"/>
  <c r="E174" i="76"/>
  <c r="O176" i="76"/>
  <c r="F189" i="76"/>
  <c r="C189" i="76" s="1"/>
  <c r="E196" i="76"/>
  <c r="G290" i="76"/>
  <c r="I290" i="76" s="1"/>
  <c r="I291" i="76"/>
  <c r="O23" i="76"/>
  <c r="F55" i="76"/>
  <c r="I56" i="76"/>
  <c r="M84" i="76"/>
  <c r="O84" i="76" s="1"/>
  <c r="F85" i="76"/>
  <c r="I96" i="76"/>
  <c r="C101" i="76"/>
  <c r="C105" i="76"/>
  <c r="C121" i="76"/>
  <c r="C123" i="76"/>
  <c r="C156" i="76"/>
  <c r="G174" i="76"/>
  <c r="N175" i="76"/>
  <c r="C184" i="76"/>
  <c r="C185" i="76"/>
  <c r="E22" i="76"/>
  <c r="D290" i="76"/>
  <c r="F290" i="76" s="1"/>
  <c r="F291" i="76"/>
  <c r="L23" i="76"/>
  <c r="K68" i="76"/>
  <c r="L68" i="76" s="1"/>
  <c r="C69" i="76"/>
  <c r="F78" i="76"/>
  <c r="C78" i="76" s="1"/>
  <c r="L96" i="76"/>
  <c r="O117" i="76"/>
  <c r="C117" i="76" s="1"/>
  <c r="O152" i="76"/>
  <c r="F161" i="76"/>
  <c r="C161" i="76" s="1"/>
  <c r="L167" i="76"/>
  <c r="J175" i="76"/>
  <c r="L176" i="76"/>
  <c r="C176" i="76" s="1"/>
  <c r="O180" i="76"/>
  <c r="C180" i="76" s="1"/>
  <c r="J290" i="76"/>
  <c r="L290" i="76" s="1"/>
  <c r="E131" i="76"/>
  <c r="E166" i="76"/>
  <c r="F166" i="76" s="1"/>
  <c r="H175" i="76"/>
  <c r="H174" i="76" s="1"/>
  <c r="K188" i="76"/>
  <c r="L188" i="76" s="1"/>
  <c r="I199" i="76"/>
  <c r="G197" i="76"/>
  <c r="C204" i="76"/>
  <c r="H205" i="76"/>
  <c r="I206" i="76"/>
  <c r="C213" i="76"/>
  <c r="C224" i="76"/>
  <c r="O228" i="76"/>
  <c r="J232" i="76"/>
  <c r="O236" i="76"/>
  <c r="C236" i="76" s="1"/>
  <c r="K232" i="76"/>
  <c r="C240" i="76"/>
  <c r="M252" i="76"/>
  <c r="O253" i="76"/>
  <c r="O260" i="76"/>
  <c r="D269" i="76"/>
  <c r="G269" i="76"/>
  <c r="I269" i="76" s="1"/>
  <c r="I270" i="76"/>
  <c r="C280" i="76"/>
  <c r="F281" i="76"/>
  <c r="C281" i="76" s="1"/>
  <c r="I283" i="76"/>
  <c r="M192" i="76"/>
  <c r="O192" i="76" s="1"/>
  <c r="C192" i="76" s="1"/>
  <c r="O193" i="76"/>
  <c r="D205" i="76"/>
  <c r="F205" i="76" s="1"/>
  <c r="F206" i="76"/>
  <c r="O232" i="76"/>
  <c r="I239" i="76"/>
  <c r="C239" i="76" s="1"/>
  <c r="G232" i="76"/>
  <c r="C244" i="76"/>
  <c r="C253" i="76"/>
  <c r="N259" i="76"/>
  <c r="O259" i="76" s="1"/>
  <c r="C268" i="76"/>
  <c r="E270" i="76"/>
  <c r="E269" i="76" s="1"/>
  <c r="L272" i="76"/>
  <c r="J270" i="76"/>
  <c r="C293" i="76"/>
  <c r="L197" i="76"/>
  <c r="L199" i="76"/>
  <c r="L228" i="76"/>
  <c r="C228" i="76" s="1"/>
  <c r="J205" i="76"/>
  <c r="L247" i="76"/>
  <c r="C247" i="76" s="1"/>
  <c r="J259" i="76"/>
  <c r="L259" i="76" s="1"/>
  <c r="L260" i="76"/>
  <c r="C260" i="76" s="1"/>
  <c r="O264" i="76"/>
  <c r="C264" i="76" s="1"/>
  <c r="C272" i="76"/>
  <c r="F277" i="76"/>
  <c r="L283" i="76"/>
  <c r="I293" i="76"/>
  <c r="F197" i="76"/>
  <c r="K252" i="76"/>
  <c r="L252" i="76" s="1"/>
  <c r="H259" i="76"/>
  <c r="I259" i="76" s="1"/>
  <c r="C259" i="76" s="1"/>
  <c r="M270" i="76"/>
  <c r="K270" i="76"/>
  <c r="K269" i="76" s="1"/>
  <c r="D196" i="76" l="1"/>
  <c r="C166" i="76"/>
  <c r="C152" i="76"/>
  <c r="C96" i="76"/>
  <c r="C56" i="76"/>
  <c r="K22" i="76"/>
  <c r="L22" i="76" s="1"/>
  <c r="C132" i="76"/>
  <c r="I77" i="76"/>
  <c r="C77" i="76" s="1"/>
  <c r="C55" i="76"/>
  <c r="I131" i="76"/>
  <c r="C217" i="76"/>
  <c r="C277" i="76"/>
  <c r="C193" i="76"/>
  <c r="O205" i="76"/>
  <c r="C85" i="76"/>
  <c r="C113" i="76"/>
  <c r="C81" i="76"/>
  <c r="I84" i="76"/>
  <c r="C283" i="76"/>
  <c r="N231" i="76"/>
  <c r="N195" i="76" s="1"/>
  <c r="H53" i="76"/>
  <c r="E286" i="76"/>
  <c r="E76" i="76"/>
  <c r="C188" i="76"/>
  <c r="F131" i="76"/>
  <c r="C167" i="76"/>
  <c r="M188" i="76"/>
  <c r="O188" i="76" s="1"/>
  <c r="K54" i="76"/>
  <c r="L54" i="76" s="1"/>
  <c r="F196" i="76"/>
  <c r="I232" i="76"/>
  <c r="G231" i="76"/>
  <c r="J269" i="76"/>
  <c r="L270" i="76"/>
  <c r="F270" i="76"/>
  <c r="M231" i="76"/>
  <c r="O231" i="76" s="1"/>
  <c r="O252" i="76"/>
  <c r="C252" i="76" s="1"/>
  <c r="J231" i="76"/>
  <c r="L232" i="76"/>
  <c r="G196" i="76"/>
  <c r="I197" i="76"/>
  <c r="C197" i="76" s="1"/>
  <c r="I174" i="76"/>
  <c r="M76" i="76"/>
  <c r="O76" i="76" s="1"/>
  <c r="L84" i="76"/>
  <c r="C84" i="76" s="1"/>
  <c r="J76" i="76"/>
  <c r="C68" i="76"/>
  <c r="C23" i="76"/>
  <c r="C291" i="76" s="1"/>
  <c r="C290" i="76" s="1"/>
  <c r="O196" i="76"/>
  <c r="G76" i="76"/>
  <c r="I76" i="76" s="1"/>
  <c r="F76" i="76"/>
  <c r="I54" i="76"/>
  <c r="K53" i="76"/>
  <c r="O270" i="76"/>
  <c r="M269" i="76"/>
  <c r="H231" i="76"/>
  <c r="C206" i="76"/>
  <c r="F269" i="76"/>
  <c r="H196" i="76"/>
  <c r="H195" i="76" s="1"/>
  <c r="H52" i="76" s="1"/>
  <c r="I205" i="76"/>
  <c r="C199" i="76"/>
  <c r="E195" i="76"/>
  <c r="F174" i="76"/>
  <c r="E53" i="76"/>
  <c r="E52" i="76" s="1"/>
  <c r="D231" i="76"/>
  <c r="F231" i="76" s="1"/>
  <c r="F232" i="76"/>
  <c r="O54" i="76"/>
  <c r="K231" i="76"/>
  <c r="K195" i="76" s="1"/>
  <c r="N174" i="76"/>
  <c r="N53" i="76" s="1"/>
  <c r="O175" i="76"/>
  <c r="D54" i="76"/>
  <c r="L205" i="76"/>
  <c r="C205" i="76" s="1"/>
  <c r="J196" i="76"/>
  <c r="J174" i="76"/>
  <c r="L174" i="76" s="1"/>
  <c r="L175" i="76"/>
  <c r="I175" i="76"/>
  <c r="M290" i="76"/>
  <c r="O290" i="76" s="1"/>
  <c r="O291" i="76"/>
  <c r="L231" i="76" l="1"/>
  <c r="N52" i="76"/>
  <c r="N51" i="76" s="1"/>
  <c r="C131" i="76"/>
  <c r="K286" i="76"/>
  <c r="K52" i="76"/>
  <c r="H288" i="76"/>
  <c r="H51" i="76"/>
  <c r="C270" i="76"/>
  <c r="I231" i="76"/>
  <c r="G286" i="76"/>
  <c r="N288" i="76"/>
  <c r="E288" i="76"/>
  <c r="E51" i="76"/>
  <c r="K51" i="76"/>
  <c r="K288" i="76"/>
  <c r="J195" i="76"/>
  <c r="L195" i="76" s="1"/>
  <c r="L196" i="76"/>
  <c r="C196" i="76" s="1"/>
  <c r="N286" i="76"/>
  <c r="O174" i="76"/>
  <c r="C174" i="76" s="1"/>
  <c r="M53" i="76"/>
  <c r="H286" i="76"/>
  <c r="G53" i="76"/>
  <c r="L76" i="76"/>
  <c r="J53" i="76"/>
  <c r="L269" i="76"/>
  <c r="J286" i="76"/>
  <c r="L286" i="76" s="1"/>
  <c r="C175" i="76"/>
  <c r="C232" i="76"/>
  <c r="D286" i="76"/>
  <c r="F286" i="76" s="1"/>
  <c r="O269" i="76"/>
  <c r="M286" i="76"/>
  <c r="M195" i="76"/>
  <c r="O195" i="76" s="1"/>
  <c r="I196" i="76"/>
  <c r="G195" i="76"/>
  <c r="I195" i="76" s="1"/>
  <c r="D195" i="76"/>
  <c r="F195" i="76" s="1"/>
  <c r="C231" i="76"/>
  <c r="D53" i="76"/>
  <c r="F54" i="76"/>
  <c r="C54" i="76" s="1"/>
  <c r="C76" i="76"/>
  <c r="C269" i="76" l="1"/>
  <c r="C286" i="76"/>
  <c r="C195" i="76"/>
  <c r="O286" i="76"/>
  <c r="J52" i="76"/>
  <c r="L53" i="76"/>
  <c r="I286" i="76"/>
  <c r="M52" i="76"/>
  <c r="O53" i="76"/>
  <c r="D52" i="76"/>
  <c r="F53" i="76"/>
  <c r="I53" i="76"/>
  <c r="G52" i="76"/>
  <c r="O52" i="76" l="1"/>
  <c r="M51" i="76"/>
  <c r="O51" i="76" s="1"/>
  <c r="M288" i="76"/>
  <c r="O288" i="76" s="1"/>
  <c r="F52" i="76"/>
  <c r="D26" i="76"/>
  <c r="D51" i="76"/>
  <c r="F51" i="76" s="1"/>
  <c r="G51" i="76"/>
  <c r="I51" i="76" s="1"/>
  <c r="G288" i="76"/>
  <c r="I288" i="76" s="1"/>
  <c r="I52" i="76"/>
  <c r="J51" i="76"/>
  <c r="L51" i="76" s="1"/>
  <c r="L52" i="76"/>
  <c r="J288" i="76"/>
  <c r="L288" i="76" s="1"/>
  <c r="C53" i="76"/>
  <c r="F26" i="76" l="1"/>
  <c r="C26" i="76" s="1"/>
  <c r="D22" i="76"/>
  <c r="F22" i="76" s="1"/>
  <c r="C22" i="76" s="1"/>
  <c r="C52" i="76"/>
  <c r="D288" i="76"/>
  <c r="F288" i="76" s="1"/>
  <c r="C288" i="76" s="1"/>
  <c r="C51" i="76"/>
  <c r="O303" i="75" l="1"/>
  <c r="L303" i="75"/>
  <c r="I303" i="75"/>
  <c r="F303" i="75"/>
  <c r="O301" i="75"/>
  <c r="L301" i="75"/>
  <c r="I301" i="75"/>
  <c r="F301" i="75"/>
  <c r="C301" i="75" s="1"/>
  <c r="O299" i="75"/>
  <c r="L299" i="75"/>
  <c r="I299" i="75"/>
  <c r="F299" i="75"/>
  <c r="O298" i="75"/>
  <c r="L298" i="75"/>
  <c r="I298" i="75"/>
  <c r="F298" i="75"/>
  <c r="O297" i="75"/>
  <c r="L297" i="75"/>
  <c r="I297" i="75"/>
  <c r="F297" i="75"/>
  <c r="O296" i="75"/>
  <c r="L296" i="75"/>
  <c r="I296" i="75"/>
  <c r="F296" i="75"/>
  <c r="C296" i="75" s="1"/>
  <c r="O295" i="75"/>
  <c r="L295" i="75"/>
  <c r="I295" i="75"/>
  <c r="F295" i="75"/>
  <c r="O294" i="75"/>
  <c r="L294" i="75"/>
  <c r="I294" i="75"/>
  <c r="F294" i="75"/>
  <c r="N293" i="75"/>
  <c r="M293" i="75"/>
  <c r="K293" i="75"/>
  <c r="J293" i="75"/>
  <c r="L293" i="75" s="1"/>
  <c r="H293" i="75"/>
  <c r="G293" i="75"/>
  <c r="I293" i="75" s="1"/>
  <c r="E293" i="75"/>
  <c r="D293" i="75"/>
  <c r="F293" i="75" s="1"/>
  <c r="O285" i="75"/>
  <c r="L285" i="75"/>
  <c r="I285" i="75"/>
  <c r="F285" i="75"/>
  <c r="C285" i="75" s="1"/>
  <c r="O284" i="75"/>
  <c r="L284" i="75"/>
  <c r="I284" i="75"/>
  <c r="F284" i="75"/>
  <c r="N283" i="75"/>
  <c r="M283" i="75"/>
  <c r="K283" i="75"/>
  <c r="J283" i="75"/>
  <c r="L283" i="75" s="1"/>
  <c r="H283" i="75"/>
  <c r="G283" i="75"/>
  <c r="I283" i="75" s="1"/>
  <c r="E283" i="75"/>
  <c r="D283" i="75"/>
  <c r="O282" i="75"/>
  <c r="L282" i="75"/>
  <c r="I282" i="75"/>
  <c r="F282" i="75"/>
  <c r="N281" i="75"/>
  <c r="M281" i="75"/>
  <c r="O281" i="75" s="1"/>
  <c r="K281" i="75"/>
  <c r="J281" i="75"/>
  <c r="H281" i="75"/>
  <c r="G281" i="75"/>
  <c r="I281" i="75" s="1"/>
  <c r="F281" i="75"/>
  <c r="E281" i="75"/>
  <c r="D281" i="75"/>
  <c r="O280" i="75"/>
  <c r="L280" i="75"/>
  <c r="I280" i="75"/>
  <c r="F280" i="75"/>
  <c r="O279" i="75"/>
  <c r="L279" i="75"/>
  <c r="I279" i="75"/>
  <c r="F279" i="75"/>
  <c r="O278" i="75"/>
  <c r="L278" i="75"/>
  <c r="I278" i="75"/>
  <c r="F278" i="75"/>
  <c r="O277" i="75"/>
  <c r="N277" i="75"/>
  <c r="M277" i="75"/>
  <c r="K277" i="75"/>
  <c r="J277" i="75"/>
  <c r="L277" i="75" s="1"/>
  <c r="H277" i="75"/>
  <c r="G277" i="75"/>
  <c r="E277" i="75"/>
  <c r="D277" i="75"/>
  <c r="F277" i="75" s="1"/>
  <c r="O276" i="75"/>
  <c r="L276" i="75"/>
  <c r="I276" i="75"/>
  <c r="F276" i="75"/>
  <c r="O275" i="75"/>
  <c r="L275" i="75"/>
  <c r="I275" i="75"/>
  <c r="F275" i="75"/>
  <c r="C275" i="75" s="1"/>
  <c r="O274" i="75"/>
  <c r="L274" i="75"/>
  <c r="I274" i="75"/>
  <c r="F274" i="75"/>
  <c r="O273" i="75"/>
  <c r="L273" i="75"/>
  <c r="I273" i="75"/>
  <c r="F273" i="75"/>
  <c r="C273" i="75" s="1"/>
  <c r="N272" i="75"/>
  <c r="M272" i="75"/>
  <c r="O272" i="75" s="1"/>
  <c r="K272" i="75"/>
  <c r="K270" i="75" s="1"/>
  <c r="J272" i="75"/>
  <c r="L272" i="75" s="1"/>
  <c r="H272" i="75"/>
  <c r="H270" i="75" s="1"/>
  <c r="H269" i="75" s="1"/>
  <c r="G272" i="75"/>
  <c r="E272" i="75"/>
  <c r="E270" i="75" s="1"/>
  <c r="E269" i="75" s="1"/>
  <c r="D272" i="75"/>
  <c r="O271" i="75"/>
  <c r="L271" i="75"/>
  <c r="I271" i="75"/>
  <c r="F271" i="75"/>
  <c r="N270" i="75"/>
  <c r="N269" i="75" s="1"/>
  <c r="M270" i="75"/>
  <c r="J270" i="75"/>
  <c r="K269" i="75"/>
  <c r="O268" i="75"/>
  <c r="L268" i="75"/>
  <c r="I268" i="75"/>
  <c r="F268" i="75"/>
  <c r="C268" i="75" s="1"/>
  <c r="O267" i="75"/>
  <c r="L267" i="75"/>
  <c r="I267" i="75"/>
  <c r="F267" i="75"/>
  <c r="C267" i="75" s="1"/>
  <c r="O266" i="75"/>
  <c r="L266" i="75"/>
  <c r="I266" i="75"/>
  <c r="F266" i="75"/>
  <c r="O265" i="75"/>
  <c r="L265" i="75"/>
  <c r="I265" i="75"/>
  <c r="F265" i="75"/>
  <c r="C265" i="75" s="1"/>
  <c r="N264" i="75"/>
  <c r="M264" i="75"/>
  <c r="O264" i="75" s="1"/>
  <c r="K264" i="75"/>
  <c r="J264" i="75"/>
  <c r="L264" i="75" s="1"/>
  <c r="H264" i="75"/>
  <c r="G264" i="75"/>
  <c r="E264" i="75"/>
  <c r="D264" i="75"/>
  <c r="F264" i="75" s="1"/>
  <c r="O263" i="75"/>
  <c r="L263" i="75"/>
  <c r="I263" i="75"/>
  <c r="F263" i="75"/>
  <c r="O262" i="75"/>
  <c r="L262" i="75"/>
  <c r="I262" i="75"/>
  <c r="F262" i="75"/>
  <c r="O261" i="75"/>
  <c r="L261" i="75"/>
  <c r="I261" i="75"/>
  <c r="F261" i="75"/>
  <c r="C261" i="75" s="1"/>
  <c r="N260" i="75"/>
  <c r="N259" i="75" s="1"/>
  <c r="M260" i="75"/>
  <c r="L260" i="75"/>
  <c r="K260" i="75"/>
  <c r="K259" i="75" s="1"/>
  <c r="J260" i="75"/>
  <c r="J259" i="75" s="1"/>
  <c r="L259" i="75" s="1"/>
  <c r="H260" i="75"/>
  <c r="G260" i="75"/>
  <c r="I260" i="75" s="1"/>
  <c r="E260" i="75"/>
  <c r="D260" i="75"/>
  <c r="M259" i="75"/>
  <c r="E259" i="75"/>
  <c r="O258" i="75"/>
  <c r="L258" i="75"/>
  <c r="I258" i="75"/>
  <c r="F258" i="75"/>
  <c r="O257" i="75"/>
  <c r="L257" i="75"/>
  <c r="I257" i="75"/>
  <c r="F257" i="75"/>
  <c r="C257" i="75" s="1"/>
  <c r="O256" i="75"/>
  <c r="L256" i="75"/>
  <c r="I256" i="75"/>
  <c r="F256" i="75"/>
  <c r="O255" i="75"/>
  <c r="L255" i="75"/>
  <c r="I255" i="75"/>
  <c r="F255" i="75"/>
  <c r="O254" i="75"/>
  <c r="L254" i="75"/>
  <c r="I254" i="75"/>
  <c r="F254" i="75"/>
  <c r="C254" i="75" s="1"/>
  <c r="N253" i="75"/>
  <c r="N252" i="75" s="1"/>
  <c r="M253" i="75"/>
  <c r="M252" i="75" s="1"/>
  <c r="K253" i="75"/>
  <c r="K252" i="75" s="1"/>
  <c r="J253" i="75"/>
  <c r="H253" i="75"/>
  <c r="G253" i="75"/>
  <c r="E253" i="75"/>
  <c r="E252" i="75" s="1"/>
  <c r="D253" i="75"/>
  <c r="F253" i="75" s="1"/>
  <c r="H252" i="75"/>
  <c r="O251" i="75"/>
  <c r="L251" i="75"/>
  <c r="I251" i="75"/>
  <c r="F251" i="75"/>
  <c r="C251" i="75" s="1"/>
  <c r="O250" i="75"/>
  <c r="L250" i="75"/>
  <c r="I250" i="75"/>
  <c r="F250" i="75"/>
  <c r="O249" i="75"/>
  <c r="L249" i="75"/>
  <c r="I249" i="75"/>
  <c r="F249" i="75"/>
  <c r="O248" i="75"/>
  <c r="L248" i="75"/>
  <c r="I248" i="75"/>
  <c r="F248" i="75"/>
  <c r="C248" i="75" s="1"/>
  <c r="N247" i="75"/>
  <c r="M247" i="75"/>
  <c r="K247" i="75"/>
  <c r="J247" i="75"/>
  <c r="L247" i="75" s="1"/>
  <c r="H247" i="75"/>
  <c r="G247" i="75"/>
  <c r="I247" i="75" s="1"/>
  <c r="E247" i="75"/>
  <c r="D247" i="75"/>
  <c r="F247" i="75" s="1"/>
  <c r="O246" i="75"/>
  <c r="L246" i="75"/>
  <c r="I246" i="75"/>
  <c r="F246" i="75"/>
  <c r="O245" i="75"/>
  <c r="L245" i="75"/>
  <c r="I245" i="75"/>
  <c r="F245" i="75"/>
  <c r="O244" i="75"/>
  <c r="L244" i="75"/>
  <c r="I244" i="75"/>
  <c r="F244" i="75"/>
  <c r="C244" i="75" s="1"/>
  <c r="O243" i="75"/>
  <c r="L243" i="75"/>
  <c r="I243" i="75"/>
  <c r="F243" i="75"/>
  <c r="O242" i="75"/>
  <c r="L242" i="75"/>
  <c r="I242" i="75"/>
  <c r="F242" i="75"/>
  <c r="C242" i="75" s="1"/>
  <c r="O241" i="75"/>
  <c r="L241" i="75"/>
  <c r="I241" i="75"/>
  <c r="F241" i="75"/>
  <c r="O240" i="75"/>
  <c r="L240" i="75"/>
  <c r="I240" i="75"/>
  <c r="F240" i="75"/>
  <c r="C240" i="75" s="1"/>
  <c r="N239" i="75"/>
  <c r="M239" i="75"/>
  <c r="K239" i="75"/>
  <c r="J239" i="75"/>
  <c r="L239" i="75" s="1"/>
  <c r="H239" i="75"/>
  <c r="G239" i="75"/>
  <c r="I239" i="75" s="1"/>
  <c r="E239" i="75"/>
  <c r="D239" i="75"/>
  <c r="O238" i="75"/>
  <c r="L238" i="75"/>
  <c r="I238" i="75"/>
  <c r="F238" i="75"/>
  <c r="C238" i="75" s="1"/>
  <c r="O237" i="75"/>
  <c r="L237" i="75"/>
  <c r="I237" i="75"/>
  <c r="F237" i="75"/>
  <c r="N236" i="75"/>
  <c r="M236" i="75"/>
  <c r="O236" i="75" s="1"/>
  <c r="K236" i="75"/>
  <c r="J236" i="75"/>
  <c r="H236" i="75"/>
  <c r="G236" i="75"/>
  <c r="E236" i="75"/>
  <c r="D236" i="75"/>
  <c r="O235" i="75"/>
  <c r="L235" i="75"/>
  <c r="I235" i="75"/>
  <c r="F235" i="75"/>
  <c r="N234" i="75"/>
  <c r="N232" i="75" s="1"/>
  <c r="M234" i="75"/>
  <c r="K234" i="75"/>
  <c r="J234" i="75"/>
  <c r="I234" i="75"/>
  <c r="H234" i="75"/>
  <c r="G234" i="75"/>
  <c r="E234" i="75"/>
  <c r="E232" i="75" s="1"/>
  <c r="E231" i="75" s="1"/>
  <c r="D234" i="75"/>
  <c r="F234" i="75" s="1"/>
  <c r="O233" i="75"/>
  <c r="L233" i="75"/>
  <c r="I233" i="75"/>
  <c r="F233" i="75"/>
  <c r="K232" i="75"/>
  <c r="G232" i="75"/>
  <c r="O230" i="75"/>
  <c r="L230" i="75"/>
  <c r="I230" i="75"/>
  <c r="F230" i="75"/>
  <c r="O229" i="75"/>
  <c r="L229" i="75"/>
  <c r="I229" i="75"/>
  <c r="F229" i="75"/>
  <c r="O228" i="75"/>
  <c r="N228" i="75"/>
  <c r="M228" i="75"/>
  <c r="K228" i="75"/>
  <c r="J228" i="75"/>
  <c r="H228" i="75"/>
  <c r="G228" i="75"/>
  <c r="E228" i="75"/>
  <c r="D228" i="75"/>
  <c r="F228" i="75" s="1"/>
  <c r="O227" i="75"/>
  <c r="L227" i="75"/>
  <c r="I227" i="75"/>
  <c r="F227" i="75"/>
  <c r="C227" i="75" s="1"/>
  <c r="O226" i="75"/>
  <c r="L226" i="75"/>
  <c r="I226" i="75"/>
  <c r="F226" i="75"/>
  <c r="C226" i="75" s="1"/>
  <c r="O225" i="75"/>
  <c r="L225" i="75"/>
  <c r="I225" i="75"/>
  <c r="F225" i="75"/>
  <c r="O224" i="75"/>
  <c r="L224" i="75"/>
  <c r="I224" i="75"/>
  <c r="F224" i="75"/>
  <c r="C224" i="75" s="1"/>
  <c r="O223" i="75"/>
  <c r="L223" i="75"/>
  <c r="I223" i="75"/>
  <c r="F223" i="75"/>
  <c r="O222" i="75"/>
  <c r="L222" i="75"/>
  <c r="I222" i="75"/>
  <c r="F222" i="75"/>
  <c r="O221" i="75"/>
  <c r="L221" i="75"/>
  <c r="I221" i="75"/>
  <c r="F221" i="75"/>
  <c r="O220" i="75"/>
  <c r="L220" i="75"/>
  <c r="I220" i="75"/>
  <c r="F220" i="75"/>
  <c r="O219" i="75"/>
  <c r="L219" i="75"/>
  <c r="I219" i="75"/>
  <c r="F219" i="75"/>
  <c r="O218" i="75"/>
  <c r="L218" i="75"/>
  <c r="I218" i="75"/>
  <c r="F218" i="75"/>
  <c r="N217" i="75"/>
  <c r="M217" i="75"/>
  <c r="K217" i="75"/>
  <c r="J217" i="75"/>
  <c r="H217" i="75"/>
  <c r="G217" i="75"/>
  <c r="I217" i="75" s="1"/>
  <c r="E217" i="75"/>
  <c r="D217" i="75"/>
  <c r="F217" i="75" s="1"/>
  <c r="O216" i="75"/>
  <c r="L216" i="75"/>
  <c r="I216" i="75"/>
  <c r="F216" i="75"/>
  <c r="O215" i="75"/>
  <c r="L215" i="75"/>
  <c r="I215" i="75"/>
  <c r="F215" i="75"/>
  <c r="O214" i="75"/>
  <c r="L214" i="75"/>
  <c r="I214" i="75"/>
  <c r="F214" i="75"/>
  <c r="O213" i="75"/>
  <c r="L213" i="75"/>
  <c r="I213" i="75"/>
  <c r="F213" i="75"/>
  <c r="O212" i="75"/>
  <c r="L212" i="75"/>
  <c r="I212" i="75"/>
  <c r="F212" i="75"/>
  <c r="C212" i="75"/>
  <c r="O211" i="75"/>
  <c r="L211" i="75"/>
  <c r="I211" i="75"/>
  <c r="F211" i="75"/>
  <c r="C211" i="75" s="1"/>
  <c r="O210" i="75"/>
  <c r="L210" i="75"/>
  <c r="I210" i="75"/>
  <c r="F210" i="75"/>
  <c r="O209" i="75"/>
  <c r="L209" i="75"/>
  <c r="I209" i="75"/>
  <c r="F209" i="75"/>
  <c r="O208" i="75"/>
  <c r="L208" i="75"/>
  <c r="I208" i="75"/>
  <c r="F208" i="75"/>
  <c r="C208" i="75" s="1"/>
  <c r="O207" i="75"/>
  <c r="L207" i="75"/>
  <c r="I207" i="75"/>
  <c r="F207" i="75"/>
  <c r="N206" i="75"/>
  <c r="M206" i="75"/>
  <c r="K206" i="75"/>
  <c r="K205" i="75" s="1"/>
  <c r="J206" i="75"/>
  <c r="H206" i="75"/>
  <c r="G206" i="75"/>
  <c r="E206" i="75"/>
  <c r="E205" i="75" s="1"/>
  <c r="D206" i="75"/>
  <c r="D205" i="75" s="1"/>
  <c r="N205" i="75"/>
  <c r="G205" i="75"/>
  <c r="O204" i="75"/>
  <c r="L204" i="75"/>
  <c r="I204" i="75"/>
  <c r="F204" i="75"/>
  <c r="O203" i="75"/>
  <c r="L203" i="75"/>
  <c r="I203" i="75"/>
  <c r="F203" i="75"/>
  <c r="O202" i="75"/>
  <c r="L202" i="75"/>
  <c r="I202" i="75"/>
  <c r="F202" i="75"/>
  <c r="O201" i="75"/>
  <c r="L201" i="75"/>
  <c r="I201" i="75"/>
  <c r="F201" i="75"/>
  <c r="O200" i="75"/>
  <c r="L200" i="75"/>
  <c r="I200" i="75"/>
  <c r="F200" i="75"/>
  <c r="N199" i="75"/>
  <c r="M199" i="75"/>
  <c r="K199" i="75"/>
  <c r="J199" i="75"/>
  <c r="L199" i="75" s="1"/>
  <c r="H199" i="75"/>
  <c r="H197" i="75" s="1"/>
  <c r="G199" i="75"/>
  <c r="E199" i="75"/>
  <c r="E197" i="75" s="1"/>
  <c r="E196" i="75" s="1"/>
  <c r="D199" i="75"/>
  <c r="O198" i="75"/>
  <c r="L198" i="75"/>
  <c r="I198" i="75"/>
  <c r="F198" i="75"/>
  <c r="N197" i="75"/>
  <c r="O197" i="75" s="1"/>
  <c r="M197" i="75"/>
  <c r="K197" i="75"/>
  <c r="J197" i="75"/>
  <c r="O194" i="75"/>
  <c r="L194" i="75"/>
  <c r="I194" i="75"/>
  <c r="F194" i="75"/>
  <c r="N193" i="75"/>
  <c r="N192" i="75" s="1"/>
  <c r="M193" i="75"/>
  <c r="K193" i="75"/>
  <c r="J193" i="75"/>
  <c r="H193" i="75"/>
  <c r="G193" i="75"/>
  <c r="G192" i="75" s="1"/>
  <c r="E193" i="75"/>
  <c r="D193" i="75"/>
  <c r="D192" i="75" s="1"/>
  <c r="M192" i="75"/>
  <c r="K192" i="75"/>
  <c r="E192" i="75"/>
  <c r="O191" i="75"/>
  <c r="L191" i="75"/>
  <c r="I191" i="75"/>
  <c r="F191" i="75"/>
  <c r="O190" i="75"/>
  <c r="L190" i="75"/>
  <c r="I190" i="75"/>
  <c r="F190" i="75"/>
  <c r="N189" i="75"/>
  <c r="M189" i="75"/>
  <c r="K189" i="75"/>
  <c r="J189" i="75"/>
  <c r="H189" i="75"/>
  <c r="G189" i="75"/>
  <c r="E189" i="75"/>
  <c r="D189" i="75"/>
  <c r="D188" i="75" s="1"/>
  <c r="O187" i="75"/>
  <c r="L187" i="75"/>
  <c r="I187" i="75"/>
  <c r="F187" i="75"/>
  <c r="O186" i="75"/>
  <c r="L186" i="75"/>
  <c r="I186" i="75"/>
  <c r="F186" i="75"/>
  <c r="C186" i="75" s="1"/>
  <c r="N185" i="75"/>
  <c r="M185" i="75"/>
  <c r="K185" i="75"/>
  <c r="J185" i="75"/>
  <c r="L185" i="75" s="1"/>
  <c r="H185" i="75"/>
  <c r="G185" i="75"/>
  <c r="E185" i="75"/>
  <c r="D185" i="75"/>
  <c r="F185" i="75" s="1"/>
  <c r="O184" i="75"/>
  <c r="L184" i="75"/>
  <c r="I184" i="75"/>
  <c r="F184" i="75"/>
  <c r="O183" i="75"/>
  <c r="L183" i="75"/>
  <c r="I183" i="75"/>
  <c r="F183" i="75"/>
  <c r="O182" i="75"/>
  <c r="L182" i="75"/>
  <c r="I182" i="75"/>
  <c r="F182" i="75"/>
  <c r="C182" i="75" s="1"/>
  <c r="O181" i="75"/>
  <c r="L181" i="75"/>
  <c r="I181" i="75"/>
  <c r="F181" i="75"/>
  <c r="N180" i="75"/>
  <c r="M180" i="75"/>
  <c r="O180" i="75" s="1"/>
  <c r="K180" i="75"/>
  <c r="J180" i="75"/>
  <c r="H180" i="75"/>
  <c r="G180" i="75"/>
  <c r="E180" i="75"/>
  <c r="D180" i="75"/>
  <c r="O179" i="75"/>
  <c r="L179" i="75"/>
  <c r="I179" i="75"/>
  <c r="F179" i="75"/>
  <c r="O178" i="75"/>
  <c r="L178" i="75"/>
  <c r="I178" i="75"/>
  <c r="F178" i="75"/>
  <c r="O177" i="75"/>
  <c r="L177" i="75"/>
  <c r="I177" i="75"/>
  <c r="F177" i="75"/>
  <c r="N176" i="75"/>
  <c r="M176" i="75"/>
  <c r="M175" i="75" s="1"/>
  <c r="K176" i="75"/>
  <c r="K175" i="75" s="1"/>
  <c r="J176" i="75"/>
  <c r="L176" i="75" s="1"/>
  <c r="H176" i="75"/>
  <c r="G176" i="75"/>
  <c r="G175" i="75" s="1"/>
  <c r="G174" i="75" s="1"/>
  <c r="E176" i="75"/>
  <c r="D176" i="75"/>
  <c r="D175" i="75" s="1"/>
  <c r="N175" i="75"/>
  <c r="L175" i="75"/>
  <c r="J175" i="75"/>
  <c r="H175" i="75"/>
  <c r="H174" i="75" s="1"/>
  <c r="M174" i="75"/>
  <c r="K174" i="75"/>
  <c r="I174" i="75"/>
  <c r="O173" i="75"/>
  <c r="L173" i="75"/>
  <c r="I173" i="75"/>
  <c r="F173" i="75"/>
  <c r="O172" i="75"/>
  <c r="L172" i="75"/>
  <c r="I172" i="75"/>
  <c r="F172" i="75"/>
  <c r="C172" i="75" s="1"/>
  <c r="O171" i="75"/>
  <c r="L171" i="75"/>
  <c r="I171" i="75"/>
  <c r="F171" i="75"/>
  <c r="O170" i="75"/>
  <c r="L170" i="75"/>
  <c r="I170" i="75"/>
  <c r="F170" i="75"/>
  <c r="O169" i="75"/>
  <c r="L169" i="75"/>
  <c r="I169" i="75"/>
  <c r="F169" i="75"/>
  <c r="O168" i="75"/>
  <c r="L168" i="75"/>
  <c r="I168" i="75"/>
  <c r="F168" i="75"/>
  <c r="N167" i="75"/>
  <c r="M167" i="75"/>
  <c r="M166" i="75" s="1"/>
  <c r="K167" i="75"/>
  <c r="K166" i="75" s="1"/>
  <c r="J167" i="75"/>
  <c r="J166" i="75" s="1"/>
  <c r="H167" i="75"/>
  <c r="H166" i="75" s="1"/>
  <c r="G167" i="75"/>
  <c r="E167" i="75"/>
  <c r="D167" i="75"/>
  <c r="G166" i="75"/>
  <c r="I166" i="75" s="1"/>
  <c r="E166" i="75"/>
  <c r="O165" i="75"/>
  <c r="L165" i="75"/>
  <c r="I165" i="75"/>
  <c r="F165" i="75"/>
  <c r="C165" i="75" s="1"/>
  <c r="O164" i="75"/>
  <c r="L164" i="75"/>
  <c r="I164" i="75"/>
  <c r="F164" i="75"/>
  <c r="C164" i="75" s="1"/>
  <c r="O163" i="75"/>
  <c r="L163" i="75"/>
  <c r="I163" i="75"/>
  <c r="F163" i="75"/>
  <c r="O162" i="75"/>
  <c r="L162" i="75"/>
  <c r="I162" i="75"/>
  <c r="F162" i="75"/>
  <c r="N161" i="75"/>
  <c r="M161" i="75"/>
  <c r="K161" i="75"/>
  <c r="L161" i="75" s="1"/>
  <c r="J161" i="75"/>
  <c r="H161" i="75"/>
  <c r="G161" i="75"/>
  <c r="E161" i="75"/>
  <c r="D161" i="75"/>
  <c r="O160" i="75"/>
  <c r="L160" i="75"/>
  <c r="I160" i="75"/>
  <c r="F160" i="75"/>
  <c r="O159" i="75"/>
  <c r="L159" i="75"/>
  <c r="I159" i="75"/>
  <c r="F159" i="75"/>
  <c r="O158" i="75"/>
  <c r="L158" i="75"/>
  <c r="I158" i="75"/>
  <c r="C158" i="75" s="1"/>
  <c r="F158" i="75"/>
  <c r="O157" i="75"/>
  <c r="L157" i="75"/>
  <c r="I157" i="75"/>
  <c r="F157" i="75"/>
  <c r="O156" i="75"/>
  <c r="L156" i="75"/>
  <c r="I156" i="75"/>
  <c r="C156" i="75" s="1"/>
  <c r="F156" i="75"/>
  <c r="O155" i="75"/>
  <c r="L155" i="75"/>
  <c r="I155" i="75"/>
  <c r="F155" i="75"/>
  <c r="O154" i="75"/>
  <c r="L154" i="75"/>
  <c r="I154" i="75"/>
  <c r="C154" i="75" s="1"/>
  <c r="F154" i="75"/>
  <c r="O153" i="75"/>
  <c r="L153" i="75"/>
  <c r="I153" i="75"/>
  <c r="F153" i="75"/>
  <c r="N152" i="75"/>
  <c r="O152" i="75" s="1"/>
  <c r="M152" i="75"/>
  <c r="K152" i="75"/>
  <c r="J152" i="75"/>
  <c r="H152" i="75"/>
  <c r="G152" i="75"/>
  <c r="E152" i="75"/>
  <c r="F152" i="75" s="1"/>
  <c r="D152" i="75"/>
  <c r="O151" i="75"/>
  <c r="L151" i="75"/>
  <c r="I151" i="75"/>
  <c r="F151" i="75"/>
  <c r="O150" i="75"/>
  <c r="L150" i="75"/>
  <c r="I150" i="75"/>
  <c r="F150" i="75"/>
  <c r="O149" i="75"/>
  <c r="L149" i="75"/>
  <c r="I149" i="75"/>
  <c r="F149" i="75"/>
  <c r="O148" i="75"/>
  <c r="L148" i="75"/>
  <c r="I148" i="75"/>
  <c r="F148" i="75"/>
  <c r="O147" i="75"/>
  <c r="L147" i="75"/>
  <c r="I147" i="75"/>
  <c r="F147" i="75"/>
  <c r="O146" i="75"/>
  <c r="L146" i="75"/>
  <c r="I146" i="75"/>
  <c r="C146" i="75" s="1"/>
  <c r="F146" i="75"/>
  <c r="N145" i="75"/>
  <c r="M145" i="75"/>
  <c r="L145" i="75"/>
  <c r="K145" i="75"/>
  <c r="J145" i="75"/>
  <c r="H145" i="75"/>
  <c r="G145" i="75"/>
  <c r="E145" i="75"/>
  <c r="D145" i="75"/>
  <c r="O144" i="75"/>
  <c r="L144" i="75"/>
  <c r="I144" i="75"/>
  <c r="F144" i="75"/>
  <c r="O143" i="75"/>
  <c r="L143" i="75"/>
  <c r="I143" i="75"/>
  <c r="F143" i="75"/>
  <c r="N142" i="75"/>
  <c r="M142" i="75"/>
  <c r="K142" i="75"/>
  <c r="J142" i="75"/>
  <c r="L142" i="75" s="1"/>
  <c r="H142" i="75"/>
  <c r="G142" i="75"/>
  <c r="I142" i="75" s="1"/>
  <c r="E142" i="75"/>
  <c r="D142" i="75"/>
  <c r="O141" i="75"/>
  <c r="L141" i="75"/>
  <c r="I141" i="75"/>
  <c r="F141" i="75"/>
  <c r="O140" i="75"/>
  <c r="L140" i="75"/>
  <c r="I140" i="75"/>
  <c r="F140" i="75"/>
  <c r="O139" i="75"/>
  <c r="L139" i="75"/>
  <c r="I139" i="75"/>
  <c r="F139" i="75"/>
  <c r="C139" i="75" s="1"/>
  <c r="O138" i="75"/>
  <c r="L138" i="75"/>
  <c r="I138" i="75"/>
  <c r="F138" i="75"/>
  <c r="N137" i="75"/>
  <c r="M137" i="75"/>
  <c r="K137" i="75"/>
  <c r="J137" i="75"/>
  <c r="L137" i="75" s="1"/>
  <c r="H137" i="75"/>
  <c r="G137" i="75"/>
  <c r="E137" i="75"/>
  <c r="D137" i="75"/>
  <c r="F137" i="75" s="1"/>
  <c r="O136" i="75"/>
  <c r="L136" i="75"/>
  <c r="I136" i="75"/>
  <c r="F136" i="75"/>
  <c r="O135" i="75"/>
  <c r="L135" i="75"/>
  <c r="I135" i="75"/>
  <c r="F135" i="75"/>
  <c r="C135" i="75" s="1"/>
  <c r="O134" i="75"/>
  <c r="L134" i="75"/>
  <c r="I134" i="75"/>
  <c r="F134" i="75"/>
  <c r="O133" i="75"/>
  <c r="L133" i="75"/>
  <c r="I133" i="75"/>
  <c r="F133" i="75"/>
  <c r="N132" i="75"/>
  <c r="M132" i="75"/>
  <c r="M131" i="75" s="1"/>
  <c r="K132" i="75"/>
  <c r="J132" i="75"/>
  <c r="H132" i="75"/>
  <c r="G132" i="75"/>
  <c r="I132" i="75" s="1"/>
  <c r="E132" i="75"/>
  <c r="F132" i="75" s="1"/>
  <c r="D132" i="75"/>
  <c r="K131" i="75"/>
  <c r="J131" i="75"/>
  <c r="D131" i="75"/>
  <c r="O130" i="75"/>
  <c r="L130" i="75"/>
  <c r="I130" i="75"/>
  <c r="F130" i="75"/>
  <c r="N129" i="75"/>
  <c r="M129" i="75"/>
  <c r="K129" i="75"/>
  <c r="J129" i="75"/>
  <c r="L129" i="75" s="1"/>
  <c r="H129" i="75"/>
  <c r="G129" i="75"/>
  <c r="I129" i="75" s="1"/>
  <c r="E129" i="75"/>
  <c r="F129" i="75" s="1"/>
  <c r="D129" i="75"/>
  <c r="O128" i="75"/>
  <c r="L128" i="75"/>
  <c r="I128" i="75"/>
  <c r="F128" i="75"/>
  <c r="O127" i="75"/>
  <c r="L127" i="75"/>
  <c r="I127" i="75"/>
  <c r="F127" i="75"/>
  <c r="O126" i="75"/>
  <c r="L126" i="75"/>
  <c r="I126" i="75"/>
  <c r="F126" i="75"/>
  <c r="O125" i="75"/>
  <c r="L125" i="75"/>
  <c r="I125" i="75"/>
  <c r="F125" i="75"/>
  <c r="O124" i="75"/>
  <c r="L124" i="75"/>
  <c r="I124" i="75"/>
  <c r="F124" i="75"/>
  <c r="N123" i="75"/>
  <c r="M123" i="75"/>
  <c r="K123" i="75"/>
  <c r="J123" i="75"/>
  <c r="H123" i="75"/>
  <c r="G123" i="75"/>
  <c r="E123" i="75"/>
  <c r="F123" i="75" s="1"/>
  <c r="D123" i="75"/>
  <c r="O122" i="75"/>
  <c r="L122" i="75"/>
  <c r="I122" i="75"/>
  <c r="F122" i="75"/>
  <c r="O121" i="75"/>
  <c r="C121" i="75" s="1"/>
  <c r="L121" i="75"/>
  <c r="I121" i="75"/>
  <c r="F121" i="75"/>
  <c r="O120" i="75"/>
  <c r="L120" i="75"/>
  <c r="I120" i="75"/>
  <c r="F120" i="75"/>
  <c r="O119" i="75"/>
  <c r="L119" i="75"/>
  <c r="I119" i="75"/>
  <c r="F119" i="75"/>
  <c r="O118" i="75"/>
  <c r="L118" i="75"/>
  <c r="I118" i="75"/>
  <c r="F118" i="75"/>
  <c r="O117" i="75"/>
  <c r="N117" i="75"/>
  <c r="M117" i="75"/>
  <c r="K117" i="75"/>
  <c r="J117" i="75"/>
  <c r="H117" i="75"/>
  <c r="G117" i="75"/>
  <c r="I117" i="75" s="1"/>
  <c r="E117" i="75"/>
  <c r="D117" i="75"/>
  <c r="F117" i="75" s="1"/>
  <c r="O116" i="75"/>
  <c r="L116" i="75"/>
  <c r="I116" i="75"/>
  <c r="F116" i="75"/>
  <c r="C116" i="75" s="1"/>
  <c r="O115" i="75"/>
  <c r="L115" i="75"/>
  <c r="I115" i="75"/>
  <c r="F115" i="75"/>
  <c r="O114" i="75"/>
  <c r="L114" i="75"/>
  <c r="I114" i="75"/>
  <c r="F114" i="75"/>
  <c r="N113" i="75"/>
  <c r="M113" i="75"/>
  <c r="K113" i="75"/>
  <c r="J113" i="75"/>
  <c r="H113" i="75"/>
  <c r="G113" i="75"/>
  <c r="E113" i="75"/>
  <c r="D113" i="75"/>
  <c r="O112" i="75"/>
  <c r="L112" i="75"/>
  <c r="I112" i="75"/>
  <c r="F112" i="75"/>
  <c r="O111" i="75"/>
  <c r="L111" i="75"/>
  <c r="I111" i="75"/>
  <c r="F111" i="75"/>
  <c r="O110" i="75"/>
  <c r="L110" i="75"/>
  <c r="I110" i="75"/>
  <c r="F110" i="75"/>
  <c r="O109" i="75"/>
  <c r="L109" i="75"/>
  <c r="I109" i="75"/>
  <c r="F109" i="75"/>
  <c r="C109" i="75" s="1"/>
  <c r="O108" i="75"/>
  <c r="L108" i="75"/>
  <c r="I108" i="75"/>
  <c r="F108" i="75"/>
  <c r="O107" i="75"/>
  <c r="L107" i="75"/>
  <c r="I107" i="75"/>
  <c r="F107" i="75"/>
  <c r="O106" i="75"/>
  <c r="L106" i="75"/>
  <c r="I106" i="75"/>
  <c r="F106" i="75"/>
  <c r="O105" i="75"/>
  <c r="L105" i="75"/>
  <c r="I105" i="75"/>
  <c r="F105" i="75"/>
  <c r="C105" i="75" s="1"/>
  <c r="N104" i="75"/>
  <c r="M104" i="75"/>
  <c r="K104" i="75"/>
  <c r="J104" i="75"/>
  <c r="L104" i="75" s="1"/>
  <c r="H104" i="75"/>
  <c r="G104" i="75"/>
  <c r="E104" i="75"/>
  <c r="D104" i="75"/>
  <c r="F104" i="75" s="1"/>
  <c r="O103" i="75"/>
  <c r="L103" i="75"/>
  <c r="I103" i="75"/>
  <c r="F103" i="75"/>
  <c r="O102" i="75"/>
  <c r="L102" i="75"/>
  <c r="I102" i="75"/>
  <c r="F102" i="75"/>
  <c r="O101" i="75"/>
  <c r="L101" i="75"/>
  <c r="I101" i="75"/>
  <c r="F101" i="75"/>
  <c r="C101" i="75" s="1"/>
  <c r="O100" i="75"/>
  <c r="L100" i="75"/>
  <c r="I100" i="75"/>
  <c r="F100" i="75"/>
  <c r="O99" i="75"/>
  <c r="L99" i="75"/>
  <c r="I99" i="75"/>
  <c r="F99" i="75"/>
  <c r="O98" i="75"/>
  <c r="L98" i="75"/>
  <c r="I98" i="75"/>
  <c r="F98" i="75"/>
  <c r="O97" i="75"/>
  <c r="L97" i="75"/>
  <c r="I97" i="75"/>
  <c r="F97" i="75"/>
  <c r="C97" i="75" s="1"/>
  <c r="N96" i="75"/>
  <c r="M96" i="75"/>
  <c r="K96" i="75"/>
  <c r="J96" i="75"/>
  <c r="L96" i="75" s="1"/>
  <c r="H96" i="75"/>
  <c r="I96" i="75" s="1"/>
  <c r="G96" i="75"/>
  <c r="E96" i="75"/>
  <c r="D96" i="75"/>
  <c r="O95" i="75"/>
  <c r="L95" i="75"/>
  <c r="I95" i="75"/>
  <c r="F95" i="75"/>
  <c r="O94" i="75"/>
  <c r="L94" i="75"/>
  <c r="I94" i="75"/>
  <c r="F94" i="75"/>
  <c r="O93" i="75"/>
  <c r="L93" i="75"/>
  <c r="I93" i="75"/>
  <c r="C93" i="75" s="1"/>
  <c r="F93" i="75"/>
  <c r="O92" i="75"/>
  <c r="L92" i="75"/>
  <c r="I92" i="75"/>
  <c r="F92" i="75"/>
  <c r="O91" i="75"/>
  <c r="L91" i="75"/>
  <c r="I91" i="75"/>
  <c r="F91" i="75"/>
  <c r="N90" i="75"/>
  <c r="M90" i="75"/>
  <c r="K90" i="75"/>
  <c r="J90" i="75"/>
  <c r="L90" i="75" s="1"/>
  <c r="H90" i="75"/>
  <c r="G90" i="75"/>
  <c r="I90" i="75" s="1"/>
  <c r="E90" i="75"/>
  <c r="D90" i="75"/>
  <c r="F90" i="75" s="1"/>
  <c r="O89" i="75"/>
  <c r="L89" i="75"/>
  <c r="I89" i="75"/>
  <c r="F89" i="75"/>
  <c r="O88" i="75"/>
  <c r="L88" i="75"/>
  <c r="I88" i="75"/>
  <c r="F88" i="75"/>
  <c r="O87" i="75"/>
  <c r="L87" i="75"/>
  <c r="I87" i="75"/>
  <c r="F87" i="75"/>
  <c r="O86" i="75"/>
  <c r="L86" i="75"/>
  <c r="I86" i="75"/>
  <c r="F86" i="75"/>
  <c r="C86" i="75" s="1"/>
  <c r="N85" i="75"/>
  <c r="M85" i="75"/>
  <c r="M84" i="75" s="1"/>
  <c r="K85" i="75"/>
  <c r="J85" i="75"/>
  <c r="J84" i="75" s="1"/>
  <c r="H85" i="75"/>
  <c r="G85" i="75"/>
  <c r="E85" i="75"/>
  <c r="E84" i="75" s="1"/>
  <c r="D85" i="75"/>
  <c r="D84" i="75"/>
  <c r="F84" i="75" s="1"/>
  <c r="O83" i="75"/>
  <c r="L83" i="75"/>
  <c r="I83" i="75"/>
  <c r="F83" i="75"/>
  <c r="C83" i="75" s="1"/>
  <c r="O82" i="75"/>
  <c r="L82" i="75"/>
  <c r="I82" i="75"/>
  <c r="F82" i="75"/>
  <c r="N81" i="75"/>
  <c r="M81" i="75"/>
  <c r="K81" i="75"/>
  <c r="J81" i="75"/>
  <c r="H81" i="75"/>
  <c r="G81" i="75"/>
  <c r="I81" i="75" s="1"/>
  <c r="E81" i="75"/>
  <c r="D81" i="75"/>
  <c r="O80" i="75"/>
  <c r="L80" i="75"/>
  <c r="I80" i="75"/>
  <c r="F80" i="75"/>
  <c r="O79" i="75"/>
  <c r="L79" i="75"/>
  <c r="I79" i="75"/>
  <c r="F79" i="75"/>
  <c r="C79" i="75" s="1"/>
  <c r="N78" i="75"/>
  <c r="M78" i="75"/>
  <c r="K78" i="75"/>
  <c r="J78" i="75"/>
  <c r="H78" i="75"/>
  <c r="H77" i="75" s="1"/>
  <c r="G78" i="75"/>
  <c r="E78" i="75"/>
  <c r="E77" i="75" s="1"/>
  <c r="D78" i="75"/>
  <c r="D77" i="75" s="1"/>
  <c r="M77" i="75"/>
  <c r="O75" i="75"/>
  <c r="L75" i="75"/>
  <c r="I75" i="75"/>
  <c r="F75" i="75"/>
  <c r="C75" i="75"/>
  <c r="O74" i="75"/>
  <c r="L74" i="75"/>
  <c r="I74" i="75"/>
  <c r="F74" i="75"/>
  <c r="C74" i="75" s="1"/>
  <c r="O73" i="75"/>
  <c r="L73" i="75"/>
  <c r="I73" i="75"/>
  <c r="F73" i="75"/>
  <c r="O72" i="75"/>
  <c r="L72" i="75"/>
  <c r="I72" i="75"/>
  <c r="F72" i="75"/>
  <c r="O71" i="75"/>
  <c r="L71" i="75"/>
  <c r="I71" i="75"/>
  <c r="F71" i="75"/>
  <c r="N70" i="75"/>
  <c r="M70" i="75"/>
  <c r="K70" i="75"/>
  <c r="K68" i="75" s="1"/>
  <c r="J70" i="75"/>
  <c r="L70" i="75" s="1"/>
  <c r="H70" i="75"/>
  <c r="H68" i="75" s="1"/>
  <c r="G70" i="75"/>
  <c r="E70" i="75"/>
  <c r="E68" i="75" s="1"/>
  <c r="D70" i="75"/>
  <c r="D68" i="75" s="1"/>
  <c r="O69" i="75"/>
  <c r="L69" i="75"/>
  <c r="I69" i="75"/>
  <c r="F69" i="75"/>
  <c r="M68" i="75"/>
  <c r="O67" i="75"/>
  <c r="L67" i="75"/>
  <c r="I67" i="75"/>
  <c r="F67" i="75"/>
  <c r="O66" i="75"/>
  <c r="L66" i="75"/>
  <c r="I66" i="75"/>
  <c r="F66" i="75"/>
  <c r="O65" i="75"/>
  <c r="L65" i="75"/>
  <c r="I65" i="75"/>
  <c r="C65" i="75" s="1"/>
  <c r="F65" i="75"/>
  <c r="O64" i="75"/>
  <c r="L64" i="75"/>
  <c r="I64" i="75"/>
  <c r="F64" i="75"/>
  <c r="O63" i="75"/>
  <c r="L63" i="75"/>
  <c r="I63" i="75"/>
  <c r="C63" i="75" s="1"/>
  <c r="F63" i="75"/>
  <c r="O62" i="75"/>
  <c r="L62" i="75"/>
  <c r="I62" i="75"/>
  <c r="F62" i="75"/>
  <c r="O61" i="75"/>
  <c r="L61" i="75"/>
  <c r="I61" i="75"/>
  <c r="F61" i="75"/>
  <c r="O60" i="75"/>
  <c r="L60" i="75"/>
  <c r="I60" i="75"/>
  <c r="F60" i="75"/>
  <c r="N59" i="75"/>
  <c r="M59" i="75"/>
  <c r="K59" i="75"/>
  <c r="J59" i="75"/>
  <c r="H59" i="75"/>
  <c r="G59" i="75"/>
  <c r="I59" i="75" s="1"/>
  <c r="E59" i="75"/>
  <c r="F59" i="75" s="1"/>
  <c r="D59" i="75"/>
  <c r="O58" i="75"/>
  <c r="L58" i="75"/>
  <c r="I58" i="75"/>
  <c r="F58" i="75"/>
  <c r="O57" i="75"/>
  <c r="L57" i="75"/>
  <c r="I57" i="75"/>
  <c r="C57" i="75" s="1"/>
  <c r="F57" i="75"/>
  <c r="N56" i="75"/>
  <c r="M56" i="75"/>
  <c r="O56" i="75" s="1"/>
  <c r="L56" i="75"/>
  <c r="K56" i="75"/>
  <c r="J56" i="75"/>
  <c r="H56" i="75"/>
  <c r="G56" i="75"/>
  <c r="G55" i="75" s="1"/>
  <c r="E56" i="75"/>
  <c r="D56" i="75"/>
  <c r="E55" i="75"/>
  <c r="O48" i="75"/>
  <c r="C48" i="75" s="1"/>
  <c r="O47" i="75"/>
  <c r="C47" i="75" s="1"/>
  <c r="N46" i="75"/>
  <c r="M46" i="75"/>
  <c r="L45" i="75"/>
  <c r="I45" i="75"/>
  <c r="F45" i="75"/>
  <c r="C45" i="75" s="1"/>
  <c r="K44" i="75"/>
  <c r="J44" i="75"/>
  <c r="H44" i="75"/>
  <c r="G44" i="75"/>
  <c r="E44" i="75"/>
  <c r="D44" i="75"/>
  <c r="F43" i="75"/>
  <c r="C43" i="75" s="1"/>
  <c r="L42" i="75"/>
  <c r="C42" i="75"/>
  <c r="L41" i="75"/>
  <c r="C41" i="75" s="1"/>
  <c r="L40" i="75"/>
  <c r="C40" i="75"/>
  <c r="L39" i="75"/>
  <c r="C39" i="75" s="1"/>
  <c r="K38" i="75"/>
  <c r="J38" i="75"/>
  <c r="L37" i="75"/>
  <c r="C37" i="75"/>
  <c r="L36" i="75"/>
  <c r="C36" i="75" s="1"/>
  <c r="K35" i="75"/>
  <c r="J35" i="75"/>
  <c r="L34" i="75"/>
  <c r="C34" i="75" s="1"/>
  <c r="K33" i="75"/>
  <c r="J33" i="75"/>
  <c r="L33" i="75" s="1"/>
  <c r="C33" i="75" s="1"/>
  <c r="L32" i="75"/>
  <c r="C32" i="75" s="1"/>
  <c r="L31" i="75"/>
  <c r="C31" i="75" s="1"/>
  <c r="L30" i="75"/>
  <c r="C30" i="75" s="1"/>
  <c r="K29" i="75"/>
  <c r="L29" i="75" s="1"/>
  <c r="C29" i="75" s="1"/>
  <c r="J29" i="75"/>
  <c r="F27" i="75"/>
  <c r="C27" i="75" s="1"/>
  <c r="I26" i="75"/>
  <c r="F26" i="75"/>
  <c r="O25" i="75"/>
  <c r="L25" i="75"/>
  <c r="I25" i="75"/>
  <c r="F25" i="75"/>
  <c r="C25" i="75" s="1"/>
  <c r="O24" i="75"/>
  <c r="L24" i="75"/>
  <c r="I24" i="75"/>
  <c r="F24" i="75"/>
  <c r="N23" i="75"/>
  <c r="N291" i="75" s="1"/>
  <c r="N290" i="75" s="1"/>
  <c r="M23" i="75"/>
  <c r="K23" i="75"/>
  <c r="J23" i="75"/>
  <c r="J291" i="75" s="1"/>
  <c r="H23" i="75"/>
  <c r="H291" i="75" s="1"/>
  <c r="H290" i="75" s="1"/>
  <c r="G23" i="75"/>
  <c r="E23" i="75"/>
  <c r="D23" i="75"/>
  <c r="D291" i="75" s="1"/>
  <c r="N22" i="75"/>
  <c r="O70" i="75" l="1"/>
  <c r="J77" i="75"/>
  <c r="J76" i="75" s="1"/>
  <c r="C89" i="75"/>
  <c r="I104" i="75"/>
  <c r="O113" i="75"/>
  <c r="I123" i="75"/>
  <c r="O123" i="75"/>
  <c r="C143" i="75"/>
  <c r="C148" i="75"/>
  <c r="C150" i="75"/>
  <c r="C153" i="75"/>
  <c r="C160" i="75"/>
  <c r="F161" i="75"/>
  <c r="O176" i="75"/>
  <c r="C200" i="75"/>
  <c r="F205" i="75"/>
  <c r="C243" i="75"/>
  <c r="O260" i="75"/>
  <c r="L189" i="75"/>
  <c r="K196" i="75"/>
  <c r="E195" i="75"/>
  <c r="C203" i="75"/>
  <c r="O206" i="75"/>
  <c r="C220" i="75"/>
  <c r="L236" i="75"/>
  <c r="D252" i="75"/>
  <c r="F252" i="75" s="1"/>
  <c r="L78" i="75"/>
  <c r="L81" i="75"/>
  <c r="C99" i="75"/>
  <c r="C111" i="75"/>
  <c r="L113" i="75"/>
  <c r="C126" i="75"/>
  <c r="O142" i="75"/>
  <c r="C162" i="75"/>
  <c r="C168" i="75"/>
  <c r="C170" i="75"/>
  <c r="C178" i="75"/>
  <c r="F180" i="75"/>
  <c r="C184" i="75"/>
  <c r="G188" i="75"/>
  <c r="O199" i="75"/>
  <c r="I277" i="75"/>
  <c r="C282" i="75"/>
  <c r="F283" i="75"/>
  <c r="C62" i="75"/>
  <c r="M76" i="75"/>
  <c r="O81" i="75"/>
  <c r="C88" i="75"/>
  <c r="C92" i="75"/>
  <c r="O96" i="75"/>
  <c r="C128" i="75"/>
  <c r="C216" i="75"/>
  <c r="O247" i="75"/>
  <c r="D22" i="75"/>
  <c r="C26" i="75"/>
  <c r="C58" i="75"/>
  <c r="C67" i="75"/>
  <c r="I78" i="75"/>
  <c r="C80" i="75"/>
  <c r="C82" i="75"/>
  <c r="C95" i="75"/>
  <c r="C106" i="75"/>
  <c r="C108" i="75"/>
  <c r="C119" i="75"/>
  <c r="L123" i="75"/>
  <c r="C124" i="75"/>
  <c r="C125" i="75"/>
  <c r="O129" i="75"/>
  <c r="L131" i="75"/>
  <c r="L132" i="75"/>
  <c r="C132" i="75" s="1"/>
  <c r="O132" i="75"/>
  <c r="C144" i="75"/>
  <c r="C147" i="75"/>
  <c r="I152" i="75"/>
  <c r="C159" i="75"/>
  <c r="I161" i="75"/>
  <c r="C171" i="75"/>
  <c r="C181" i="75"/>
  <c r="M188" i="75"/>
  <c r="C214" i="75"/>
  <c r="C215" i="75"/>
  <c r="O217" i="75"/>
  <c r="C221" i="75"/>
  <c r="L228" i="75"/>
  <c r="C230" i="75"/>
  <c r="C233" i="75"/>
  <c r="C235" i="75"/>
  <c r="F236" i="75"/>
  <c r="C255" i="75"/>
  <c r="C256" i="75"/>
  <c r="O293" i="75"/>
  <c r="C303" i="75"/>
  <c r="H22" i="75"/>
  <c r="I23" i="75"/>
  <c r="E54" i="75"/>
  <c r="C87" i="75"/>
  <c r="C98" i="75"/>
  <c r="C100" i="75"/>
  <c r="O104" i="75"/>
  <c r="C107" i="75"/>
  <c r="C110" i="75"/>
  <c r="C112" i="75"/>
  <c r="F113" i="75"/>
  <c r="C127" i="75"/>
  <c r="C134" i="75"/>
  <c r="C149" i="75"/>
  <c r="C173" i="75"/>
  <c r="I180" i="75"/>
  <c r="I185" i="75"/>
  <c r="C191" i="75"/>
  <c r="E188" i="75"/>
  <c r="O192" i="75"/>
  <c r="N196" i="75"/>
  <c r="C209" i="75"/>
  <c r="C218" i="75"/>
  <c r="C219" i="75"/>
  <c r="C225" i="75"/>
  <c r="O239" i="75"/>
  <c r="C247" i="75"/>
  <c r="C276" i="75"/>
  <c r="L38" i="75"/>
  <c r="C38" i="75" s="1"/>
  <c r="L44" i="75"/>
  <c r="K55" i="75"/>
  <c r="K54" i="75" s="1"/>
  <c r="C61" i="75"/>
  <c r="C64" i="75"/>
  <c r="C69" i="75"/>
  <c r="C71" i="75"/>
  <c r="C73" i="75"/>
  <c r="N131" i="75"/>
  <c r="O131" i="75" s="1"/>
  <c r="C140" i="75"/>
  <c r="I145" i="75"/>
  <c r="L152" i="75"/>
  <c r="C163" i="75"/>
  <c r="C177" i="75"/>
  <c r="C190" i="75"/>
  <c r="C194" i="75"/>
  <c r="C207" i="75"/>
  <c r="C213" i="75"/>
  <c r="C223" i="75"/>
  <c r="C229" i="75"/>
  <c r="C241" i="75"/>
  <c r="C249" i="75"/>
  <c r="C262" i="75"/>
  <c r="C277" i="75"/>
  <c r="C294" i="75"/>
  <c r="C295" i="75"/>
  <c r="C24" i="75"/>
  <c r="L35" i="75"/>
  <c r="C35" i="75" s="1"/>
  <c r="I44" i="75"/>
  <c r="D55" i="75"/>
  <c r="F55" i="75" s="1"/>
  <c r="J55" i="75"/>
  <c r="N55" i="75"/>
  <c r="M55" i="75"/>
  <c r="O55" i="75" s="1"/>
  <c r="F78" i="75"/>
  <c r="F85" i="75"/>
  <c r="O85" i="75"/>
  <c r="C91" i="75"/>
  <c r="F96" i="75"/>
  <c r="C103" i="75"/>
  <c r="I113" i="75"/>
  <c r="C113" i="75" s="1"/>
  <c r="C115" i="75"/>
  <c r="L117" i="75"/>
  <c r="C117" i="75" s="1"/>
  <c r="C118" i="75"/>
  <c r="C120" i="75"/>
  <c r="C130" i="75"/>
  <c r="G131" i="75"/>
  <c r="C136" i="75"/>
  <c r="C138" i="75"/>
  <c r="F145" i="75"/>
  <c r="O175" i="75"/>
  <c r="L180" i="75"/>
  <c r="K188" i="75"/>
  <c r="F193" i="75"/>
  <c r="H232" i="75"/>
  <c r="C237" i="75"/>
  <c r="C245" i="75"/>
  <c r="O253" i="75"/>
  <c r="C280" i="75"/>
  <c r="C284" i="75"/>
  <c r="C297" i="75"/>
  <c r="C299" i="75"/>
  <c r="M54" i="75"/>
  <c r="F68" i="75"/>
  <c r="D54" i="75"/>
  <c r="K291" i="75"/>
  <c r="K290" i="75" s="1"/>
  <c r="M291" i="75"/>
  <c r="M22" i="75"/>
  <c r="O22" i="75" s="1"/>
  <c r="I56" i="75"/>
  <c r="H55" i="75"/>
  <c r="H54" i="75" s="1"/>
  <c r="G84" i="75"/>
  <c r="I85" i="75"/>
  <c r="F176" i="75"/>
  <c r="E175" i="75"/>
  <c r="E174" i="75" s="1"/>
  <c r="L85" i="75"/>
  <c r="K84" i="75"/>
  <c r="L84" i="75" s="1"/>
  <c r="O283" i="75"/>
  <c r="C283" i="75" s="1"/>
  <c r="G77" i="75"/>
  <c r="O90" i="75"/>
  <c r="N84" i="75"/>
  <c r="O84" i="75" s="1"/>
  <c r="C129" i="75"/>
  <c r="K28" i="75"/>
  <c r="F44" i="75"/>
  <c r="C44" i="75" s="1"/>
  <c r="L55" i="75"/>
  <c r="L59" i="75"/>
  <c r="O59" i="75"/>
  <c r="C66" i="75"/>
  <c r="N68" i="75"/>
  <c r="N54" i="75" s="1"/>
  <c r="F70" i="75"/>
  <c r="F77" i="75"/>
  <c r="F81" i="75"/>
  <c r="C81" i="75" s="1"/>
  <c r="C102" i="75"/>
  <c r="C104" i="75"/>
  <c r="C122" i="75"/>
  <c r="C152" i="75"/>
  <c r="I232" i="75"/>
  <c r="G291" i="75"/>
  <c r="G22" i="75"/>
  <c r="I22" i="75" s="1"/>
  <c r="I137" i="75"/>
  <c r="H131" i="75"/>
  <c r="I131" i="75" s="1"/>
  <c r="I55" i="75"/>
  <c r="E291" i="75"/>
  <c r="E290" i="75" s="1"/>
  <c r="F23" i="75"/>
  <c r="E22" i="75"/>
  <c r="F22" i="75" s="1"/>
  <c r="O23" i="75"/>
  <c r="O46" i="75"/>
  <c r="C46" i="75" s="1"/>
  <c r="F56" i="75"/>
  <c r="C60" i="75"/>
  <c r="J68" i="75"/>
  <c r="I70" i="75"/>
  <c r="C72" i="75"/>
  <c r="K77" i="75"/>
  <c r="K76" i="75" s="1"/>
  <c r="K53" i="75" s="1"/>
  <c r="O78" i="75"/>
  <c r="C78" i="75" s="1"/>
  <c r="N77" i="75"/>
  <c r="H84" i="75"/>
  <c r="C90" i="75"/>
  <c r="C94" i="75"/>
  <c r="C96" i="75"/>
  <c r="C114" i="75"/>
  <c r="C123" i="75"/>
  <c r="D166" i="75"/>
  <c r="F167" i="75"/>
  <c r="D174" i="75"/>
  <c r="F174" i="75" s="1"/>
  <c r="F175" i="75"/>
  <c r="C180" i="75"/>
  <c r="J192" i="75"/>
  <c r="L192" i="75" s="1"/>
  <c r="L193" i="75"/>
  <c r="C141" i="75"/>
  <c r="C151" i="75"/>
  <c r="C155" i="75"/>
  <c r="C179" i="75"/>
  <c r="C183" i="75"/>
  <c r="C187" i="75"/>
  <c r="N188" i="75"/>
  <c r="O188" i="75" s="1"/>
  <c r="C198" i="75"/>
  <c r="C202" i="75"/>
  <c r="L206" i="75"/>
  <c r="J205" i="75"/>
  <c r="L205" i="75" s="1"/>
  <c r="D259" i="75"/>
  <c r="F259" i="75" s="1"/>
  <c r="F260" i="75"/>
  <c r="C260" i="75" s="1"/>
  <c r="J269" i="75"/>
  <c r="L270" i="75"/>
  <c r="F291" i="75"/>
  <c r="D290" i="75"/>
  <c r="F290" i="75" s="1"/>
  <c r="L23" i="75"/>
  <c r="J28" i="75"/>
  <c r="G68" i="75"/>
  <c r="I68" i="75" s="1"/>
  <c r="E131" i="75"/>
  <c r="E76" i="75" s="1"/>
  <c r="F142" i="75"/>
  <c r="C142" i="75" s="1"/>
  <c r="C157" i="75"/>
  <c r="I167" i="75"/>
  <c r="L167" i="75"/>
  <c r="C169" i="75"/>
  <c r="J174" i="75"/>
  <c r="L174" i="75" s="1"/>
  <c r="I176" i="75"/>
  <c r="O185" i="75"/>
  <c r="C185" i="75" s="1"/>
  <c r="F189" i="75"/>
  <c r="F192" i="75"/>
  <c r="I193" i="75"/>
  <c r="H192" i="75"/>
  <c r="I192" i="75" s="1"/>
  <c r="O193" i="75"/>
  <c r="C201" i="75"/>
  <c r="C204" i="75"/>
  <c r="F206" i="75"/>
  <c r="F239" i="75"/>
  <c r="C239" i="75" s="1"/>
  <c r="D232" i="75"/>
  <c r="J290" i="75"/>
  <c r="C133" i="75"/>
  <c r="O137" i="75"/>
  <c r="C137" i="75" s="1"/>
  <c r="O145" i="75"/>
  <c r="C145" i="75" s="1"/>
  <c r="O161" i="75"/>
  <c r="C161" i="75" s="1"/>
  <c r="L166" i="75"/>
  <c r="O167" i="75"/>
  <c r="N166" i="75"/>
  <c r="O166" i="75" s="1"/>
  <c r="N174" i="75"/>
  <c r="O174" i="75" s="1"/>
  <c r="I175" i="75"/>
  <c r="F188" i="75"/>
  <c r="I189" i="75"/>
  <c r="O189" i="75"/>
  <c r="I199" i="75"/>
  <c r="L234" i="75"/>
  <c r="J232" i="75"/>
  <c r="G197" i="75"/>
  <c r="F199" i="75"/>
  <c r="C199" i="75" s="1"/>
  <c r="D197" i="75"/>
  <c r="G252" i="75"/>
  <c r="I252" i="75" s="1"/>
  <c r="I253" i="75"/>
  <c r="O252" i="75"/>
  <c r="C258" i="75"/>
  <c r="I264" i="75"/>
  <c r="C264" i="75" s="1"/>
  <c r="O270" i="75"/>
  <c r="I272" i="75"/>
  <c r="C278" i="75"/>
  <c r="C279" i="75"/>
  <c r="H205" i="75"/>
  <c r="C210" i="75"/>
  <c r="C222" i="75"/>
  <c r="K231" i="75"/>
  <c r="K195" i="75" s="1"/>
  <c r="O234" i="75"/>
  <c r="M232" i="75"/>
  <c r="C246" i="75"/>
  <c r="C250" i="75"/>
  <c r="C266" i="75"/>
  <c r="C274" i="75"/>
  <c r="L197" i="75"/>
  <c r="M205" i="75"/>
  <c r="O205" i="75" s="1"/>
  <c r="I206" i="75"/>
  <c r="L217" i="75"/>
  <c r="C217" i="75" s="1"/>
  <c r="I228" i="75"/>
  <c r="C228" i="75" s="1"/>
  <c r="N231" i="75"/>
  <c r="N195" i="75" s="1"/>
  <c r="I236" i="75"/>
  <c r="C236" i="75" s="1"/>
  <c r="L253" i="75"/>
  <c r="O259" i="75"/>
  <c r="H259" i="75"/>
  <c r="H231" i="75" s="1"/>
  <c r="C263" i="75"/>
  <c r="C271" i="75"/>
  <c r="F272" i="75"/>
  <c r="D270" i="75"/>
  <c r="L281" i="75"/>
  <c r="C281" i="75" s="1"/>
  <c r="C298" i="75"/>
  <c r="C293" i="75" s="1"/>
  <c r="J252" i="75"/>
  <c r="L252" i="75" s="1"/>
  <c r="G259" i="75"/>
  <c r="M269" i="75"/>
  <c r="O269" i="75" s="1"/>
  <c r="G270" i="75"/>
  <c r="C55" i="75" l="1"/>
  <c r="C252" i="75"/>
  <c r="H188" i="75"/>
  <c r="I188" i="75" s="1"/>
  <c r="C193" i="75"/>
  <c r="H76" i="75"/>
  <c r="C56" i="75"/>
  <c r="E53" i="75"/>
  <c r="E52" i="75" s="1"/>
  <c r="E286" i="75"/>
  <c r="C272" i="75"/>
  <c r="C253" i="75"/>
  <c r="K52" i="75"/>
  <c r="K51" i="75" s="1"/>
  <c r="O68" i="75"/>
  <c r="C234" i="75"/>
  <c r="C174" i="75"/>
  <c r="C70" i="75"/>
  <c r="C59" i="75"/>
  <c r="F131" i="75"/>
  <c r="C131" i="75" s="1"/>
  <c r="C85" i="75"/>
  <c r="E288" i="75"/>
  <c r="E51" i="75"/>
  <c r="M196" i="75"/>
  <c r="G54" i="75"/>
  <c r="M290" i="75"/>
  <c r="O290" i="75" s="1"/>
  <c r="O291" i="75"/>
  <c r="I259" i="75"/>
  <c r="G196" i="75"/>
  <c r="I197" i="75"/>
  <c r="C192" i="75"/>
  <c r="L28" i="75"/>
  <c r="C28" i="75" s="1"/>
  <c r="J22" i="75"/>
  <c r="J196" i="75"/>
  <c r="C167" i="75"/>
  <c r="N76" i="75"/>
  <c r="O76" i="75" s="1"/>
  <c r="N53" i="75"/>
  <c r="N52" i="75" s="1"/>
  <c r="G76" i="75"/>
  <c r="I76" i="75" s="1"/>
  <c r="I77" i="75"/>
  <c r="N286" i="75"/>
  <c r="H53" i="75"/>
  <c r="F54" i="75"/>
  <c r="I270" i="75"/>
  <c r="G269" i="75"/>
  <c r="M231" i="75"/>
  <c r="O231" i="75" s="1"/>
  <c r="O232" i="75"/>
  <c r="D196" i="75"/>
  <c r="F197" i="75"/>
  <c r="L290" i="75"/>
  <c r="C189" i="75"/>
  <c r="L269" i="75"/>
  <c r="F166" i="75"/>
  <c r="C166" i="75" s="1"/>
  <c r="D76" i="75"/>
  <c r="F76" i="75" s="1"/>
  <c r="C23" i="75"/>
  <c r="C291" i="75" s="1"/>
  <c r="C290" i="75" s="1"/>
  <c r="G290" i="75"/>
  <c r="I290" i="75" s="1"/>
  <c r="I291" i="75"/>
  <c r="I84" i="75"/>
  <c r="C84" i="75" s="1"/>
  <c r="L76" i="75"/>
  <c r="F232" i="75"/>
  <c r="D231" i="75"/>
  <c r="F231" i="75" s="1"/>
  <c r="C259" i="75"/>
  <c r="D269" i="75"/>
  <c r="F270" i="75"/>
  <c r="K286" i="75"/>
  <c r="I205" i="75"/>
  <c r="C205" i="75" s="1"/>
  <c r="H196" i="75"/>
  <c r="H195" i="75" s="1"/>
  <c r="J231" i="75"/>
  <c r="L231" i="75" s="1"/>
  <c r="L232" i="75"/>
  <c r="L291" i="75"/>
  <c r="C206" i="75"/>
  <c r="J188" i="75"/>
  <c r="L188" i="75" s="1"/>
  <c r="C188" i="75" s="1"/>
  <c r="C175" i="75"/>
  <c r="L77" i="75"/>
  <c r="J54" i="75"/>
  <c r="L68" i="75"/>
  <c r="C68" i="75" s="1"/>
  <c r="G231" i="75"/>
  <c r="I231" i="75" s="1"/>
  <c r="K288" i="75"/>
  <c r="C176" i="75"/>
  <c r="O77" i="75"/>
  <c r="C77" i="75" s="1"/>
  <c r="K22" i="75"/>
  <c r="O54" i="75"/>
  <c r="M53" i="75"/>
  <c r="C197" i="75" l="1"/>
  <c r="J286" i="75"/>
  <c r="L286" i="75" s="1"/>
  <c r="L22" i="75"/>
  <c r="C22" i="75" s="1"/>
  <c r="M52" i="75"/>
  <c r="O53" i="75"/>
  <c r="D195" i="75"/>
  <c r="F195" i="75" s="1"/>
  <c r="F196" i="75"/>
  <c r="O196" i="75"/>
  <c r="M195" i="75"/>
  <c r="O195" i="75" s="1"/>
  <c r="M286" i="75"/>
  <c r="O286" i="75" s="1"/>
  <c r="C231" i="75"/>
  <c r="C76" i="75"/>
  <c r="I196" i="75"/>
  <c r="G195" i="75"/>
  <c r="I195" i="75" s="1"/>
  <c r="J53" i="75"/>
  <c r="L54" i="75"/>
  <c r="C270" i="75"/>
  <c r="C232" i="75"/>
  <c r="D53" i="75"/>
  <c r="F269" i="75"/>
  <c r="D286" i="75"/>
  <c r="F286" i="75" s="1"/>
  <c r="I269" i="75"/>
  <c r="G286" i="75"/>
  <c r="H52" i="75"/>
  <c r="N51" i="75"/>
  <c r="N288" i="75"/>
  <c r="J195" i="75"/>
  <c r="L195" i="75" s="1"/>
  <c r="L196" i="75"/>
  <c r="I54" i="75"/>
  <c r="G53" i="75"/>
  <c r="H286" i="75"/>
  <c r="C54" i="75" l="1"/>
  <c r="G52" i="75"/>
  <c r="I53" i="75"/>
  <c r="C195" i="75"/>
  <c r="I286" i="75"/>
  <c r="C196" i="75"/>
  <c r="H288" i="75"/>
  <c r="H51" i="75"/>
  <c r="C269" i="75"/>
  <c r="F53" i="75"/>
  <c r="D52" i="75"/>
  <c r="L53" i="75"/>
  <c r="J52" i="75"/>
  <c r="O52" i="75"/>
  <c r="M288" i="75"/>
  <c r="O288" i="75" s="1"/>
  <c r="M51" i="75"/>
  <c r="O51" i="75" s="1"/>
  <c r="D288" i="75" l="1"/>
  <c r="F288" i="75" s="1"/>
  <c r="D51" i="75"/>
  <c r="F51" i="75" s="1"/>
  <c r="F52" i="75"/>
  <c r="C53" i="75"/>
  <c r="G288" i="75"/>
  <c r="I288" i="75" s="1"/>
  <c r="I52" i="75"/>
  <c r="G51" i="75"/>
  <c r="I51" i="75" s="1"/>
  <c r="J51" i="75"/>
  <c r="L51" i="75" s="1"/>
  <c r="L52" i="75"/>
  <c r="J288" i="75"/>
  <c r="L288" i="75" s="1"/>
  <c r="C286" i="75"/>
  <c r="C52" i="75" l="1"/>
  <c r="C51" i="75"/>
  <c r="C288" i="75"/>
  <c r="O303" i="74" l="1"/>
  <c r="L303" i="74"/>
  <c r="I303" i="74"/>
  <c r="F303" i="74"/>
  <c r="O301" i="74"/>
  <c r="L301" i="74"/>
  <c r="I301" i="74"/>
  <c r="F301" i="74"/>
  <c r="O299" i="74"/>
  <c r="L299" i="74"/>
  <c r="I299" i="74"/>
  <c r="F299" i="74"/>
  <c r="O298" i="74"/>
  <c r="L298" i="74"/>
  <c r="I298" i="74"/>
  <c r="F298" i="74"/>
  <c r="O297" i="74"/>
  <c r="L297" i="74"/>
  <c r="I297" i="74"/>
  <c r="F297" i="74"/>
  <c r="O296" i="74"/>
  <c r="L296" i="74"/>
  <c r="I296" i="74"/>
  <c r="C296" i="74" s="1"/>
  <c r="F296" i="74"/>
  <c r="O295" i="74"/>
  <c r="L295" i="74"/>
  <c r="I295" i="74"/>
  <c r="F295" i="74"/>
  <c r="O294" i="74"/>
  <c r="L294" i="74"/>
  <c r="I294" i="74"/>
  <c r="F294" i="74"/>
  <c r="N293" i="74"/>
  <c r="M293" i="74"/>
  <c r="O293" i="74" s="1"/>
  <c r="K293" i="74"/>
  <c r="J293" i="74"/>
  <c r="H293" i="74"/>
  <c r="G293" i="74"/>
  <c r="E293" i="74"/>
  <c r="D293" i="74"/>
  <c r="O285" i="74"/>
  <c r="L285" i="74"/>
  <c r="I285" i="74"/>
  <c r="F285" i="74"/>
  <c r="O284" i="74"/>
  <c r="L284" i="74"/>
  <c r="I284" i="74"/>
  <c r="F284" i="74"/>
  <c r="N283" i="74"/>
  <c r="M283" i="74"/>
  <c r="O283" i="74" s="1"/>
  <c r="K283" i="74"/>
  <c r="J283" i="74"/>
  <c r="H283" i="74"/>
  <c r="G283" i="74"/>
  <c r="E283" i="74"/>
  <c r="D283" i="74"/>
  <c r="O282" i="74"/>
  <c r="L282" i="74"/>
  <c r="I282" i="74"/>
  <c r="F282" i="74"/>
  <c r="N281" i="74"/>
  <c r="M281" i="74"/>
  <c r="K281" i="74"/>
  <c r="J281" i="74"/>
  <c r="H281" i="74"/>
  <c r="G281" i="74"/>
  <c r="I281" i="74" s="1"/>
  <c r="E281" i="74"/>
  <c r="D281" i="74"/>
  <c r="O280" i="74"/>
  <c r="L280" i="74"/>
  <c r="I280" i="74"/>
  <c r="F280" i="74"/>
  <c r="O279" i="74"/>
  <c r="L279" i="74"/>
  <c r="I279" i="74"/>
  <c r="F279" i="74"/>
  <c r="O278" i="74"/>
  <c r="L278" i="74"/>
  <c r="I278" i="74"/>
  <c r="F278" i="74"/>
  <c r="N277" i="74"/>
  <c r="M277" i="74"/>
  <c r="K277" i="74"/>
  <c r="J277" i="74"/>
  <c r="H277" i="74"/>
  <c r="G277" i="74"/>
  <c r="I277" i="74" s="1"/>
  <c r="E277" i="74"/>
  <c r="D277" i="74"/>
  <c r="O276" i="74"/>
  <c r="L276" i="74"/>
  <c r="I276" i="74"/>
  <c r="F276" i="74"/>
  <c r="O275" i="74"/>
  <c r="L275" i="74"/>
  <c r="I275" i="74"/>
  <c r="F275" i="74"/>
  <c r="O274" i="74"/>
  <c r="L274" i="74"/>
  <c r="I274" i="74"/>
  <c r="F274" i="74"/>
  <c r="O273" i="74"/>
  <c r="L273" i="74"/>
  <c r="I273" i="74"/>
  <c r="F273" i="74"/>
  <c r="N272" i="74"/>
  <c r="N270" i="74" s="1"/>
  <c r="N269" i="74" s="1"/>
  <c r="M272" i="74"/>
  <c r="O272" i="74" s="1"/>
  <c r="K272" i="74"/>
  <c r="J272" i="74"/>
  <c r="H272" i="74"/>
  <c r="G272" i="74"/>
  <c r="G270" i="74" s="1"/>
  <c r="G269" i="74" s="1"/>
  <c r="E272" i="74"/>
  <c r="D272" i="74"/>
  <c r="F272" i="74" s="1"/>
  <c r="O271" i="74"/>
  <c r="L271" i="74"/>
  <c r="I271" i="74"/>
  <c r="F271" i="74"/>
  <c r="K270" i="74"/>
  <c r="H270" i="74"/>
  <c r="H269" i="74" s="1"/>
  <c r="D270" i="74"/>
  <c r="K269" i="74"/>
  <c r="O268" i="74"/>
  <c r="L268" i="74"/>
  <c r="I268" i="74"/>
  <c r="F268" i="74"/>
  <c r="O267" i="74"/>
  <c r="L267" i="74"/>
  <c r="I267" i="74"/>
  <c r="F267" i="74"/>
  <c r="O266" i="74"/>
  <c r="L266" i="74"/>
  <c r="I266" i="74"/>
  <c r="F266" i="74"/>
  <c r="O265" i="74"/>
  <c r="L265" i="74"/>
  <c r="I265" i="74"/>
  <c r="F265" i="74"/>
  <c r="N264" i="74"/>
  <c r="M264" i="74"/>
  <c r="K264" i="74"/>
  <c r="J264" i="74"/>
  <c r="L264" i="74" s="1"/>
  <c r="H264" i="74"/>
  <c r="G264" i="74"/>
  <c r="I264" i="74" s="1"/>
  <c r="E264" i="74"/>
  <c r="D264" i="74"/>
  <c r="F264" i="74" s="1"/>
  <c r="O263" i="74"/>
  <c r="L263" i="74"/>
  <c r="I263" i="74"/>
  <c r="F263" i="74"/>
  <c r="O262" i="74"/>
  <c r="L262" i="74"/>
  <c r="I262" i="74"/>
  <c r="F262" i="74"/>
  <c r="C262" i="74" s="1"/>
  <c r="O261" i="74"/>
  <c r="L261" i="74"/>
  <c r="I261" i="74"/>
  <c r="F261" i="74"/>
  <c r="N260" i="74"/>
  <c r="M260" i="74"/>
  <c r="K260" i="74"/>
  <c r="K259" i="74" s="1"/>
  <c r="J260" i="74"/>
  <c r="H260" i="74"/>
  <c r="G260" i="74"/>
  <c r="I260" i="74" s="1"/>
  <c r="E260" i="74"/>
  <c r="E259" i="74" s="1"/>
  <c r="D260" i="74"/>
  <c r="F260" i="74" s="1"/>
  <c r="H259" i="74"/>
  <c r="O258" i="74"/>
  <c r="L258" i="74"/>
  <c r="I258" i="74"/>
  <c r="F258" i="74"/>
  <c r="O257" i="74"/>
  <c r="L257" i="74"/>
  <c r="I257" i="74"/>
  <c r="F257" i="74"/>
  <c r="O256" i="74"/>
  <c r="L256" i="74"/>
  <c r="I256" i="74"/>
  <c r="F256" i="74"/>
  <c r="O255" i="74"/>
  <c r="C255" i="74" s="1"/>
  <c r="L255" i="74"/>
  <c r="I255" i="74"/>
  <c r="F255" i="74"/>
  <c r="O254" i="74"/>
  <c r="L254" i="74"/>
  <c r="I254" i="74"/>
  <c r="F254" i="74"/>
  <c r="N253" i="74"/>
  <c r="N252" i="74" s="1"/>
  <c r="M253" i="74"/>
  <c r="K253" i="74"/>
  <c r="J253" i="74"/>
  <c r="L253" i="74" s="1"/>
  <c r="I253" i="74"/>
  <c r="H253" i="74"/>
  <c r="G253" i="74"/>
  <c r="E253" i="74"/>
  <c r="D253" i="74"/>
  <c r="D252" i="74" s="1"/>
  <c r="K252" i="74"/>
  <c r="J252" i="74"/>
  <c r="L252" i="74" s="1"/>
  <c r="H252" i="74"/>
  <c r="G252" i="74"/>
  <c r="O251" i="74"/>
  <c r="L251" i="74"/>
  <c r="C251" i="74" s="1"/>
  <c r="I251" i="74"/>
  <c r="F251" i="74"/>
  <c r="O250" i="74"/>
  <c r="L250" i="74"/>
  <c r="I250" i="74"/>
  <c r="F250" i="74"/>
  <c r="O249" i="74"/>
  <c r="L249" i="74"/>
  <c r="I249" i="74"/>
  <c r="F249" i="74"/>
  <c r="O248" i="74"/>
  <c r="L248" i="74"/>
  <c r="I248" i="74"/>
  <c r="F248" i="74"/>
  <c r="N247" i="74"/>
  <c r="M247" i="74"/>
  <c r="K247" i="74"/>
  <c r="J247" i="74"/>
  <c r="H247" i="74"/>
  <c r="G247" i="74"/>
  <c r="E247" i="74"/>
  <c r="D247" i="74"/>
  <c r="O246" i="74"/>
  <c r="L246" i="74"/>
  <c r="I246" i="74"/>
  <c r="F246" i="74"/>
  <c r="O245" i="74"/>
  <c r="L245" i="74"/>
  <c r="I245" i="74"/>
  <c r="C245" i="74" s="1"/>
  <c r="F245" i="74"/>
  <c r="O244" i="74"/>
  <c r="L244" i="74"/>
  <c r="I244" i="74"/>
  <c r="F244" i="74"/>
  <c r="O243" i="74"/>
  <c r="L243" i="74"/>
  <c r="I243" i="74"/>
  <c r="F243" i="74"/>
  <c r="O242" i="74"/>
  <c r="L242" i="74"/>
  <c r="I242" i="74"/>
  <c r="F242" i="74"/>
  <c r="O241" i="74"/>
  <c r="L241" i="74"/>
  <c r="I241" i="74"/>
  <c r="F241" i="74"/>
  <c r="O240" i="74"/>
  <c r="L240" i="74"/>
  <c r="I240" i="74"/>
  <c r="F240" i="74"/>
  <c r="N239" i="74"/>
  <c r="M239" i="74"/>
  <c r="K239" i="74"/>
  <c r="J239" i="74"/>
  <c r="H239" i="74"/>
  <c r="G239" i="74"/>
  <c r="E239" i="74"/>
  <c r="D239" i="74"/>
  <c r="O238" i="74"/>
  <c r="L238" i="74"/>
  <c r="I238" i="74"/>
  <c r="F238" i="74"/>
  <c r="O237" i="74"/>
  <c r="L237" i="74"/>
  <c r="I237" i="74"/>
  <c r="F237" i="74"/>
  <c r="N236" i="74"/>
  <c r="M236" i="74"/>
  <c r="K236" i="74"/>
  <c r="J236" i="74"/>
  <c r="H236" i="74"/>
  <c r="G236" i="74"/>
  <c r="E236" i="74"/>
  <c r="D236" i="74"/>
  <c r="O235" i="74"/>
  <c r="L235" i="74"/>
  <c r="I235" i="74"/>
  <c r="F235" i="74"/>
  <c r="N234" i="74"/>
  <c r="M234" i="74"/>
  <c r="K234" i="74"/>
  <c r="J234" i="74"/>
  <c r="L234" i="74" s="1"/>
  <c r="H234" i="74"/>
  <c r="G234" i="74"/>
  <c r="I234" i="74" s="1"/>
  <c r="E234" i="74"/>
  <c r="D234" i="74"/>
  <c r="O233" i="74"/>
  <c r="L233" i="74"/>
  <c r="I233" i="74"/>
  <c r="F233" i="74"/>
  <c r="M232" i="74"/>
  <c r="J232" i="74"/>
  <c r="O230" i="74"/>
  <c r="L230" i="74"/>
  <c r="I230" i="74"/>
  <c r="F230" i="74"/>
  <c r="O229" i="74"/>
  <c r="L229" i="74"/>
  <c r="I229" i="74"/>
  <c r="F229" i="74"/>
  <c r="N228" i="74"/>
  <c r="M228" i="74"/>
  <c r="K228" i="74"/>
  <c r="J228" i="74"/>
  <c r="H228" i="74"/>
  <c r="G228" i="74"/>
  <c r="E228" i="74"/>
  <c r="F228" i="74" s="1"/>
  <c r="D228" i="74"/>
  <c r="O227" i="74"/>
  <c r="L227" i="74"/>
  <c r="I227" i="74"/>
  <c r="F227" i="74"/>
  <c r="O226" i="74"/>
  <c r="L226" i="74"/>
  <c r="I226" i="74"/>
  <c r="F226" i="74"/>
  <c r="O225" i="74"/>
  <c r="L225" i="74"/>
  <c r="I225" i="74"/>
  <c r="F225" i="74"/>
  <c r="O224" i="74"/>
  <c r="L224" i="74"/>
  <c r="I224" i="74"/>
  <c r="F224" i="74"/>
  <c r="O223" i="74"/>
  <c r="L223" i="74"/>
  <c r="I223" i="74"/>
  <c r="F223" i="74"/>
  <c r="C223" i="74"/>
  <c r="O222" i="74"/>
  <c r="L222" i="74"/>
  <c r="I222" i="74"/>
  <c r="F222" i="74"/>
  <c r="C222" i="74" s="1"/>
  <c r="O221" i="74"/>
  <c r="L221" i="74"/>
  <c r="I221" i="74"/>
  <c r="F221" i="74"/>
  <c r="C221" i="74" s="1"/>
  <c r="O220" i="74"/>
  <c r="L220" i="74"/>
  <c r="I220" i="74"/>
  <c r="F220" i="74"/>
  <c r="C220" i="74" s="1"/>
  <c r="O219" i="74"/>
  <c r="L219" i="74"/>
  <c r="I219" i="74"/>
  <c r="F219" i="74"/>
  <c r="C219" i="74" s="1"/>
  <c r="O218" i="74"/>
  <c r="L218" i="74"/>
  <c r="I218" i="74"/>
  <c r="F218" i="74"/>
  <c r="N217" i="74"/>
  <c r="M217" i="74"/>
  <c r="O217" i="74" s="1"/>
  <c r="K217" i="74"/>
  <c r="J217" i="74"/>
  <c r="H217" i="74"/>
  <c r="G217" i="74"/>
  <c r="I217" i="74" s="1"/>
  <c r="E217" i="74"/>
  <c r="D217" i="74"/>
  <c r="F217" i="74" s="1"/>
  <c r="O216" i="74"/>
  <c r="L216" i="74"/>
  <c r="I216" i="74"/>
  <c r="F216" i="74"/>
  <c r="O215" i="74"/>
  <c r="L215" i="74"/>
  <c r="I215" i="74"/>
  <c r="F215" i="74"/>
  <c r="C215" i="74" s="1"/>
  <c r="O214" i="74"/>
  <c r="L214" i="74"/>
  <c r="I214" i="74"/>
  <c r="F214" i="74"/>
  <c r="O213" i="74"/>
  <c r="L213" i="74"/>
  <c r="I213" i="74"/>
  <c r="F213" i="74"/>
  <c r="O212" i="74"/>
  <c r="L212" i="74"/>
  <c r="I212" i="74"/>
  <c r="F212" i="74"/>
  <c r="O211" i="74"/>
  <c r="L211" i="74"/>
  <c r="I211" i="74"/>
  <c r="F211" i="74"/>
  <c r="C211" i="74" s="1"/>
  <c r="O210" i="74"/>
  <c r="L210" i="74"/>
  <c r="I210" i="74"/>
  <c r="F210" i="74"/>
  <c r="O209" i="74"/>
  <c r="L209" i="74"/>
  <c r="I209" i="74"/>
  <c r="F209" i="74"/>
  <c r="O208" i="74"/>
  <c r="L208" i="74"/>
  <c r="I208" i="74"/>
  <c r="F208" i="74"/>
  <c r="C208" i="74" s="1"/>
  <c r="O207" i="74"/>
  <c r="L207" i="74"/>
  <c r="I207" i="74"/>
  <c r="F207" i="74"/>
  <c r="C207" i="74" s="1"/>
  <c r="N206" i="74"/>
  <c r="M206" i="74"/>
  <c r="O206" i="74" s="1"/>
  <c r="K206" i="74"/>
  <c r="J206" i="74"/>
  <c r="L206" i="74" s="1"/>
  <c r="H206" i="74"/>
  <c r="H205" i="74" s="1"/>
  <c r="G206" i="74"/>
  <c r="E206" i="74"/>
  <c r="D206" i="74"/>
  <c r="M205" i="74"/>
  <c r="K205" i="74"/>
  <c r="E205" i="74"/>
  <c r="O204" i="74"/>
  <c r="L204" i="74"/>
  <c r="I204" i="74"/>
  <c r="F204" i="74"/>
  <c r="O203" i="74"/>
  <c r="L203" i="74"/>
  <c r="C203" i="74" s="1"/>
  <c r="I203" i="74"/>
  <c r="F203" i="74"/>
  <c r="O202" i="74"/>
  <c r="L202" i="74"/>
  <c r="I202" i="74"/>
  <c r="F202" i="74"/>
  <c r="O201" i="74"/>
  <c r="L201" i="74"/>
  <c r="I201" i="74"/>
  <c r="F201" i="74"/>
  <c r="O200" i="74"/>
  <c r="L200" i="74"/>
  <c r="I200" i="74"/>
  <c r="F200" i="74"/>
  <c r="N199" i="74"/>
  <c r="M199" i="74"/>
  <c r="O199" i="74" s="1"/>
  <c r="K199" i="74"/>
  <c r="K197" i="74" s="1"/>
  <c r="J199" i="74"/>
  <c r="J197" i="74" s="1"/>
  <c r="H199" i="74"/>
  <c r="G199" i="74"/>
  <c r="E199" i="74"/>
  <c r="D199" i="74"/>
  <c r="D197" i="74" s="1"/>
  <c r="O198" i="74"/>
  <c r="L198" i="74"/>
  <c r="I198" i="74"/>
  <c r="F198" i="74"/>
  <c r="N197" i="74"/>
  <c r="M197" i="74"/>
  <c r="H197" i="74"/>
  <c r="H196" i="74" s="1"/>
  <c r="O194" i="74"/>
  <c r="L194" i="74"/>
  <c r="I194" i="74"/>
  <c r="F194" i="74"/>
  <c r="N193" i="74"/>
  <c r="N192" i="74" s="1"/>
  <c r="M193" i="74"/>
  <c r="K193" i="74"/>
  <c r="J193" i="74"/>
  <c r="L193" i="74" s="1"/>
  <c r="H193" i="74"/>
  <c r="H192" i="74" s="1"/>
  <c r="G193" i="74"/>
  <c r="E193" i="74"/>
  <c r="E192" i="74" s="1"/>
  <c r="D193" i="74"/>
  <c r="D192" i="74" s="1"/>
  <c r="K192" i="74"/>
  <c r="G192" i="74"/>
  <c r="O191" i="74"/>
  <c r="L191" i="74"/>
  <c r="I191" i="74"/>
  <c r="F191" i="74"/>
  <c r="O190" i="74"/>
  <c r="L190" i="74"/>
  <c r="I190" i="74"/>
  <c r="F190" i="74"/>
  <c r="N189" i="74"/>
  <c r="M189" i="74"/>
  <c r="O189" i="74" s="1"/>
  <c r="K189" i="74"/>
  <c r="J189" i="74"/>
  <c r="L189" i="74" s="1"/>
  <c r="H189" i="74"/>
  <c r="H188" i="74" s="1"/>
  <c r="G189" i="74"/>
  <c r="I189" i="74" s="1"/>
  <c r="E189" i="74"/>
  <c r="D189" i="74"/>
  <c r="K188" i="74"/>
  <c r="O187" i="74"/>
  <c r="L187" i="74"/>
  <c r="I187" i="74"/>
  <c r="F187" i="74"/>
  <c r="O186" i="74"/>
  <c r="L186" i="74"/>
  <c r="I186" i="74"/>
  <c r="F186" i="74"/>
  <c r="N185" i="74"/>
  <c r="O185" i="74" s="1"/>
  <c r="M185" i="74"/>
  <c r="K185" i="74"/>
  <c r="J185" i="74"/>
  <c r="H185" i="74"/>
  <c r="G185" i="74"/>
  <c r="E185" i="74"/>
  <c r="F185" i="74" s="1"/>
  <c r="D185" i="74"/>
  <c r="O184" i="74"/>
  <c r="L184" i="74"/>
  <c r="I184" i="74"/>
  <c r="F184" i="74"/>
  <c r="O183" i="74"/>
  <c r="L183" i="74"/>
  <c r="I183" i="74"/>
  <c r="F183" i="74"/>
  <c r="O182" i="74"/>
  <c r="L182" i="74"/>
  <c r="I182" i="74"/>
  <c r="F182" i="74"/>
  <c r="O181" i="74"/>
  <c r="L181" i="74"/>
  <c r="I181" i="74"/>
  <c r="F181" i="74"/>
  <c r="N180" i="74"/>
  <c r="M180" i="74"/>
  <c r="O180" i="74" s="1"/>
  <c r="K180" i="74"/>
  <c r="J180" i="74"/>
  <c r="H180" i="74"/>
  <c r="G180" i="74"/>
  <c r="I180" i="74" s="1"/>
  <c r="E180" i="74"/>
  <c r="D180" i="74"/>
  <c r="F180" i="74" s="1"/>
  <c r="O179" i="74"/>
  <c r="L179" i="74"/>
  <c r="I179" i="74"/>
  <c r="F179" i="74"/>
  <c r="C179" i="74" s="1"/>
  <c r="O178" i="74"/>
  <c r="L178" i="74"/>
  <c r="I178" i="74"/>
  <c r="F178" i="74"/>
  <c r="O177" i="74"/>
  <c r="L177" i="74"/>
  <c r="I177" i="74"/>
  <c r="F177" i="74"/>
  <c r="C177" i="74" s="1"/>
  <c r="N176" i="74"/>
  <c r="M176" i="74"/>
  <c r="M175" i="74" s="1"/>
  <c r="K176" i="74"/>
  <c r="J176" i="74"/>
  <c r="H176" i="74"/>
  <c r="G176" i="74"/>
  <c r="E176" i="74"/>
  <c r="E175" i="74" s="1"/>
  <c r="E174" i="74" s="1"/>
  <c r="D176" i="74"/>
  <c r="N175" i="74"/>
  <c r="H175" i="74"/>
  <c r="H174" i="74" s="1"/>
  <c r="O173" i="74"/>
  <c r="L173" i="74"/>
  <c r="I173" i="74"/>
  <c r="F173" i="74"/>
  <c r="O172" i="74"/>
  <c r="L172" i="74"/>
  <c r="I172" i="74"/>
  <c r="F172" i="74"/>
  <c r="O171" i="74"/>
  <c r="L171" i="74"/>
  <c r="I171" i="74"/>
  <c r="F171" i="74"/>
  <c r="O170" i="74"/>
  <c r="L170" i="74"/>
  <c r="I170" i="74"/>
  <c r="F170" i="74"/>
  <c r="O169" i="74"/>
  <c r="L169" i="74"/>
  <c r="I169" i="74"/>
  <c r="F169" i="74"/>
  <c r="O168" i="74"/>
  <c r="L168" i="74"/>
  <c r="I168" i="74"/>
  <c r="F168" i="74"/>
  <c r="N167" i="74"/>
  <c r="N166" i="74" s="1"/>
  <c r="M167" i="74"/>
  <c r="K167" i="74"/>
  <c r="J167" i="74"/>
  <c r="H167" i="74"/>
  <c r="G167" i="74"/>
  <c r="G166" i="74" s="1"/>
  <c r="E167" i="74"/>
  <c r="D167" i="74"/>
  <c r="M166" i="74"/>
  <c r="K166" i="74"/>
  <c r="E166" i="74"/>
  <c r="O165" i="74"/>
  <c r="L165" i="74"/>
  <c r="I165" i="74"/>
  <c r="F165" i="74"/>
  <c r="O164" i="74"/>
  <c r="L164" i="74"/>
  <c r="I164" i="74"/>
  <c r="F164" i="74"/>
  <c r="O163" i="74"/>
  <c r="L163" i="74"/>
  <c r="I163" i="74"/>
  <c r="F163" i="74"/>
  <c r="O162" i="74"/>
  <c r="L162" i="74"/>
  <c r="I162" i="74"/>
  <c r="F162" i="74"/>
  <c r="N161" i="74"/>
  <c r="M161" i="74"/>
  <c r="K161" i="74"/>
  <c r="J161" i="74"/>
  <c r="H161" i="74"/>
  <c r="G161" i="74"/>
  <c r="E161" i="74"/>
  <c r="D161" i="74"/>
  <c r="F161" i="74" s="1"/>
  <c r="O160" i="74"/>
  <c r="L160" i="74"/>
  <c r="I160" i="74"/>
  <c r="F160" i="74"/>
  <c r="O159" i="74"/>
  <c r="L159" i="74"/>
  <c r="I159" i="74"/>
  <c r="F159" i="74"/>
  <c r="O158" i="74"/>
  <c r="L158" i="74"/>
  <c r="I158" i="74"/>
  <c r="F158" i="74"/>
  <c r="O157" i="74"/>
  <c r="L157" i="74"/>
  <c r="I157" i="74"/>
  <c r="F157" i="74"/>
  <c r="O156" i="74"/>
  <c r="L156" i="74"/>
  <c r="I156" i="74"/>
  <c r="F156" i="74"/>
  <c r="C156" i="74"/>
  <c r="O155" i="74"/>
  <c r="L155" i="74"/>
  <c r="I155" i="74"/>
  <c r="F155" i="74"/>
  <c r="C155" i="74" s="1"/>
  <c r="O154" i="74"/>
  <c r="L154" i="74"/>
  <c r="I154" i="74"/>
  <c r="F154" i="74"/>
  <c r="O153" i="74"/>
  <c r="L153" i="74"/>
  <c r="I153" i="74"/>
  <c r="F153" i="74"/>
  <c r="N152" i="74"/>
  <c r="M152" i="74"/>
  <c r="O152" i="74" s="1"/>
  <c r="K152" i="74"/>
  <c r="L152" i="74" s="1"/>
  <c r="J152" i="74"/>
  <c r="H152" i="74"/>
  <c r="G152" i="74"/>
  <c r="I152" i="74" s="1"/>
  <c r="E152" i="74"/>
  <c r="D152" i="74"/>
  <c r="O151" i="74"/>
  <c r="L151" i="74"/>
  <c r="I151" i="74"/>
  <c r="F151" i="74"/>
  <c r="O150" i="74"/>
  <c r="L150" i="74"/>
  <c r="I150" i="74"/>
  <c r="C150" i="74" s="1"/>
  <c r="F150" i="74"/>
  <c r="O149" i="74"/>
  <c r="L149" i="74"/>
  <c r="I149" i="74"/>
  <c r="F149" i="74"/>
  <c r="O148" i="74"/>
  <c r="L148" i="74"/>
  <c r="I148" i="74"/>
  <c r="F148" i="74"/>
  <c r="O147" i="74"/>
  <c r="L147" i="74"/>
  <c r="I147" i="74"/>
  <c r="F147" i="74"/>
  <c r="O146" i="74"/>
  <c r="L146" i="74"/>
  <c r="I146" i="74"/>
  <c r="F146" i="74"/>
  <c r="N145" i="74"/>
  <c r="M145" i="74"/>
  <c r="K145" i="74"/>
  <c r="J145" i="74"/>
  <c r="H145" i="74"/>
  <c r="G145" i="74"/>
  <c r="E145" i="74"/>
  <c r="D145" i="74"/>
  <c r="O144" i="74"/>
  <c r="L144" i="74"/>
  <c r="I144" i="74"/>
  <c r="F144" i="74"/>
  <c r="C144" i="74"/>
  <c r="O143" i="74"/>
  <c r="L143" i="74"/>
  <c r="I143" i="74"/>
  <c r="F143" i="74"/>
  <c r="C143" i="74" s="1"/>
  <c r="N142" i="74"/>
  <c r="M142" i="74"/>
  <c r="O142" i="74" s="1"/>
  <c r="K142" i="74"/>
  <c r="J142" i="74"/>
  <c r="L142" i="74" s="1"/>
  <c r="H142" i="74"/>
  <c r="G142" i="74"/>
  <c r="E142" i="74"/>
  <c r="D142" i="74"/>
  <c r="O141" i="74"/>
  <c r="L141" i="74"/>
  <c r="I141" i="74"/>
  <c r="F141" i="74"/>
  <c r="O140" i="74"/>
  <c r="L140" i="74"/>
  <c r="I140" i="74"/>
  <c r="F140" i="74"/>
  <c r="O139" i="74"/>
  <c r="L139" i="74"/>
  <c r="I139" i="74"/>
  <c r="F139" i="74"/>
  <c r="O138" i="74"/>
  <c r="L138" i="74"/>
  <c r="I138" i="74"/>
  <c r="F138" i="74"/>
  <c r="N137" i="74"/>
  <c r="M137" i="74"/>
  <c r="K137" i="74"/>
  <c r="J137" i="74"/>
  <c r="H137" i="74"/>
  <c r="G137" i="74"/>
  <c r="I137" i="74" s="1"/>
  <c r="E137" i="74"/>
  <c r="D137" i="74"/>
  <c r="F137" i="74" s="1"/>
  <c r="O136" i="74"/>
  <c r="L136" i="74"/>
  <c r="I136" i="74"/>
  <c r="C136" i="74" s="1"/>
  <c r="F136" i="74"/>
  <c r="O135" i="74"/>
  <c r="L135" i="74"/>
  <c r="I135" i="74"/>
  <c r="F135" i="74"/>
  <c r="C135" i="74" s="1"/>
  <c r="O134" i="74"/>
  <c r="L134" i="74"/>
  <c r="I134" i="74"/>
  <c r="F134" i="74"/>
  <c r="O133" i="74"/>
  <c r="L133" i="74"/>
  <c r="I133" i="74"/>
  <c r="F133" i="74"/>
  <c r="N132" i="74"/>
  <c r="M132" i="74"/>
  <c r="O132" i="74" s="1"/>
  <c r="K132" i="74"/>
  <c r="J132" i="74"/>
  <c r="H132" i="74"/>
  <c r="G132" i="74"/>
  <c r="E132" i="74"/>
  <c r="D132" i="74"/>
  <c r="H131" i="74"/>
  <c r="D131" i="74"/>
  <c r="O130" i="74"/>
  <c r="L130" i="74"/>
  <c r="I130" i="74"/>
  <c r="F130" i="74"/>
  <c r="N129" i="74"/>
  <c r="O129" i="74" s="1"/>
  <c r="M129" i="74"/>
  <c r="K129" i="74"/>
  <c r="J129" i="74"/>
  <c r="L129" i="74" s="1"/>
  <c r="H129" i="74"/>
  <c r="G129" i="74"/>
  <c r="E129" i="74"/>
  <c r="D129" i="74"/>
  <c r="F129" i="74" s="1"/>
  <c r="O128" i="74"/>
  <c r="L128" i="74"/>
  <c r="I128" i="74"/>
  <c r="F128" i="74"/>
  <c r="C128" i="74" s="1"/>
  <c r="O127" i="74"/>
  <c r="L127" i="74"/>
  <c r="I127" i="74"/>
  <c r="F127" i="74"/>
  <c r="O126" i="74"/>
  <c r="L126" i="74"/>
  <c r="I126" i="74"/>
  <c r="F126" i="74"/>
  <c r="O125" i="74"/>
  <c r="L125" i="74"/>
  <c r="I125" i="74"/>
  <c r="F125" i="74"/>
  <c r="O124" i="74"/>
  <c r="L124" i="74"/>
  <c r="I124" i="74"/>
  <c r="F124" i="74"/>
  <c r="N123" i="74"/>
  <c r="M123" i="74"/>
  <c r="O123" i="74" s="1"/>
  <c r="K123" i="74"/>
  <c r="J123" i="74"/>
  <c r="L123" i="74" s="1"/>
  <c r="H123" i="74"/>
  <c r="G123" i="74"/>
  <c r="E123" i="74"/>
  <c r="D123" i="74"/>
  <c r="F123" i="74" s="1"/>
  <c r="O122" i="74"/>
  <c r="L122" i="74"/>
  <c r="I122" i="74"/>
  <c r="F122" i="74"/>
  <c r="O121" i="74"/>
  <c r="L121" i="74"/>
  <c r="I121" i="74"/>
  <c r="F121" i="74"/>
  <c r="O120" i="74"/>
  <c r="L120" i="74"/>
  <c r="I120" i="74"/>
  <c r="F120" i="74"/>
  <c r="C120" i="74" s="1"/>
  <c r="O119" i="74"/>
  <c r="L119" i="74"/>
  <c r="I119" i="74"/>
  <c r="F119" i="74"/>
  <c r="O118" i="74"/>
  <c r="L118" i="74"/>
  <c r="I118" i="74"/>
  <c r="F118" i="74"/>
  <c r="N117" i="74"/>
  <c r="M117" i="74"/>
  <c r="K117" i="74"/>
  <c r="J117" i="74"/>
  <c r="L117" i="74" s="1"/>
  <c r="H117" i="74"/>
  <c r="G117" i="74"/>
  <c r="E117" i="74"/>
  <c r="D117" i="74"/>
  <c r="F117" i="74" s="1"/>
  <c r="O116" i="74"/>
  <c r="L116" i="74"/>
  <c r="I116" i="74"/>
  <c r="F116" i="74"/>
  <c r="O115" i="74"/>
  <c r="L115" i="74"/>
  <c r="I115" i="74"/>
  <c r="F115" i="74"/>
  <c r="O114" i="74"/>
  <c r="L114" i="74"/>
  <c r="I114" i="74"/>
  <c r="F114" i="74"/>
  <c r="N113" i="74"/>
  <c r="M113" i="74"/>
  <c r="K113" i="74"/>
  <c r="J113" i="74"/>
  <c r="H113" i="74"/>
  <c r="G113" i="74"/>
  <c r="I113" i="74" s="1"/>
  <c r="E113" i="74"/>
  <c r="F113" i="74" s="1"/>
  <c r="D113" i="74"/>
  <c r="O112" i="74"/>
  <c r="L112" i="74"/>
  <c r="I112" i="74"/>
  <c r="F112" i="74"/>
  <c r="O111" i="74"/>
  <c r="L111" i="74"/>
  <c r="I111" i="74"/>
  <c r="F111" i="74"/>
  <c r="O110" i="74"/>
  <c r="L110" i="74"/>
  <c r="I110" i="74"/>
  <c r="F110" i="74"/>
  <c r="O109" i="74"/>
  <c r="L109" i="74"/>
  <c r="I109" i="74"/>
  <c r="F109" i="74"/>
  <c r="O108" i="74"/>
  <c r="L108" i="74"/>
  <c r="I108" i="74"/>
  <c r="F108" i="74"/>
  <c r="C108" i="74"/>
  <c r="O107" i="74"/>
  <c r="L107" i="74"/>
  <c r="I107" i="74"/>
  <c r="F107" i="74"/>
  <c r="C107" i="74" s="1"/>
  <c r="O106" i="74"/>
  <c r="L106" i="74"/>
  <c r="I106" i="74"/>
  <c r="F106" i="74"/>
  <c r="O105" i="74"/>
  <c r="L105" i="74"/>
  <c r="I105" i="74"/>
  <c r="F105" i="74"/>
  <c r="N104" i="74"/>
  <c r="M104" i="74"/>
  <c r="O104" i="74" s="1"/>
  <c r="K104" i="74"/>
  <c r="J104" i="74"/>
  <c r="H104" i="74"/>
  <c r="G104" i="74"/>
  <c r="I104" i="74" s="1"/>
  <c r="E104" i="74"/>
  <c r="D104" i="74"/>
  <c r="O103" i="74"/>
  <c r="L103" i="74"/>
  <c r="I103" i="74"/>
  <c r="F103" i="74"/>
  <c r="O102" i="74"/>
  <c r="L102" i="74"/>
  <c r="I102" i="74"/>
  <c r="F102" i="74"/>
  <c r="O101" i="74"/>
  <c r="L101" i="74"/>
  <c r="I101" i="74"/>
  <c r="F101" i="74"/>
  <c r="O100" i="74"/>
  <c r="L100" i="74"/>
  <c r="I100" i="74"/>
  <c r="F100" i="74"/>
  <c r="C100" i="74" s="1"/>
  <c r="O99" i="74"/>
  <c r="L99" i="74"/>
  <c r="I99" i="74"/>
  <c r="F99" i="74"/>
  <c r="O98" i="74"/>
  <c r="L98" i="74"/>
  <c r="I98" i="74"/>
  <c r="F98" i="74"/>
  <c r="O97" i="74"/>
  <c r="L97" i="74"/>
  <c r="I97" i="74"/>
  <c r="F97" i="74"/>
  <c r="N96" i="74"/>
  <c r="M96" i="74"/>
  <c r="O96" i="74" s="1"/>
  <c r="K96" i="74"/>
  <c r="J96" i="74"/>
  <c r="H96" i="74"/>
  <c r="G96" i="74"/>
  <c r="E96" i="74"/>
  <c r="D96" i="74"/>
  <c r="F96" i="74" s="1"/>
  <c r="O95" i="74"/>
  <c r="L95" i="74"/>
  <c r="I95" i="74"/>
  <c r="F95" i="74"/>
  <c r="O94" i="74"/>
  <c r="L94" i="74"/>
  <c r="I94" i="74"/>
  <c r="F94" i="74"/>
  <c r="O93" i="74"/>
  <c r="L93" i="74"/>
  <c r="I93" i="74"/>
  <c r="F93" i="74"/>
  <c r="O92" i="74"/>
  <c r="L92" i="74"/>
  <c r="I92" i="74"/>
  <c r="F92" i="74"/>
  <c r="C92" i="74" s="1"/>
  <c r="O91" i="74"/>
  <c r="L91" i="74"/>
  <c r="I91" i="74"/>
  <c r="F91" i="74"/>
  <c r="N90" i="74"/>
  <c r="M90" i="74"/>
  <c r="K90" i="74"/>
  <c r="J90" i="74"/>
  <c r="H90" i="74"/>
  <c r="G90" i="74"/>
  <c r="I90" i="74" s="1"/>
  <c r="E90" i="74"/>
  <c r="D90" i="74"/>
  <c r="O89" i="74"/>
  <c r="L89" i="74"/>
  <c r="I89" i="74"/>
  <c r="F89" i="74"/>
  <c r="O88" i="74"/>
  <c r="L88" i="74"/>
  <c r="I88" i="74"/>
  <c r="F88" i="74"/>
  <c r="O87" i="74"/>
  <c r="L87" i="74"/>
  <c r="I87" i="74"/>
  <c r="F87" i="74"/>
  <c r="O86" i="74"/>
  <c r="L86" i="74"/>
  <c r="I86" i="74"/>
  <c r="F86" i="74"/>
  <c r="N85" i="74"/>
  <c r="M85" i="74"/>
  <c r="K85" i="74"/>
  <c r="J85" i="74"/>
  <c r="H85" i="74"/>
  <c r="G85" i="74"/>
  <c r="I85" i="74" s="1"/>
  <c r="F85" i="74"/>
  <c r="E85" i="74"/>
  <c r="D85" i="74"/>
  <c r="K84" i="74"/>
  <c r="O83" i="74"/>
  <c r="L83" i="74"/>
  <c r="I83" i="74"/>
  <c r="F83" i="74"/>
  <c r="C83" i="74" s="1"/>
  <c r="O82" i="74"/>
  <c r="L82" i="74"/>
  <c r="I82" i="74"/>
  <c r="F82" i="74"/>
  <c r="N81" i="74"/>
  <c r="M81" i="74"/>
  <c r="K81" i="74"/>
  <c r="J81" i="74"/>
  <c r="L81" i="74" s="1"/>
  <c r="H81" i="74"/>
  <c r="I81" i="74" s="1"/>
  <c r="G81" i="74"/>
  <c r="E81" i="74"/>
  <c r="D81" i="74"/>
  <c r="F81" i="74" s="1"/>
  <c r="O80" i="74"/>
  <c r="L80" i="74"/>
  <c r="I80" i="74"/>
  <c r="F80" i="74"/>
  <c r="C80" i="74" s="1"/>
  <c r="O79" i="74"/>
  <c r="L79" i="74"/>
  <c r="I79" i="74"/>
  <c r="F79" i="74"/>
  <c r="N78" i="74"/>
  <c r="M78" i="74"/>
  <c r="K78" i="74"/>
  <c r="J78" i="74"/>
  <c r="H78" i="74"/>
  <c r="G78" i="74"/>
  <c r="E78" i="74"/>
  <c r="E77" i="74" s="1"/>
  <c r="D78" i="74"/>
  <c r="N77" i="74"/>
  <c r="O75" i="74"/>
  <c r="L75" i="74"/>
  <c r="I75" i="74"/>
  <c r="F75" i="74"/>
  <c r="O74" i="74"/>
  <c r="L74" i="74"/>
  <c r="I74" i="74"/>
  <c r="F74" i="74"/>
  <c r="O73" i="74"/>
  <c r="L73" i="74"/>
  <c r="I73" i="74"/>
  <c r="F73" i="74"/>
  <c r="O72" i="74"/>
  <c r="L72" i="74"/>
  <c r="I72" i="74"/>
  <c r="F72" i="74"/>
  <c r="O71" i="74"/>
  <c r="L71" i="74"/>
  <c r="I71" i="74"/>
  <c r="F71" i="74"/>
  <c r="C71" i="74" s="1"/>
  <c r="N70" i="74"/>
  <c r="M70" i="74"/>
  <c r="O70" i="74" s="1"/>
  <c r="K70" i="74"/>
  <c r="J70" i="74"/>
  <c r="H70" i="74"/>
  <c r="H68" i="74" s="1"/>
  <c r="G70" i="74"/>
  <c r="E70" i="74"/>
  <c r="E68" i="74" s="1"/>
  <c r="D70" i="74"/>
  <c r="O69" i="74"/>
  <c r="L69" i="74"/>
  <c r="I69" i="74"/>
  <c r="C69" i="74" s="1"/>
  <c r="F69" i="74"/>
  <c r="N68" i="74"/>
  <c r="J68" i="74"/>
  <c r="G68" i="74"/>
  <c r="O67" i="74"/>
  <c r="L67" i="74"/>
  <c r="I67" i="74"/>
  <c r="F67" i="74"/>
  <c r="O66" i="74"/>
  <c r="L66" i="74"/>
  <c r="I66" i="74"/>
  <c r="F66" i="74"/>
  <c r="O65" i="74"/>
  <c r="L65" i="74"/>
  <c r="I65" i="74"/>
  <c r="F65" i="74"/>
  <c r="O64" i="74"/>
  <c r="L64" i="74"/>
  <c r="I64" i="74"/>
  <c r="F64" i="74"/>
  <c r="O63" i="74"/>
  <c r="L63" i="74"/>
  <c r="I63" i="74"/>
  <c r="F63" i="74"/>
  <c r="O62" i="74"/>
  <c r="L62" i="74"/>
  <c r="I62" i="74"/>
  <c r="F62" i="74"/>
  <c r="O61" i="74"/>
  <c r="L61" i="74"/>
  <c r="I61" i="74"/>
  <c r="F61" i="74"/>
  <c r="O60" i="74"/>
  <c r="L60" i="74"/>
  <c r="I60" i="74"/>
  <c r="F60" i="74"/>
  <c r="N59" i="74"/>
  <c r="M59" i="74"/>
  <c r="K59" i="74"/>
  <c r="J59" i="74"/>
  <c r="H59" i="74"/>
  <c r="G59" i="74"/>
  <c r="E59" i="74"/>
  <c r="D59" i="74"/>
  <c r="F59" i="74" s="1"/>
  <c r="O58" i="74"/>
  <c r="L58" i="74"/>
  <c r="I58" i="74"/>
  <c r="F58" i="74"/>
  <c r="O57" i="74"/>
  <c r="L57" i="74"/>
  <c r="I57" i="74"/>
  <c r="F57" i="74"/>
  <c r="N56" i="74"/>
  <c r="N55" i="74" s="1"/>
  <c r="M56" i="74"/>
  <c r="K56" i="74"/>
  <c r="J56" i="74"/>
  <c r="J55" i="74" s="1"/>
  <c r="H56" i="74"/>
  <c r="H55" i="74" s="1"/>
  <c r="H54" i="74" s="1"/>
  <c r="G56" i="74"/>
  <c r="E56" i="74"/>
  <c r="D56" i="74"/>
  <c r="M55" i="74"/>
  <c r="K55" i="74"/>
  <c r="G55" i="74"/>
  <c r="G54" i="74" s="1"/>
  <c r="E55" i="74"/>
  <c r="E54" i="74" s="1"/>
  <c r="O48" i="74"/>
  <c r="C48" i="74" s="1"/>
  <c r="O47" i="74"/>
  <c r="C47" i="74"/>
  <c r="N46" i="74"/>
  <c r="M46" i="74"/>
  <c r="L45" i="74"/>
  <c r="I45" i="74"/>
  <c r="F45" i="74"/>
  <c r="C45" i="74" s="1"/>
  <c r="K44" i="74"/>
  <c r="J44" i="74"/>
  <c r="L44" i="74" s="1"/>
  <c r="H44" i="74"/>
  <c r="I44" i="74" s="1"/>
  <c r="G44" i="74"/>
  <c r="E44" i="74"/>
  <c r="D44" i="74"/>
  <c r="F43" i="74"/>
  <c r="C43" i="74" s="1"/>
  <c r="L42" i="74"/>
  <c r="C42" i="74" s="1"/>
  <c r="L41" i="74"/>
  <c r="C41" i="74" s="1"/>
  <c r="L40" i="74"/>
  <c r="C40" i="74" s="1"/>
  <c r="L39" i="74"/>
  <c r="C39" i="74" s="1"/>
  <c r="K38" i="74"/>
  <c r="J38" i="74"/>
  <c r="L37" i="74"/>
  <c r="C37" i="74" s="1"/>
  <c r="L36" i="74"/>
  <c r="C36" i="74" s="1"/>
  <c r="K35" i="74"/>
  <c r="J35" i="74"/>
  <c r="L35" i="74" s="1"/>
  <c r="C35" i="74" s="1"/>
  <c r="L34" i="74"/>
  <c r="C34" i="74" s="1"/>
  <c r="K33" i="74"/>
  <c r="J33" i="74"/>
  <c r="L32" i="74"/>
  <c r="C32" i="74" s="1"/>
  <c r="L31" i="74"/>
  <c r="C31" i="74" s="1"/>
  <c r="L30" i="74"/>
  <c r="C30" i="74" s="1"/>
  <c r="K29" i="74"/>
  <c r="J29" i="74"/>
  <c r="L29" i="74" s="1"/>
  <c r="C29" i="74" s="1"/>
  <c r="J28" i="74"/>
  <c r="F27" i="74"/>
  <c r="C27" i="74" s="1"/>
  <c r="I26" i="74"/>
  <c r="F26" i="74"/>
  <c r="C26" i="74" s="1"/>
  <c r="O25" i="74"/>
  <c r="L25" i="74"/>
  <c r="I25" i="74"/>
  <c r="F25" i="74"/>
  <c r="O24" i="74"/>
  <c r="L24" i="74"/>
  <c r="I24" i="74"/>
  <c r="F24" i="74"/>
  <c r="C24" i="74" s="1"/>
  <c r="N23" i="74"/>
  <c r="N291" i="74" s="1"/>
  <c r="N290" i="74" s="1"/>
  <c r="M23" i="74"/>
  <c r="M22" i="74" s="1"/>
  <c r="K23" i="74"/>
  <c r="K291" i="74" s="1"/>
  <c r="K290" i="74" s="1"/>
  <c r="J23" i="74"/>
  <c r="H23" i="74"/>
  <c r="H291" i="74" s="1"/>
  <c r="G23" i="74"/>
  <c r="G291" i="74" s="1"/>
  <c r="E23" i="74"/>
  <c r="E291" i="74" s="1"/>
  <c r="E290" i="74" s="1"/>
  <c r="D23" i="74"/>
  <c r="N22" i="74"/>
  <c r="D22" i="74"/>
  <c r="F44" i="74" l="1"/>
  <c r="C44" i="74" s="1"/>
  <c r="L59" i="74"/>
  <c r="C67" i="74"/>
  <c r="C112" i="74"/>
  <c r="C124" i="74"/>
  <c r="C126" i="74"/>
  <c r="C140" i="74"/>
  <c r="F142" i="74"/>
  <c r="F145" i="74"/>
  <c r="C148" i="74"/>
  <c r="C160" i="74"/>
  <c r="C162" i="74"/>
  <c r="C186" i="74"/>
  <c r="C210" i="74"/>
  <c r="O234" i="74"/>
  <c r="O239" i="74"/>
  <c r="C240" i="74"/>
  <c r="I247" i="74"/>
  <c r="O247" i="74"/>
  <c r="I252" i="74"/>
  <c r="C263" i="74"/>
  <c r="C279" i="74"/>
  <c r="F293" i="74"/>
  <c r="L293" i="74"/>
  <c r="C294" i="74"/>
  <c r="C298" i="74"/>
  <c r="C299" i="74"/>
  <c r="C303" i="74"/>
  <c r="C102" i="74"/>
  <c r="L104" i="74"/>
  <c r="O117" i="74"/>
  <c r="C168" i="74"/>
  <c r="J175" i="74"/>
  <c r="J174" i="74" s="1"/>
  <c r="C191" i="74"/>
  <c r="J192" i="74"/>
  <c r="I206" i="74"/>
  <c r="N232" i="74"/>
  <c r="I269" i="74"/>
  <c r="M270" i="74"/>
  <c r="O270" i="74" s="1"/>
  <c r="H22" i="74"/>
  <c r="C75" i="74"/>
  <c r="I78" i="74"/>
  <c r="O78" i="74"/>
  <c r="O81" i="74"/>
  <c r="C81" i="74" s="1"/>
  <c r="C88" i="74"/>
  <c r="C119" i="74"/>
  <c r="I123" i="74"/>
  <c r="I142" i="74"/>
  <c r="I145" i="74"/>
  <c r="O161" i="74"/>
  <c r="C184" i="74"/>
  <c r="C227" i="74"/>
  <c r="C235" i="74"/>
  <c r="F236" i="74"/>
  <c r="L236" i="74"/>
  <c r="F239" i="74"/>
  <c r="C243" i="74"/>
  <c r="C250" i="74"/>
  <c r="C254" i="74"/>
  <c r="D259" i="74"/>
  <c r="C267" i="74"/>
  <c r="I272" i="74"/>
  <c r="C275" i="74"/>
  <c r="E84" i="74"/>
  <c r="L90" i="74"/>
  <c r="C91" i="74"/>
  <c r="C116" i="74"/>
  <c r="C164" i="74"/>
  <c r="O175" i="74"/>
  <c r="I193" i="74"/>
  <c r="N188" i="74"/>
  <c r="C198" i="74"/>
  <c r="E232" i="74"/>
  <c r="L247" i="74"/>
  <c r="M259" i="74"/>
  <c r="C271" i="74"/>
  <c r="C274" i="74"/>
  <c r="C282" i="74"/>
  <c r="O59" i="74"/>
  <c r="E131" i="74"/>
  <c r="F131" i="74" s="1"/>
  <c r="J22" i="74"/>
  <c r="D55" i="74"/>
  <c r="F55" i="74" s="1"/>
  <c r="F56" i="74"/>
  <c r="L70" i="74"/>
  <c r="K68" i="74"/>
  <c r="L68" i="74" s="1"/>
  <c r="J166" i="74"/>
  <c r="L166" i="74" s="1"/>
  <c r="L167" i="74"/>
  <c r="C172" i="74"/>
  <c r="O22" i="74"/>
  <c r="C25" i="74"/>
  <c r="C58" i="74"/>
  <c r="C63" i="74"/>
  <c r="C72" i="74"/>
  <c r="C74" i="74"/>
  <c r="C82" i="74"/>
  <c r="D84" i="74"/>
  <c r="F84" i="74" s="1"/>
  <c r="C95" i="74"/>
  <c r="C106" i="74"/>
  <c r="C109" i="74"/>
  <c r="C111" i="74"/>
  <c r="O113" i="74"/>
  <c r="C118" i="74"/>
  <c r="C121" i="74"/>
  <c r="C134" i="74"/>
  <c r="O145" i="74"/>
  <c r="C154" i="74"/>
  <c r="C157" i="74"/>
  <c r="C159" i="74"/>
  <c r="I161" i="74"/>
  <c r="C178" i="74"/>
  <c r="L180" i="74"/>
  <c r="C180" i="74" s="1"/>
  <c r="C183" i="74"/>
  <c r="I185" i="74"/>
  <c r="D188" i="74"/>
  <c r="C194" i="74"/>
  <c r="F199" i="74"/>
  <c r="K196" i="74"/>
  <c r="C200" i="74"/>
  <c r="C202" i="74"/>
  <c r="C209" i="74"/>
  <c r="C214" i="74"/>
  <c r="C226" i="74"/>
  <c r="I228" i="74"/>
  <c r="H232" i="74"/>
  <c r="H231" i="74" s="1"/>
  <c r="H195" i="74" s="1"/>
  <c r="C238" i="74"/>
  <c r="C244" i="74"/>
  <c r="C249" i="74"/>
  <c r="C258" i="74"/>
  <c r="F259" i="74"/>
  <c r="C261" i="74"/>
  <c r="C273" i="74"/>
  <c r="L281" i="74"/>
  <c r="F283" i="74"/>
  <c r="C284" i="74"/>
  <c r="C301" i="74"/>
  <c r="K28" i="74"/>
  <c r="K54" i="74"/>
  <c r="C57" i="74"/>
  <c r="C60" i="74"/>
  <c r="C62" i="74"/>
  <c r="C64" i="74"/>
  <c r="C66" i="74"/>
  <c r="C73" i="74"/>
  <c r="C87" i="74"/>
  <c r="C94" i="74"/>
  <c r="C97" i="74"/>
  <c r="C99" i="74"/>
  <c r="C110" i="74"/>
  <c r="L113" i="74"/>
  <c r="C113" i="74" s="1"/>
  <c r="C115" i="74"/>
  <c r="I117" i="74"/>
  <c r="C122" i="74"/>
  <c r="C130" i="74"/>
  <c r="C139" i="74"/>
  <c r="L145" i="74"/>
  <c r="C147" i="74"/>
  <c r="C158" i="74"/>
  <c r="C171" i="74"/>
  <c r="C182" i="74"/>
  <c r="C190" i="74"/>
  <c r="C201" i="74"/>
  <c r="C204" i="74"/>
  <c r="C213" i="74"/>
  <c r="N205" i="74"/>
  <c r="N196" i="74" s="1"/>
  <c r="C242" i="74"/>
  <c r="C248" i="74"/>
  <c r="C257" i="74"/>
  <c r="C266" i="74"/>
  <c r="E270" i="74"/>
  <c r="E269" i="74" s="1"/>
  <c r="C278" i="74"/>
  <c r="O277" i="74"/>
  <c r="C285" i="74"/>
  <c r="D291" i="74"/>
  <c r="J291" i="74"/>
  <c r="L291" i="74" s="1"/>
  <c r="O23" i="74"/>
  <c r="L38" i="74"/>
  <c r="C38" i="74" s="1"/>
  <c r="I56" i="74"/>
  <c r="I59" i="74"/>
  <c r="C61" i="74"/>
  <c r="C65" i="74"/>
  <c r="F70" i="74"/>
  <c r="F78" i="74"/>
  <c r="C79" i="74"/>
  <c r="C86" i="74"/>
  <c r="C89" i="74"/>
  <c r="F90" i="74"/>
  <c r="I96" i="74"/>
  <c r="C98" i="74"/>
  <c r="C101" i="74"/>
  <c r="C103" i="74"/>
  <c r="F104" i="74"/>
  <c r="C114" i="74"/>
  <c r="C127" i="74"/>
  <c r="I129" i="74"/>
  <c r="F132" i="74"/>
  <c r="C138" i="74"/>
  <c r="C141" i="74"/>
  <c r="C146" i="74"/>
  <c r="C149" i="74"/>
  <c r="C151" i="74"/>
  <c r="F152" i="74"/>
  <c r="C152" i="74" s="1"/>
  <c r="L161" i="74"/>
  <c r="C163" i="74"/>
  <c r="O167" i="74"/>
  <c r="C170" i="74"/>
  <c r="D175" i="74"/>
  <c r="D174" i="74" s="1"/>
  <c r="F174" i="74" s="1"/>
  <c r="F176" i="74"/>
  <c r="O176" i="74"/>
  <c r="L185" i="74"/>
  <c r="C187" i="74"/>
  <c r="G188" i="74"/>
  <c r="I188" i="74" s="1"/>
  <c r="F189" i="74"/>
  <c r="E197" i="74"/>
  <c r="E196" i="74" s="1"/>
  <c r="G205" i="74"/>
  <c r="I205" i="74" s="1"/>
  <c r="C212" i="74"/>
  <c r="L217" i="74"/>
  <c r="C217" i="74" s="1"/>
  <c r="C218" i="74"/>
  <c r="C224" i="74"/>
  <c r="C230" i="74"/>
  <c r="C233" i="74"/>
  <c r="I236" i="74"/>
  <c r="C246" i="74"/>
  <c r="F247" i="74"/>
  <c r="C256" i="74"/>
  <c r="G259" i="74"/>
  <c r="I259" i="74" s="1"/>
  <c r="C265" i="74"/>
  <c r="I270" i="74"/>
  <c r="L277" i="74"/>
  <c r="C280" i="74"/>
  <c r="C297" i="74"/>
  <c r="I54" i="74"/>
  <c r="J54" i="74"/>
  <c r="L55" i="74"/>
  <c r="C59" i="74"/>
  <c r="N54" i="74"/>
  <c r="O55" i="74"/>
  <c r="I68" i="74"/>
  <c r="G290" i="74"/>
  <c r="I291" i="74"/>
  <c r="L78" i="74"/>
  <c r="K77" i="74"/>
  <c r="D166" i="74"/>
  <c r="F166" i="74" s="1"/>
  <c r="F167" i="74"/>
  <c r="M196" i="74"/>
  <c r="O197" i="74"/>
  <c r="M291" i="74"/>
  <c r="E22" i="74"/>
  <c r="F22" i="74" s="1"/>
  <c r="D290" i="74"/>
  <c r="F290" i="74" s="1"/>
  <c r="F291" i="74"/>
  <c r="H290" i="74"/>
  <c r="L23" i="74"/>
  <c r="L33" i="74"/>
  <c r="C33" i="74" s="1"/>
  <c r="O56" i="74"/>
  <c r="I70" i="74"/>
  <c r="J77" i="74"/>
  <c r="O85" i="74"/>
  <c r="C117" i="74"/>
  <c r="C123" i="74"/>
  <c r="C145" i="74"/>
  <c r="M174" i="74"/>
  <c r="K175" i="74"/>
  <c r="L176" i="74"/>
  <c r="L192" i="74"/>
  <c r="J188" i="74"/>
  <c r="L188" i="74" s="1"/>
  <c r="F192" i="74"/>
  <c r="E188" i="74"/>
  <c r="N84" i="74"/>
  <c r="C93" i="74"/>
  <c r="C129" i="74"/>
  <c r="K131" i="74"/>
  <c r="L132" i="74"/>
  <c r="C133" i="74"/>
  <c r="C142" i="74"/>
  <c r="C169" i="74"/>
  <c r="N174" i="74"/>
  <c r="G175" i="74"/>
  <c r="I176" i="74"/>
  <c r="C185" i="74"/>
  <c r="F234" i="74"/>
  <c r="C234" i="74" s="1"/>
  <c r="D232" i="74"/>
  <c r="O281" i="74"/>
  <c r="M269" i="74"/>
  <c r="O269" i="74" s="1"/>
  <c r="L137" i="74"/>
  <c r="J131" i="74"/>
  <c r="L131" i="74" s="1"/>
  <c r="I23" i="74"/>
  <c r="I55" i="74"/>
  <c r="L56" i="74"/>
  <c r="D68" i="74"/>
  <c r="F68" i="74" s="1"/>
  <c r="G77" i="74"/>
  <c r="H84" i="74"/>
  <c r="G22" i="74"/>
  <c r="I22" i="74" s="1"/>
  <c r="K22" i="74"/>
  <c r="L22" i="74" s="1"/>
  <c r="F23" i="74"/>
  <c r="L28" i="74"/>
  <c r="C28" i="74" s="1"/>
  <c r="O46" i="74"/>
  <c r="C46" i="74" s="1"/>
  <c r="M68" i="74"/>
  <c r="O68" i="74" s="1"/>
  <c r="D77" i="74"/>
  <c r="H77" i="74"/>
  <c r="M77" i="74"/>
  <c r="G84" i="74"/>
  <c r="J84" i="74"/>
  <c r="L84" i="74" s="1"/>
  <c r="L85" i="74"/>
  <c r="C85" i="74" s="1"/>
  <c r="O90" i="74"/>
  <c r="M84" i="74"/>
  <c r="L96" i="74"/>
  <c r="C105" i="74"/>
  <c r="C125" i="74"/>
  <c r="G131" i="74"/>
  <c r="I131" i="74" s="1"/>
  <c r="I132" i="74"/>
  <c r="M131" i="74"/>
  <c r="N131" i="74"/>
  <c r="O137" i="74"/>
  <c r="C153" i="74"/>
  <c r="C161" i="74"/>
  <c r="C165" i="74"/>
  <c r="O166" i="74"/>
  <c r="H166" i="74"/>
  <c r="I166" i="74" s="1"/>
  <c r="I167" i="74"/>
  <c r="C173" i="74"/>
  <c r="C181" i="74"/>
  <c r="C189" i="74"/>
  <c r="J290" i="74"/>
  <c r="L290" i="74" s="1"/>
  <c r="I199" i="74"/>
  <c r="G197" i="74"/>
  <c r="C225" i="74"/>
  <c r="O228" i="74"/>
  <c r="O236" i="74"/>
  <c r="C236" i="74" s="1"/>
  <c r="L239" i="74"/>
  <c r="K232" i="74"/>
  <c r="K231" i="74" s="1"/>
  <c r="K195" i="74" s="1"/>
  <c r="C241" i="74"/>
  <c r="E252" i="74"/>
  <c r="F253" i="74"/>
  <c r="F281" i="74"/>
  <c r="I283" i="74"/>
  <c r="M192" i="74"/>
  <c r="O193" i="74"/>
  <c r="D205" i="74"/>
  <c r="F205" i="74" s="1"/>
  <c r="F206" i="74"/>
  <c r="C206" i="74" s="1"/>
  <c r="C216" i="74"/>
  <c r="O232" i="74"/>
  <c r="I239" i="74"/>
  <c r="G232" i="74"/>
  <c r="N259" i="74"/>
  <c r="O259" i="74" s="1"/>
  <c r="O260" i="74"/>
  <c r="C268" i="74"/>
  <c r="L272" i="74"/>
  <c r="C272" i="74" s="1"/>
  <c r="J270" i="74"/>
  <c r="I192" i="74"/>
  <c r="F193" i="74"/>
  <c r="D196" i="74"/>
  <c r="L197" i="74"/>
  <c r="L199" i="74"/>
  <c r="C199" i="74" s="1"/>
  <c r="L228" i="74"/>
  <c r="J205" i="74"/>
  <c r="C229" i="74"/>
  <c r="C237" i="74"/>
  <c r="M252" i="74"/>
  <c r="O253" i="74"/>
  <c r="J259" i="74"/>
  <c r="L259" i="74" s="1"/>
  <c r="L260" i="74"/>
  <c r="O264" i="74"/>
  <c r="C264" i="74" s="1"/>
  <c r="D269" i="74"/>
  <c r="F270" i="74"/>
  <c r="C276" i="74"/>
  <c r="F277" i="74"/>
  <c r="C277" i="74" s="1"/>
  <c r="I293" i="74"/>
  <c r="C295" i="74"/>
  <c r="C293" i="74" s="1"/>
  <c r="F197" i="74"/>
  <c r="L283" i="74"/>
  <c r="C90" i="74" l="1"/>
  <c r="C247" i="74"/>
  <c r="C104" i="74"/>
  <c r="C228" i="74"/>
  <c r="F175" i="74"/>
  <c r="C78" i="74"/>
  <c r="O205" i="74"/>
  <c r="O131" i="74"/>
  <c r="C68" i="74"/>
  <c r="C176" i="74"/>
  <c r="N76" i="74"/>
  <c r="N53" i="74" s="1"/>
  <c r="E76" i="74"/>
  <c r="E53" i="74" s="1"/>
  <c r="C283" i="74"/>
  <c r="J231" i="74"/>
  <c r="C56" i="74"/>
  <c r="C137" i="74"/>
  <c r="C260" i="74"/>
  <c r="C239" i="74"/>
  <c r="C281" i="74"/>
  <c r="C96" i="74"/>
  <c r="C70" i="74"/>
  <c r="L205" i="74"/>
  <c r="J196" i="74"/>
  <c r="O77" i="74"/>
  <c r="M76" i="74"/>
  <c r="O174" i="74"/>
  <c r="N231" i="74"/>
  <c r="C167" i="74"/>
  <c r="C22" i="74"/>
  <c r="C55" i="74"/>
  <c r="L54" i="74"/>
  <c r="M231" i="74"/>
  <c r="O252" i="74"/>
  <c r="C193" i="74"/>
  <c r="J269" i="74"/>
  <c r="L270" i="74"/>
  <c r="C270" i="74" s="1"/>
  <c r="C253" i="74"/>
  <c r="C132" i="74"/>
  <c r="H76" i="74"/>
  <c r="F188" i="74"/>
  <c r="C166" i="74"/>
  <c r="F196" i="74"/>
  <c r="L231" i="74"/>
  <c r="I290" i="74"/>
  <c r="F269" i="74"/>
  <c r="C205" i="74"/>
  <c r="G196" i="74"/>
  <c r="I197" i="74"/>
  <c r="C197" i="74" s="1"/>
  <c r="E231" i="74"/>
  <c r="F252" i="74"/>
  <c r="D76" i="74"/>
  <c r="F76" i="74" s="1"/>
  <c r="F77" i="74"/>
  <c r="D231" i="74"/>
  <c r="F231" i="74" s="1"/>
  <c r="F232" i="74"/>
  <c r="M290" i="74"/>
  <c r="O290" i="74" s="1"/>
  <c r="O291" i="74"/>
  <c r="O196" i="74"/>
  <c r="C259" i="74"/>
  <c r="I232" i="74"/>
  <c r="G231" i="74"/>
  <c r="O192" i="74"/>
  <c r="C192" i="74" s="1"/>
  <c r="M188" i="74"/>
  <c r="O188" i="74" s="1"/>
  <c r="L232" i="74"/>
  <c r="O84" i="74"/>
  <c r="I84" i="74"/>
  <c r="C23" i="74"/>
  <c r="C291" i="74" s="1"/>
  <c r="C290" i="74" s="1"/>
  <c r="G76" i="74"/>
  <c r="I77" i="74"/>
  <c r="G174" i="74"/>
  <c r="I174" i="74" s="1"/>
  <c r="C174" i="74" s="1"/>
  <c r="I175" i="74"/>
  <c r="K174" i="74"/>
  <c r="L174" i="74" s="1"/>
  <c r="L175" i="74"/>
  <c r="C131" i="74"/>
  <c r="L77" i="74"/>
  <c r="J76" i="74"/>
  <c r="J53" i="74" s="1"/>
  <c r="K76" i="74"/>
  <c r="K53" i="74" s="1"/>
  <c r="K52" i="74" s="1"/>
  <c r="M54" i="74"/>
  <c r="D54" i="74"/>
  <c r="O76" i="74" l="1"/>
  <c r="C175" i="74"/>
  <c r="C252" i="74"/>
  <c r="I231" i="74"/>
  <c r="G286" i="74"/>
  <c r="I196" i="74"/>
  <c r="G195" i="74"/>
  <c r="I195" i="74" s="1"/>
  <c r="O231" i="74"/>
  <c r="M286" i="74"/>
  <c r="J195" i="74"/>
  <c r="L195" i="74" s="1"/>
  <c r="L196" i="74"/>
  <c r="L76" i="74"/>
  <c r="I76" i="74"/>
  <c r="C76" i="74" s="1"/>
  <c r="G53" i="74"/>
  <c r="M195" i="74"/>
  <c r="C232" i="74"/>
  <c r="D195" i="74"/>
  <c r="H53" i="74"/>
  <c r="H52" i="74" s="1"/>
  <c r="H286" i="74"/>
  <c r="L269" i="74"/>
  <c r="C269" i="74" s="1"/>
  <c r="J286" i="74"/>
  <c r="K286" i="74"/>
  <c r="C231" i="74"/>
  <c r="L53" i="74"/>
  <c r="K51" i="74"/>
  <c r="K288" i="74"/>
  <c r="D53" i="74"/>
  <c r="F54" i="74"/>
  <c r="E286" i="74"/>
  <c r="E195" i="74"/>
  <c r="E52" i="74" s="1"/>
  <c r="D286" i="74"/>
  <c r="O54" i="74"/>
  <c r="M53" i="74"/>
  <c r="C84" i="74"/>
  <c r="C77" i="74"/>
  <c r="C188" i="74"/>
  <c r="N195" i="74"/>
  <c r="N52" i="74" s="1"/>
  <c r="N286" i="74"/>
  <c r="I286" i="74" l="1"/>
  <c r="C196" i="74"/>
  <c r="N51" i="74"/>
  <c r="N288" i="74"/>
  <c r="M52" i="74"/>
  <c r="O53" i="74"/>
  <c r="F286" i="74"/>
  <c r="D52" i="74"/>
  <c r="F53" i="74"/>
  <c r="O286" i="74"/>
  <c r="E288" i="74"/>
  <c r="E51" i="74"/>
  <c r="O195" i="74"/>
  <c r="H288" i="74"/>
  <c r="H51" i="74"/>
  <c r="G52" i="74"/>
  <c r="I53" i="74"/>
  <c r="C54" i="74"/>
  <c r="C286" i="74" s="1"/>
  <c r="J52" i="74"/>
  <c r="L286" i="74"/>
  <c r="F195" i="74"/>
  <c r="C195" i="74" s="1"/>
  <c r="I52" i="74" l="1"/>
  <c r="G288" i="74"/>
  <c r="I288" i="74" s="1"/>
  <c r="G51" i="74"/>
  <c r="I51" i="74" s="1"/>
  <c r="C53" i="74"/>
  <c r="M51" i="74"/>
  <c r="O51" i="74" s="1"/>
  <c r="O52" i="74"/>
  <c r="M288" i="74"/>
  <c r="O288" i="74" s="1"/>
  <c r="D288" i="74"/>
  <c r="F288" i="74" s="1"/>
  <c r="D51" i="74"/>
  <c r="F51" i="74" s="1"/>
  <c r="F52" i="74"/>
  <c r="J51" i="74"/>
  <c r="L51" i="74" s="1"/>
  <c r="L52" i="74"/>
  <c r="J288" i="74"/>
  <c r="L288" i="74" s="1"/>
  <c r="C288" i="74" l="1"/>
  <c r="C52" i="74"/>
  <c r="C51" i="74"/>
  <c r="O303" i="73" l="1"/>
  <c r="L303" i="73"/>
  <c r="I303" i="73"/>
  <c r="F303" i="73"/>
  <c r="O301" i="73"/>
  <c r="L301" i="73"/>
  <c r="I301" i="73"/>
  <c r="F301" i="73"/>
  <c r="O299" i="73"/>
  <c r="L299" i="73"/>
  <c r="I299" i="73"/>
  <c r="C299" i="73" s="1"/>
  <c r="F299" i="73"/>
  <c r="O298" i="73"/>
  <c r="L298" i="73"/>
  <c r="I298" i="73"/>
  <c r="F298" i="73"/>
  <c r="O297" i="73"/>
  <c r="L297" i="73"/>
  <c r="I297" i="73"/>
  <c r="F297" i="73"/>
  <c r="O296" i="73"/>
  <c r="L296" i="73"/>
  <c r="I296" i="73"/>
  <c r="F296" i="73"/>
  <c r="O295" i="73"/>
  <c r="L295" i="73"/>
  <c r="I295" i="73"/>
  <c r="F295" i="73"/>
  <c r="O294" i="73"/>
  <c r="L294" i="73"/>
  <c r="I294" i="73"/>
  <c r="F294" i="73"/>
  <c r="N293" i="73"/>
  <c r="M293" i="73"/>
  <c r="O293" i="73" s="1"/>
  <c r="K293" i="73"/>
  <c r="J293" i="73"/>
  <c r="L293" i="73" s="1"/>
  <c r="H293" i="73"/>
  <c r="G293" i="73"/>
  <c r="E293" i="73"/>
  <c r="D293" i="73"/>
  <c r="O285" i="73"/>
  <c r="L285" i="73"/>
  <c r="I285" i="73"/>
  <c r="F285" i="73"/>
  <c r="O284" i="73"/>
  <c r="L284" i="73"/>
  <c r="I284" i="73"/>
  <c r="F284" i="73"/>
  <c r="C284" i="73"/>
  <c r="N283" i="73"/>
  <c r="M283" i="73"/>
  <c r="O283" i="73" s="1"/>
  <c r="K283" i="73"/>
  <c r="J283" i="73"/>
  <c r="L283" i="73" s="1"/>
  <c r="H283" i="73"/>
  <c r="G283" i="73"/>
  <c r="E283" i="73"/>
  <c r="D283" i="73"/>
  <c r="O282" i="73"/>
  <c r="L282" i="73"/>
  <c r="I282" i="73"/>
  <c r="F282" i="73"/>
  <c r="N281" i="73"/>
  <c r="M281" i="73"/>
  <c r="K281" i="73"/>
  <c r="J281" i="73"/>
  <c r="H281" i="73"/>
  <c r="I281" i="73" s="1"/>
  <c r="G281" i="73"/>
  <c r="E281" i="73"/>
  <c r="D281" i="73"/>
  <c r="O280" i="73"/>
  <c r="L280" i="73"/>
  <c r="I280" i="73"/>
  <c r="F280" i="73"/>
  <c r="O279" i="73"/>
  <c r="L279" i="73"/>
  <c r="I279" i="73"/>
  <c r="F279" i="73"/>
  <c r="O278" i="73"/>
  <c r="L278" i="73"/>
  <c r="I278" i="73"/>
  <c r="F278" i="73"/>
  <c r="N277" i="73"/>
  <c r="M277" i="73"/>
  <c r="K277" i="73"/>
  <c r="J277" i="73"/>
  <c r="H277" i="73"/>
  <c r="G277" i="73"/>
  <c r="E277" i="73"/>
  <c r="D277" i="73"/>
  <c r="O276" i="73"/>
  <c r="L276" i="73"/>
  <c r="I276" i="73"/>
  <c r="F276" i="73"/>
  <c r="O275" i="73"/>
  <c r="L275" i="73"/>
  <c r="I275" i="73"/>
  <c r="F275" i="73"/>
  <c r="C275" i="73" s="1"/>
  <c r="O274" i="73"/>
  <c r="L274" i="73"/>
  <c r="I274" i="73"/>
  <c r="F274" i="73"/>
  <c r="O273" i="73"/>
  <c r="L273" i="73"/>
  <c r="I273" i="73"/>
  <c r="F273" i="73"/>
  <c r="N272" i="73"/>
  <c r="M272" i="73"/>
  <c r="O272" i="73" s="1"/>
  <c r="K272" i="73"/>
  <c r="K270" i="73" s="1"/>
  <c r="K269" i="73" s="1"/>
  <c r="J272" i="73"/>
  <c r="H272" i="73"/>
  <c r="G272" i="73"/>
  <c r="F272" i="73"/>
  <c r="E272" i="73"/>
  <c r="D272" i="73"/>
  <c r="O271" i="73"/>
  <c r="L271" i="73"/>
  <c r="C271" i="73" s="1"/>
  <c r="I271" i="73"/>
  <c r="F271" i="73"/>
  <c r="M270" i="73"/>
  <c r="H270" i="73"/>
  <c r="H269" i="73" s="1"/>
  <c r="E270" i="73"/>
  <c r="D270" i="73"/>
  <c r="M269" i="73"/>
  <c r="E269" i="73"/>
  <c r="O268" i="73"/>
  <c r="L268" i="73"/>
  <c r="I268" i="73"/>
  <c r="F268" i="73"/>
  <c r="C268" i="73" s="1"/>
  <c r="O267" i="73"/>
  <c r="L267" i="73"/>
  <c r="I267" i="73"/>
  <c r="F267" i="73"/>
  <c r="O266" i="73"/>
  <c r="L266" i="73"/>
  <c r="I266" i="73"/>
  <c r="F266" i="73"/>
  <c r="O265" i="73"/>
  <c r="L265" i="73"/>
  <c r="I265" i="73"/>
  <c r="F265" i="73"/>
  <c r="N264" i="73"/>
  <c r="M264" i="73"/>
  <c r="K264" i="73"/>
  <c r="J264" i="73"/>
  <c r="L264" i="73" s="1"/>
  <c r="H264" i="73"/>
  <c r="G264" i="73"/>
  <c r="I264" i="73" s="1"/>
  <c r="E264" i="73"/>
  <c r="D264" i="73"/>
  <c r="F264" i="73" s="1"/>
  <c r="O263" i="73"/>
  <c r="L263" i="73"/>
  <c r="I263" i="73"/>
  <c r="F263" i="73"/>
  <c r="O262" i="73"/>
  <c r="L262" i="73"/>
  <c r="I262" i="73"/>
  <c r="F262" i="73"/>
  <c r="O261" i="73"/>
  <c r="L261" i="73"/>
  <c r="I261" i="73"/>
  <c r="F261" i="73"/>
  <c r="N260" i="73"/>
  <c r="M260" i="73"/>
  <c r="K260" i="73"/>
  <c r="J260" i="73"/>
  <c r="H260" i="73"/>
  <c r="H259" i="73" s="1"/>
  <c r="G260" i="73"/>
  <c r="E260" i="73"/>
  <c r="D260" i="73"/>
  <c r="F260" i="73" s="1"/>
  <c r="K259" i="73"/>
  <c r="G259" i="73"/>
  <c r="E259" i="73"/>
  <c r="O258" i="73"/>
  <c r="L258" i="73"/>
  <c r="I258" i="73"/>
  <c r="F258" i="73"/>
  <c r="O257" i="73"/>
  <c r="L257" i="73"/>
  <c r="I257" i="73"/>
  <c r="F257" i="73"/>
  <c r="O256" i="73"/>
  <c r="L256" i="73"/>
  <c r="I256" i="73"/>
  <c r="F256" i="73"/>
  <c r="O255" i="73"/>
  <c r="L255" i="73"/>
  <c r="I255" i="73"/>
  <c r="F255" i="73"/>
  <c r="O254" i="73"/>
  <c r="L254" i="73"/>
  <c r="I254" i="73"/>
  <c r="F254" i="73"/>
  <c r="N253" i="73"/>
  <c r="N252" i="73" s="1"/>
  <c r="M253" i="73"/>
  <c r="K253" i="73"/>
  <c r="K252" i="73" s="1"/>
  <c r="J253" i="73"/>
  <c r="I253" i="73"/>
  <c r="H253" i="73"/>
  <c r="G253" i="73"/>
  <c r="G252" i="73" s="1"/>
  <c r="E253" i="73"/>
  <c r="E252" i="73" s="1"/>
  <c r="D253" i="73"/>
  <c r="F253" i="73" s="1"/>
  <c r="H252" i="73"/>
  <c r="D252" i="73"/>
  <c r="F252" i="73" s="1"/>
  <c r="O251" i="73"/>
  <c r="L251" i="73"/>
  <c r="I251" i="73"/>
  <c r="F251" i="73"/>
  <c r="C251" i="73" s="1"/>
  <c r="O250" i="73"/>
  <c r="L250" i="73"/>
  <c r="I250" i="73"/>
  <c r="F250" i="73"/>
  <c r="O249" i="73"/>
  <c r="L249" i="73"/>
  <c r="I249" i="73"/>
  <c r="F249" i="73"/>
  <c r="O248" i="73"/>
  <c r="L248" i="73"/>
  <c r="I248" i="73"/>
  <c r="F248" i="73"/>
  <c r="N247" i="73"/>
  <c r="M247" i="73"/>
  <c r="O247" i="73" s="1"/>
  <c r="K247" i="73"/>
  <c r="J247" i="73"/>
  <c r="H247" i="73"/>
  <c r="G247" i="73"/>
  <c r="E247" i="73"/>
  <c r="D247" i="73"/>
  <c r="F247" i="73" s="1"/>
  <c r="O246" i="73"/>
  <c r="L246" i="73"/>
  <c r="I246" i="73"/>
  <c r="F246" i="73"/>
  <c r="O245" i="73"/>
  <c r="L245" i="73"/>
  <c r="I245" i="73"/>
  <c r="F245" i="73"/>
  <c r="O244" i="73"/>
  <c r="L244" i="73"/>
  <c r="I244" i="73"/>
  <c r="F244" i="73"/>
  <c r="C244" i="73"/>
  <c r="O243" i="73"/>
  <c r="L243" i="73"/>
  <c r="I243" i="73"/>
  <c r="F243" i="73"/>
  <c r="C243" i="73" s="1"/>
  <c r="O242" i="73"/>
  <c r="L242" i="73"/>
  <c r="I242" i="73"/>
  <c r="F242" i="73"/>
  <c r="O241" i="73"/>
  <c r="L241" i="73"/>
  <c r="I241" i="73"/>
  <c r="F241" i="73"/>
  <c r="O240" i="73"/>
  <c r="L240" i="73"/>
  <c r="I240" i="73"/>
  <c r="F240" i="73"/>
  <c r="N239" i="73"/>
  <c r="M239" i="73"/>
  <c r="O239" i="73" s="1"/>
  <c r="K239" i="73"/>
  <c r="J239" i="73"/>
  <c r="H239" i="73"/>
  <c r="G239" i="73"/>
  <c r="E239" i="73"/>
  <c r="D239" i="73"/>
  <c r="O238" i="73"/>
  <c r="L238" i="73"/>
  <c r="I238" i="73"/>
  <c r="F238" i="73"/>
  <c r="O237" i="73"/>
  <c r="L237" i="73"/>
  <c r="I237" i="73"/>
  <c r="F237" i="73"/>
  <c r="N236" i="73"/>
  <c r="M236" i="73"/>
  <c r="K236" i="73"/>
  <c r="J236" i="73"/>
  <c r="H236" i="73"/>
  <c r="G236" i="73"/>
  <c r="F236" i="73"/>
  <c r="E236" i="73"/>
  <c r="D236" i="73"/>
  <c r="O235" i="73"/>
  <c r="L235" i="73"/>
  <c r="I235" i="73"/>
  <c r="F235" i="73"/>
  <c r="N234" i="73"/>
  <c r="M234" i="73"/>
  <c r="K234" i="73"/>
  <c r="J234" i="73"/>
  <c r="L234" i="73" s="1"/>
  <c r="H234" i="73"/>
  <c r="G234" i="73"/>
  <c r="I234" i="73" s="1"/>
  <c r="E234" i="73"/>
  <c r="E232" i="73" s="1"/>
  <c r="E231" i="73" s="1"/>
  <c r="D234" i="73"/>
  <c r="O233" i="73"/>
  <c r="L233" i="73"/>
  <c r="I233" i="73"/>
  <c r="F233" i="73"/>
  <c r="J232" i="73"/>
  <c r="O230" i="73"/>
  <c r="L230" i="73"/>
  <c r="I230" i="73"/>
  <c r="F230" i="73"/>
  <c r="O229" i="73"/>
  <c r="L229" i="73"/>
  <c r="I229" i="73"/>
  <c r="F229" i="73"/>
  <c r="N228" i="73"/>
  <c r="M228" i="73"/>
  <c r="K228" i="73"/>
  <c r="J228" i="73"/>
  <c r="L228" i="73" s="1"/>
  <c r="H228" i="73"/>
  <c r="G228" i="73"/>
  <c r="E228" i="73"/>
  <c r="F228" i="73" s="1"/>
  <c r="D228" i="73"/>
  <c r="O227" i="73"/>
  <c r="L227" i="73"/>
  <c r="I227" i="73"/>
  <c r="F227" i="73"/>
  <c r="O226" i="73"/>
  <c r="L226" i="73"/>
  <c r="I226" i="73"/>
  <c r="F226" i="73"/>
  <c r="O225" i="73"/>
  <c r="L225" i="73"/>
  <c r="I225" i="73"/>
  <c r="F225" i="73"/>
  <c r="O224" i="73"/>
  <c r="L224" i="73"/>
  <c r="I224" i="73"/>
  <c r="F224" i="73"/>
  <c r="O223" i="73"/>
  <c r="L223" i="73"/>
  <c r="I223" i="73"/>
  <c r="F223" i="73"/>
  <c r="O222" i="73"/>
  <c r="L222" i="73"/>
  <c r="I222" i="73"/>
  <c r="F222" i="73"/>
  <c r="O221" i="73"/>
  <c r="L221" i="73"/>
  <c r="I221" i="73"/>
  <c r="F221" i="73"/>
  <c r="C221" i="73" s="1"/>
  <c r="O220" i="73"/>
  <c r="L220" i="73"/>
  <c r="I220" i="73"/>
  <c r="F220" i="73"/>
  <c r="C220" i="73" s="1"/>
  <c r="O219" i="73"/>
  <c r="L219" i="73"/>
  <c r="I219" i="73"/>
  <c r="F219" i="73"/>
  <c r="O218" i="73"/>
  <c r="L218" i="73"/>
  <c r="I218" i="73"/>
  <c r="F218" i="73"/>
  <c r="N217" i="73"/>
  <c r="M217" i="73"/>
  <c r="K217" i="73"/>
  <c r="J217" i="73"/>
  <c r="L217" i="73" s="1"/>
  <c r="H217" i="73"/>
  <c r="G217" i="73"/>
  <c r="I217" i="73" s="1"/>
  <c r="E217" i="73"/>
  <c r="D217" i="73"/>
  <c r="O216" i="73"/>
  <c r="L216" i="73"/>
  <c r="I216" i="73"/>
  <c r="F216" i="73"/>
  <c r="C216" i="73" s="1"/>
  <c r="O215" i="73"/>
  <c r="L215" i="73"/>
  <c r="I215" i="73"/>
  <c r="F215" i="73"/>
  <c r="O214" i="73"/>
  <c r="L214" i="73"/>
  <c r="I214" i="73"/>
  <c r="F214" i="73"/>
  <c r="O213" i="73"/>
  <c r="L213" i="73"/>
  <c r="I213" i="73"/>
  <c r="F213" i="73"/>
  <c r="O212" i="73"/>
  <c r="L212" i="73"/>
  <c r="I212" i="73"/>
  <c r="F212" i="73"/>
  <c r="O211" i="73"/>
  <c r="L211" i="73"/>
  <c r="I211" i="73"/>
  <c r="F211" i="73"/>
  <c r="C211" i="73" s="1"/>
  <c r="O210" i="73"/>
  <c r="L210" i="73"/>
  <c r="I210" i="73"/>
  <c r="F210" i="73"/>
  <c r="O209" i="73"/>
  <c r="L209" i="73"/>
  <c r="I209" i="73"/>
  <c r="F209" i="73"/>
  <c r="O208" i="73"/>
  <c r="L208" i="73"/>
  <c r="I208" i="73"/>
  <c r="F208" i="73"/>
  <c r="C208" i="73" s="1"/>
  <c r="O207" i="73"/>
  <c r="L207" i="73"/>
  <c r="I207" i="73"/>
  <c r="F207" i="73"/>
  <c r="C207" i="73" s="1"/>
  <c r="N206" i="73"/>
  <c r="M206" i="73"/>
  <c r="K206" i="73"/>
  <c r="J206" i="73"/>
  <c r="L206" i="73" s="1"/>
  <c r="H206" i="73"/>
  <c r="H205" i="73" s="1"/>
  <c r="G206" i="73"/>
  <c r="E206" i="73"/>
  <c r="D206" i="73"/>
  <c r="J205" i="73"/>
  <c r="O204" i="73"/>
  <c r="L204" i="73"/>
  <c r="I204" i="73"/>
  <c r="F204" i="73"/>
  <c r="O203" i="73"/>
  <c r="L203" i="73"/>
  <c r="I203" i="73"/>
  <c r="F203" i="73"/>
  <c r="C203" i="73" s="1"/>
  <c r="O202" i="73"/>
  <c r="L202" i="73"/>
  <c r="I202" i="73"/>
  <c r="F202" i="73"/>
  <c r="C202" i="73" s="1"/>
  <c r="O201" i="73"/>
  <c r="L201" i="73"/>
  <c r="I201" i="73"/>
  <c r="F201" i="73"/>
  <c r="O200" i="73"/>
  <c r="L200" i="73"/>
  <c r="I200" i="73"/>
  <c r="F200" i="73"/>
  <c r="C200" i="73" s="1"/>
  <c r="N199" i="73"/>
  <c r="M199" i="73"/>
  <c r="O199" i="73" s="1"/>
  <c r="K199" i="73"/>
  <c r="K197" i="73" s="1"/>
  <c r="J199" i="73"/>
  <c r="L199" i="73" s="1"/>
  <c r="H199" i="73"/>
  <c r="H197" i="73" s="1"/>
  <c r="H196" i="73" s="1"/>
  <c r="G199" i="73"/>
  <c r="E199" i="73"/>
  <c r="D199" i="73"/>
  <c r="O198" i="73"/>
  <c r="L198" i="73"/>
  <c r="I198" i="73"/>
  <c r="F198" i="73"/>
  <c r="N197" i="73"/>
  <c r="M197" i="73"/>
  <c r="J197" i="73"/>
  <c r="E197" i="73"/>
  <c r="O194" i="73"/>
  <c r="L194" i="73"/>
  <c r="I194" i="73"/>
  <c r="F194" i="73"/>
  <c r="C194" i="73" s="1"/>
  <c r="N193" i="73"/>
  <c r="M193" i="73"/>
  <c r="K193" i="73"/>
  <c r="K192" i="73" s="1"/>
  <c r="J193" i="73"/>
  <c r="H193" i="73"/>
  <c r="G193" i="73"/>
  <c r="G192" i="73" s="1"/>
  <c r="E193" i="73"/>
  <c r="D193" i="73"/>
  <c r="N192" i="73"/>
  <c r="J192" i="73"/>
  <c r="E192" i="73"/>
  <c r="O191" i="73"/>
  <c r="L191" i="73"/>
  <c r="I191" i="73"/>
  <c r="F191" i="73"/>
  <c r="O190" i="73"/>
  <c r="L190" i="73"/>
  <c r="I190" i="73"/>
  <c r="F190" i="73"/>
  <c r="N189" i="73"/>
  <c r="M189" i="73"/>
  <c r="K189" i="73"/>
  <c r="J189" i="73"/>
  <c r="H189" i="73"/>
  <c r="G189" i="73"/>
  <c r="E189" i="73"/>
  <c r="D189" i="73"/>
  <c r="N188" i="73"/>
  <c r="O187" i="73"/>
  <c r="L187" i="73"/>
  <c r="I187" i="73"/>
  <c r="F187" i="73"/>
  <c r="O186" i="73"/>
  <c r="L186" i="73"/>
  <c r="C186" i="73" s="1"/>
  <c r="I186" i="73"/>
  <c r="F186" i="73"/>
  <c r="N185" i="73"/>
  <c r="M185" i="73"/>
  <c r="K185" i="73"/>
  <c r="J185" i="73"/>
  <c r="H185" i="73"/>
  <c r="G185" i="73"/>
  <c r="E185" i="73"/>
  <c r="D185" i="73"/>
  <c r="O184" i="73"/>
  <c r="L184" i="73"/>
  <c r="I184" i="73"/>
  <c r="F184" i="73"/>
  <c r="O183" i="73"/>
  <c r="L183" i="73"/>
  <c r="I183" i="73"/>
  <c r="F183" i="73"/>
  <c r="O182" i="73"/>
  <c r="L182" i="73"/>
  <c r="I182" i="73"/>
  <c r="F182" i="73"/>
  <c r="C182" i="73"/>
  <c r="O181" i="73"/>
  <c r="L181" i="73"/>
  <c r="I181" i="73"/>
  <c r="F181" i="73"/>
  <c r="C181" i="73" s="1"/>
  <c r="N180" i="73"/>
  <c r="M180" i="73"/>
  <c r="K180" i="73"/>
  <c r="J180" i="73"/>
  <c r="L180" i="73" s="1"/>
  <c r="H180" i="73"/>
  <c r="I180" i="73" s="1"/>
  <c r="G180" i="73"/>
  <c r="E180" i="73"/>
  <c r="D180" i="73"/>
  <c r="O179" i="73"/>
  <c r="L179" i="73"/>
  <c r="I179" i="73"/>
  <c r="F179" i="73"/>
  <c r="O178" i="73"/>
  <c r="L178" i="73"/>
  <c r="I178" i="73"/>
  <c r="F178" i="73"/>
  <c r="O177" i="73"/>
  <c r="L177" i="73"/>
  <c r="I177" i="73"/>
  <c r="F177" i="73"/>
  <c r="N176" i="73"/>
  <c r="N175" i="73" s="1"/>
  <c r="N174" i="73" s="1"/>
  <c r="M176" i="73"/>
  <c r="K176" i="73"/>
  <c r="J176" i="73"/>
  <c r="H176" i="73"/>
  <c r="G176" i="73"/>
  <c r="G175" i="73" s="1"/>
  <c r="G174" i="73" s="1"/>
  <c r="E176" i="73"/>
  <c r="D176" i="73"/>
  <c r="F176" i="73" s="1"/>
  <c r="K175" i="73"/>
  <c r="K174" i="73" s="1"/>
  <c r="E175" i="73"/>
  <c r="O173" i="73"/>
  <c r="L173" i="73"/>
  <c r="I173" i="73"/>
  <c r="F173" i="73"/>
  <c r="O172" i="73"/>
  <c r="L172" i="73"/>
  <c r="I172" i="73"/>
  <c r="F172" i="73"/>
  <c r="O171" i="73"/>
  <c r="L171" i="73"/>
  <c r="I171" i="73"/>
  <c r="F171" i="73"/>
  <c r="O170" i="73"/>
  <c r="L170" i="73"/>
  <c r="I170" i="73"/>
  <c r="F170" i="73"/>
  <c r="O169" i="73"/>
  <c r="L169" i="73"/>
  <c r="I169" i="73"/>
  <c r="F169" i="73"/>
  <c r="O168" i="73"/>
  <c r="L168" i="73"/>
  <c r="I168" i="73"/>
  <c r="F168" i="73"/>
  <c r="N167" i="73"/>
  <c r="M167" i="73"/>
  <c r="M166" i="73" s="1"/>
  <c r="K167" i="73"/>
  <c r="J167" i="73"/>
  <c r="L167" i="73" s="1"/>
  <c r="H167" i="73"/>
  <c r="G167" i="73"/>
  <c r="G166" i="73" s="1"/>
  <c r="E167" i="73"/>
  <c r="D167" i="73"/>
  <c r="K166" i="73"/>
  <c r="J166" i="73"/>
  <c r="L166" i="73" s="1"/>
  <c r="H166" i="73"/>
  <c r="D166" i="73"/>
  <c r="O165" i="73"/>
  <c r="L165" i="73"/>
  <c r="I165" i="73"/>
  <c r="F165" i="73"/>
  <c r="O164" i="73"/>
  <c r="L164" i="73"/>
  <c r="I164" i="73"/>
  <c r="F164" i="73"/>
  <c r="O163" i="73"/>
  <c r="L163" i="73"/>
  <c r="I163" i="73"/>
  <c r="F163" i="73"/>
  <c r="O162" i="73"/>
  <c r="L162" i="73"/>
  <c r="C162" i="73" s="1"/>
  <c r="I162" i="73"/>
  <c r="F162" i="73"/>
  <c r="N161" i="73"/>
  <c r="M161" i="73"/>
  <c r="K161" i="73"/>
  <c r="J161" i="73"/>
  <c r="H161" i="73"/>
  <c r="G161" i="73"/>
  <c r="E161" i="73"/>
  <c r="D161" i="73"/>
  <c r="O160" i="73"/>
  <c r="L160" i="73"/>
  <c r="I160" i="73"/>
  <c r="F160" i="73"/>
  <c r="O159" i="73"/>
  <c r="L159" i="73"/>
  <c r="I159" i="73"/>
  <c r="F159" i="73"/>
  <c r="O158" i="73"/>
  <c r="L158" i="73"/>
  <c r="I158" i="73"/>
  <c r="F158" i="73"/>
  <c r="O157" i="73"/>
  <c r="L157" i="73"/>
  <c r="I157" i="73"/>
  <c r="F157" i="73"/>
  <c r="O156" i="73"/>
  <c r="L156" i="73"/>
  <c r="I156" i="73"/>
  <c r="F156" i="73"/>
  <c r="O155" i="73"/>
  <c r="L155" i="73"/>
  <c r="I155" i="73"/>
  <c r="F155" i="73"/>
  <c r="O154" i="73"/>
  <c r="L154" i="73"/>
  <c r="I154" i="73"/>
  <c r="F154" i="73"/>
  <c r="O153" i="73"/>
  <c r="L153" i="73"/>
  <c r="I153" i="73"/>
  <c r="F153" i="73"/>
  <c r="N152" i="73"/>
  <c r="M152" i="73"/>
  <c r="O152" i="73" s="1"/>
  <c r="K152" i="73"/>
  <c r="J152" i="73"/>
  <c r="L152" i="73" s="1"/>
  <c r="H152" i="73"/>
  <c r="G152" i="73"/>
  <c r="E152" i="73"/>
  <c r="D152" i="73"/>
  <c r="F152" i="73" s="1"/>
  <c r="O151" i="73"/>
  <c r="L151" i="73"/>
  <c r="I151" i="73"/>
  <c r="F151" i="73"/>
  <c r="O150" i="73"/>
  <c r="L150" i="73"/>
  <c r="I150" i="73"/>
  <c r="F150" i="73"/>
  <c r="O149" i="73"/>
  <c r="L149" i="73"/>
  <c r="I149" i="73"/>
  <c r="F149" i="73"/>
  <c r="C149" i="73" s="1"/>
  <c r="O148" i="73"/>
  <c r="L148" i="73"/>
  <c r="I148" i="73"/>
  <c r="F148" i="73"/>
  <c r="O147" i="73"/>
  <c r="L147" i="73"/>
  <c r="I147" i="73"/>
  <c r="F147" i="73"/>
  <c r="O146" i="73"/>
  <c r="L146" i="73"/>
  <c r="I146" i="73"/>
  <c r="F146" i="73"/>
  <c r="N145" i="73"/>
  <c r="M145" i="73"/>
  <c r="K145" i="73"/>
  <c r="J145" i="73"/>
  <c r="H145" i="73"/>
  <c r="G145" i="73"/>
  <c r="E145" i="73"/>
  <c r="D145" i="73"/>
  <c r="O144" i="73"/>
  <c r="L144" i="73"/>
  <c r="I144" i="73"/>
  <c r="F144" i="73"/>
  <c r="O143" i="73"/>
  <c r="L143" i="73"/>
  <c r="I143" i="73"/>
  <c r="F143" i="73"/>
  <c r="N142" i="73"/>
  <c r="M142" i="73"/>
  <c r="K142" i="73"/>
  <c r="J142" i="73"/>
  <c r="H142" i="73"/>
  <c r="G142" i="73"/>
  <c r="E142" i="73"/>
  <c r="D142" i="73"/>
  <c r="F142" i="73" s="1"/>
  <c r="O141" i="73"/>
  <c r="L141" i="73"/>
  <c r="I141" i="73"/>
  <c r="F141" i="73"/>
  <c r="C141" i="73"/>
  <c r="O140" i="73"/>
  <c r="L140" i="73"/>
  <c r="I140" i="73"/>
  <c r="F140" i="73"/>
  <c r="C140" i="73" s="1"/>
  <c r="O139" i="73"/>
  <c r="L139" i="73"/>
  <c r="I139" i="73"/>
  <c r="F139" i="73"/>
  <c r="O138" i="73"/>
  <c r="L138" i="73"/>
  <c r="I138" i="73"/>
  <c r="F138" i="73"/>
  <c r="N137" i="73"/>
  <c r="M137" i="73"/>
  <c r="O137" i="73" s="1"/>
  <c r="K137" i="73"/>
  <c r="J137" i="73"/>
  <c r="H137" i="73"/>
  <c r="G137" i="73"/>
  <c r="E137" i="73"/>
  <c r="D137" i="73"/>
  <c r="O136" i="73"/>
  <c r="L136" i="73"/>
  <c r="I136" i="73"/>
  <c r="F136" i="73"/>
  <c r="O135" i="73"/>
  <c r="L135" i="73"/>
  <c r="I135" i="73"/>
  <c r="F135" i="73"/>
  <c r="O134" i="73"/>
  <c r="L134" i="73"/>
  <c r="I134" i="73"/>
  <c r="F134" i="73"/>
  <c r="O133" i="73"/>
  <c r="L133" i="73"/>
  <c r="I133" i="73"/>
  <c r="F133" i="73"/>
  <c r="N132" i="73"/>
  <c r="M132" i="73"/>
  <c r="O132" i="73" s="1"/>
  <c r="L132" i="73"/>
  <c r="K132" i="73"/>
  <c r="J132" i="73"/>
  <c r="H132" i="73"/>
  <c r="G132" i="73"/>
  <c r="E132" i="73"/>
  <c r="D132" i="73"/>
  <c r="E131" i="73"/>
  <c r="O130" i="73"/>
  <c r="L130" i="73"/>
  <c r="I130" i="73"/>
  <c r="F130" i="73"/>
  <c r="N129" i="73"/>
  <c r="M129" i="73"/>
  <c r="K129" i="73"/>
  <c r="J129" i="73"/>
  <c r="H129" i="73"/>
  <c r="G129" i="73"/>
  <c r="I129" i="73" s="1"/>
  <c r="E129" i="73"/>
  <c r="D129" i="73"/>
  <c r="O128" i="73"/>
  <c r="L128" i="73"/>
  <c r="I128" i="73"/>
  <c r="F128" i="73"/>
  <c r="O127" i="73"/>
  <c r="L127" i="73"/>
  <c r="I127" i="73"/>
  <c r="F127" i="73"/>
  <c r="O126" i="73"/>
  <c r="L126" i="73"/>
  <c r="I126" i="73"/>
  <c r="F126" i="73"/>
  <c r="O125" i="73"/>
  <c r="L125" i="73"/>
  <c r="I125" i="73"/>
  <c r="F125" i="73"/>
  <c r="C125" i="73" s="1"/>
  <c r="O124" i="73"/>
  <c r="L124" i="73"/>
  <c r="I124" i="73"/>
  <c r="F124" i="73"/>
  <c r="N123" i="73"/>
  <c r="M123" i="73"/>
  <c r="K123" i="73"/>
  <c r="J123" i="73"/>
  <c r="L123" i="73" s="1"/>
  <c r="H123" i="73"/>
  <c r="G123" i="73"/>
  <c r="I123" i="73" s="1"/>
  <c r="E123" i="73"/>
  <c r="D123" i="73"/>
  <c r="O122" i="73"/>
  <c r="L122" i="73"/>
  <c r="I122" i="73"/>
  <c r="F122" i="73"/>
  <c r="O121" i="73"/>
  <c r="L121" i="73"/>
  <c r="I121" i="73"/>
  <c r="F121" i="73"/>
  <c r="O120" i="73"/>
  <c r="L120" i="73"/>
  <c r="I120" i="73"/>
  <c r="F120" i="73"/>
  <c r="O119" i="73"/>
  <c r="L119" i="73"/>
  <c r="I119" i="73"/>
  <c r="C119" i="73" s="1"/>
  <c r="F119" i="73"/>
  <c r="O118" i="73"/>
  <c r="L118" i="73"/>
  <c r="I118" i="73"/>
  <c r="F118" i="73"/>
  <c r="N117" i="73"/>
  <c r="M117" i="73"/>
  <c r="O117" i="73" s="1"/>
  <c r="K117" i="73"/>
  <c r="L117" i="73" s="1"/>
  <c r="J117" i="73"/>
  <c r="H117" i="73"/>
  <c r="G117" i="73"/>
  <c r="I117" i="73" s="1"/>
  <c r="E117" i="73"/>
  <c r="D117" i="73"/>
  <c r="O116" i="73"/>
  <c r="L116" i="73"/>
  <c r="I116" i="73"/>
  <c r="F116" i="73"/>
  <c r="O115" i="73"/>
  <c r="L115" i="73"/>
  <c r="I115" i="73"/>
  <c r="F115" i="73"/>
  <c r="O114" i="73"/>
  <c r="L114" i="73"/>
  <c r="I114" i="73"/>
  <c r="F114" i="73"/>
  <c r="N113" i="73"/>
  <c r="M113" i="73"/>
  <c r="O113" i="73" s="1"/>
  <c r="K113" i="73"/>
  <c r="J113" i="73"/>
  <c r="H113" i="73"/>
  <c r="G113" i="73"/>
  <c r="E113" i="73"/>
  <c r="D113" i="73"/>
  <c r="O112" i="73"/>
  <c r="L112" i="73"/>
  <c r="I112" i="73"/>
  <c r="F112" i="73"/>
  <c r="O111" i="73"/>
  <c r="L111" i="73"/>
  <c r="I111" i="73"/>
  <c r="F111" i="73"/>
  <c r="O110" i="73"/>
  <c r="L110" i="73"/>
  <c r="I110" i="73"/>
  <c r="F110" i="73"/>
  <c r="O109" i="73"/>
  <c r="L109" i="73"/>
  <c r="I109" i="73"/>
  <c r="F109" i="73"/>
  <c r="O108" i="73"/>
  <c r="L108" i="73"/>
  <c r="I108" i="73"/>
  <c r="F108" i="73"/>
  <c r="O107" i="73"/>
  <c r="L107" i="73"/>
  <c r="I107" i="73"/>
  <c r="F107" i="73"/>
  <c r="O106" i="73"/>
  <c r="L106" i="73"/>
  <c r="I106" i="73"/>
  <c r="F106" i="73"/>
  <c r="O105" i="73"/>
  <c r="L105" i="73"/>
  <c r="I105" i="73"/>
  <c r="F105" i="73"/>
  <c r="N104" i="73"/>
  <c r="M104" i="73"/>
  <c r="O104" i="73" s="1"/>
  <c r="K104" i="73"/>
  <c r="J104" i="73"/>
  <c r="L104" i="73" s="1"/>
  <c r="H104" i="73"/>
  <c r="G104" i="73"/>
  <c r="E104" i="73"/>
  <c r="D104" i="73"/>
  <c r="F104" i="73" s="1"/>
  <c r="O103" i="73"/>
  <c r="L103" i="73"/>
  <c r="I103" i="73"/>
  <c r="F103" i="73"/>
  <c r="O102" i="73"/>
  <c r="L102" i="73"/>
  <c r="I102" i="73"/>
  <c r="F102" i="73"/>
  <c r="O101" i="73"/>
  <c r="L101" i="73"/>
  <c r="I101" i="73"/>
  <c r="F101" i="73"/>
  <c r="C101" i="73" s="1"/>
  <c r="O100" i="73"/>
  <c r="L100" i="73"/>
  <c r="I100" i="73"/>
  <c r="F100" i="73"/>
  <c r="O99" i="73"/>
  <c r="L99" i="73"/>
  <c r="I99" i="73"/>
  <c r="F99" i="73"/>
  <c r="O98" i="73"/>
  <c r="L98" i="73"/>
  <c r="I98" i="73"/>
  <c r="F98" i="73"/>
  <c r="O97" i="73"/>
  <c r="L97" i="73"/>
  <c r="I97" i="73"/>
  <c r="F97" i="73"/>
  <c r="N96" i="73"/>
  <c r="M96" i="73"/>
  <c r="K96" i="73"/>
  <c r="J96" i="73"/>
  <c r="L96" i="73" s="1"/>
  <c r="H96" i="73"/>
  <c r="G96" i="73"/>
  <c r="E96" i="73"/>
  <c r="D96" i="73"/>
  <c r="F96" i="73" s="1"/>
  <c r="O95" i="73"/>
  <c r="L95" i="73"/>
  <c r="I95" i="73"/>
  <c r="F95" i="73"/>
  <c r="O94" i="73"/>
  <c r="L94" i="73"/>
  <c r="I94" i="73"/>
  <c r="F94" i="73"/>
  <c r="O93" i="73"/>
  <c r="L93" i="73"/>
  <c r="I93" i="73"/>
  <c r="F93" i="73"/>
  <c r="O92" i="73"/>
  <c r="L92" i="73"/>
  <c r="I92" i="73"/>
  <c r="F92" i="73"/>
  <c r="C92" i="73" s="1"/>
  <c r="O91" i="73"/>
  <c r="L91" i="73"/>
  <c r="I91" i="73"/>
  <c r="F91" i="73"/>
  <c r="N90" i="73"/>
  <c r="M90" i="73"/>
  <c r="K90" i="73"/>
  <c r="J90" i="73"/>
  <c r="H90" i="73"/>
  <c r="G90" i="73"/>
  <c r="E90" i="73"/>
  <c r="D90" i="73"/>
  <c r="F90" i="73" s="1"/>
  <c r="O89" i="73"/>
  <c r="L89" i="73"/>
  <c r="I89" i="73"/>
  <c r="F89" i="73"/>
  <c r="C89" i="73" s="1"/>
  <c r="O88" i="73"/>
  <c r="L88" i="73"/>
  <c r="I88" i="73"/>
  <c r="F88" i="73"/>
  <c r="C88" i="73" s="1"/>
  <c r="O87" i="73"/>
  <c r="L87" i="73"/>
  <c r="I87" i="73"/>
  <c r="F87" i="73"/>
  <c r="O86" i="73"/>
  <c r="L86" i="73"/>
  <c r="I86" i="73"/>
  <c r="F86" i="73"/>
  <c r="N85" i="73"/>
  <c r="O85" i="73" s="1"/>
  <c r="M85" i="73"/>
  <c r="K85" i="73"/>
  <c r="J85" i="73"/>
  <c r="H85" i="73"/>
  <c r="G85" i="73"/>
  <c r="E85" i="73"/>
  <c r="D85" i="73"/>
  <c r="F85" i="73" s="1"/>
  <c r="O83" i="73"/>
  <c r="L83" i="73"/>
  <c r="I83" i="73"/>
  <c r="F83" i="73"/>
  <c r="O82" i="73"/>
  <c r="L82" i="73"/>
  <c r="I82" i="73"/>
  <c r="F82" i="73"/>
  <c r="N81" i="73"/>
  <c r="M81" i="73"/>
  <c r="O81" i="73" s="1"/>
  <c r="K81" i="73"/>
  <c r="L81" i="73" s="1"/>
  <c r="J81" i="73"/>
  <c r="H81" i="73"/>
  <c r="G81" i="73"/>
  <c r="I81" i="73" s="1"/>
  <c r="E81" i="73"/>
  <c r="E77" i="73" s="1"/>
  <c r="D81" i="73"/>
  <c r="O80" i="73"/>
  <c r="L80" i="73"/>
  <c r="I80" i="73"/>
  <c r="F80" i="73"/>
  <c r="O79" i="73"/>
  <c r="L79" i="73"/>
  <c r="I79" i="73"/>
  <c r="C79" i="73" s="1"/>
  <c r="F79" i="73"/>
  <c r="N78" i="73"/>
  <c r="M78" i="73"/>
  <c r="K78" i="73"/>
  <c r="J78" i="73"/>
  <c r="H78" i="73"/>
  <c r="G78" i="73"/>
  <c r="I78" i="73" s="1"/>
  <c r="F78" i="73"/>
  <c r="E78" i="73"/>
  <c r="D78" i="73"/>
  <c r="M77" i="73"/>
  <c r="H77" i="73"/>
  <c r="D77" i="73"/>
  <c r="O75" i="73"/>
  <c r="L75" i="73"/>
  <c r="I75" i="73"/>
  <c r="F75" i="73"/>
  <c r="O74" i="73"/>
  <c r="L74" i="73"/>
  <c r="I74" i="73"/>
  <c r="F74" i="73"/>
  <c r="O73" i="73"/>
  <c r="L73" i="73"/>
  <c r="C73" i="73" s="1"/>
  <c r="I73" i="73"/>
  <c r="F73" i="73"/>
  <c r="O72" i="73"/>
  <c r="L72" i="73"/>
  <c r="I72" i="73"/>
  <c r="F72" i="73"/>
  <c r="O71" i="73"/>
  <c r="L71" i="73"/>
  <c r="I71" i="73"/>
  <c r="F71" i="73"/>
  <c r="N70" i="73"/>
  <c r="M70" i="73"/>
  <c r="K70" i="73"/>
  <c r="K68" i="73" s="1"/>
  <c r="J70" i="73"/>
  <c r="H70" i="73"/>
  <c r="H68" i="73" s="1"/>
  <c r="G70" i="73"/>
  <c r="E70" i="73"/>
  <c r="E68" i="73" s="1"/>
  <c r="D70" i="73"/>
  <c r="O69" i="73"/>
  <c r="L69" i="73"/>
  <c r="I69" i="73"/>
  <c r="F69" i="73"/>
  <c r="M68" i="73"/>
  <c r="D68" i="73"/>
  <c r="O67" i="73"/>
  <c r="L67" i="73"/>
  <c r="I67" i="73"/>
  <c r="F67" i="73"/>
  <c r="O66" i="73"/>
  <c r="L66" i="73"/>
  <c r="I66" i="73"/>
  <c r="F66" i="73"/>
  <c r="O65" i="73"/>
  <c r="L65" i="73"/>
  <c r="I65" i="73"/>
  <c r="F65" i="73"/>
  <c r="O64" i="73"/>
  <c r="L64" i="73"/>
  <c r="I64" i="73"/>
  <c r="F64" i="73"/>
  <c r="O63" i="73"/>
  <c r="L63" i="73"/>
  <c r="I63" i="73"/>
  <c r="F63" i="73"/>
  <c r="O62" i="73"/>
  <c r="L62" i="73"/>
  <c r="C62" i="73" s="1"/>
  <c r="I62" i="73"/>
  <c r="F62" i="73"/>
  <c r="O61" i="73"/>
  <c r="L61" i="73"/>
  <c r="I61" i="73"/>
  <c r="F61" i="73"/>
  <c r="O60" i="73"/>
  <c r="L60" i="73"/>
  <c r="I60" i="73"/>
  <c r="F60" i="73"/>
  <c r="N59" i="73"/>
  <c r="M59" i="73"/>
  <c r="K59" i="73"/>
  <c r="J59" i="73"/>
  <c r="L59" i="73" s="1"/>
  <c r="H59" i="73"/>
  <c r="G59" i="73"/>
  <c r="I59" i="73" s="1"/>
  <c r="E59" i="73"/>
  <c r="D59" i="73"/>
  <c r="O58" i="73"/>
  <c r="L58" i="73"/>
  <c r="I58" i="73"/>
  <c r="F58" i="73"/>
  <c r="O57" i="73"/>
  <c r="L57" i="73"/>
  <c r="I57" i="73"/>
  <c r="F57" i="73"/>
  <c r="N56" i="73"/>
  <c r="N55" i="73" s="1"/>
  <c r="M56" i="73"/>
  <c r="K56" i="73"/>
  <c r="J56" i="73"/>
  <c r="L56" i="73" s="1"/>
  <c r="H56" i="73"/>
  <c r="G56" i="73"/>
  <c r="E56" i="73"/>
  <c r="D56" i="73"/>
  <c r="K55" i="73"/>
  <c r="G55" i="73"/>
  <c r="E55" i="73"/>
  <c r="O48" i="73"/>
  <c r="C48" i="73"/>
  <c r="O47" i="73"/>
  <c r="C47" i="73" s="1"/>
  <c r="N46" i="73"/>
  <c r="M46" i="73"/>
  <c r="L45" i="73"/>
  <c r="I45" i="73"/>
  <c r="F45" i="73"/>
  <c r="K44" i="73"/>
  <c r="J44" i="73"/>
  <c r="H44" i="73"/>
  <c r="G44" i="73"/>
  <c r="E44" i="73"/>
  <c r="D44" i="73"/>
  <c r="F44" i="73" s="1"/>
  <c r="F43" i="73"/>
  <c r="C43" i="73" s="1"/>
  <c r="L42" i="73"/>
  <c r="C42" i="73" s="1"/>
  <c r="L41" i="73"/>
  <c r="C41" i="73" s="1"/>
  <c r="L40" i="73"/>
  <c r="C40" i="73" s="1"/>
  <c r="L39" i="73"/>
  <c r="C39" i="73" s="1"/>
  <c r="K38" i="73"/>
  <c r="J38" i="73"/>
  <c r="L37" i="73"/>
  <c r="C37" i="73" s="1"/>
  <c r="L36" i="73"/>
  <c r="C36" i="73" s="1"/>
  <c r="L35" i="73"/>
  <c r="C35" i="73" s="1"/>
  <c r="K35" i="73"/>
  <c r="J35" i="73"/>
  <c r="L34" i="73"/>
  <c r="C34" i="73"/>
  <c r="K33" i="73"/>
  <c r="J33" i="73"/>
  <c r="L32" i="73"/>
  <c r="C32" i="73"/>
  <c r="L31" i="73"/>
  <c r="C31" i="73" s="1"/>
  <c r="L30" i="73"/>
  <c r="C30" i="73" s="1"/>
  <c r="L29" i="73"/>
  <c r="C29" i="73" s="1"/>
  <c r="K29" i="73"/>
  <c r="J29" i="73"/>
  <c r="K28" i="73"/>
  <c r="F27" i="73"/>
  <c r="C27" i="73" s="1"/>
  <c r="I26" i="73"/>
  <c r="F26" i="73"/>
  <c r="C26" i="73"/>
  <c r="O25" i="73"/>
  <c r="I25" i="73"/>
  <c r="F25" i="73"/>
  <c r="O24" i="73"/>
  <c r="L24" i="73"/>
  <c r="C24" i="73" s="1"/>
  <c r="I24" i="73"/>
  <c r="F24" i="73"/>
  <c r="N23" i="73"/>
  <c r="N291" i="73" s="1"/>
  <c r="N290" i="73" s="1"/>
  <c r="M23" i="73"/>
  <c r="K23" i="73"/>
  <c r="K291" i="73" s="1"/>
  <c r="K290" i="73" s="1"/>
  <c r="J23" i="73"/>
  <c r="J291" i="73" s="1"/>
  <c r="L291" i="73" s="1"/>
  <c r="H23" i="73"/>
  <c r="G23" i="73"/>
  <c r="G291" i="73" s="1"/>
  <c r="E23" i="73"/>
  <c r="E22" i="73" s="1"/>
  <c r="D23" i="73"/>
  <c r="J55" i="73" l="1"/>
  <c r="C57" i="73"/>
  <c r="C69" i="73"/>
  <c r="C72" i="73"/>
  <c r="C97" i="73"/>
  <c r="C100" i="73"/>
  <c r="I104" i="73"/>
  <c r="L129" i="73"/>
  <c r="M131" i="73"/>
  <c r="C148" i="73"/>
  <c r="I152" i="73"/>
  <c r="C152" i="73" s="1"/>
  <c r="O161" i="73"/>
  <c r="I167" i="73"/>
  <c r="O167" i="73"/>
  <c r="C177" i="73"/>
  <c r="O185" i="73"/>
  <c r="O189" i="73"/>
  <c r="I206" i="73"/>
  <c r="F277" i="73"/>
  <c r="C279" i="73"/>
  <c r="F281" i="73"/>
  <c r="L281" i="73"/>
  <c r="F283" i="73"/>
  <c r="I56" i="73"/>
  <c r="C65" i="73"/>
  <c r="F77" i="73"/>
  <c r="C93" i="73"/>
  <c r="C94" i="73"/>
  <c r="C105" i="73"/>
  <c r="C109" i="73"/>
  <c r="C112" i="73"/>
  <c r="F113" i="73"/>
  <c r="C126" i="73"/>
  <c r="O129" i="73"/>
  <c r="L145" i="73"/>
  <c r="C153" i="73"/>
  <c r="C156" i="73"/>
  <c r="C157" i="73"/>
  <c r="C160" i="73"/>
  <c r="F161" i="73"/>
  <c r="C171" i="73"/>
  <c r="C173" i="73"/>
  <c r="C179" i="73"/>
  <c r="C212" i="73"/>
  <c r="C235" i="73"/>
  <c r="H55" i="73"/>
  <c r="I55" i="73" s="1"/>
  <c r="O56" i="73"/>
  <c r="C61" i="73"/>
  <c r="C67" i="73"/>
  <c r="I70" i="73"/>
  <c r="D84" i="73"/>
  <c r="F84" i="73" s="1"/>
  <c r="O96" i="73"/>
  <c r="C107" i="73"/>
  <c r="C121" i="73"/>
  <c r="C133" i="73"/>
  <c r="C136" i="73"/>
  <c r="I142" i="73"/>
  <c r="I145" i="73"/>
  <c r="O145" i="73"/>
  <c r="O180" i="73"/>
  <c r="M259" i="73"/>
  <c r="I277" i="73"/>
  <c r="O193" i="73"/>
  <c r="C222" i="73"/>
  <c r="C223" i="73"/>
  <c r="L247" i="73"/>
  <c r="C248" i="73"/>
  <c r="C249" i="73"/>
  <c r="C250" i="73"/>
  <c r="C256" i="73"/>
  <c r="C273" i="73"/>
  <c r="C274" i="73"/>
  <c r="C294" i="73"/>
  <c r="C298" i="73"/>
  <c r="C25" i="73"/>
  <c r="O59" i="73"/>
  <c r="C63" i="73"/>
  <c r="C86" i="73"/>
  <c r="I96" i="73"/>
  <c r="C96" i="73" s="1"/>
  <c r="C99" i="73"/>
  <c r="C106" i="73"/>
  <c r="C111" i="73"/>
  <c r="L113" i="73"/>
  <c r="C116" i="73"/>
  <c r="C118" i="73"/>
  <c r="C124" i="73"/>
  <c r="C130" i="73"/>
  <c r="C134" i="73"/>
  <c r="C139" i="73"/>
  <c r="C147" i="73"/>
  <c r="C154" i="73"/>
  <c r="C159" i="73"/>
  <c r="L161" i="73"/>
  <c r="C165" i="73"/>
  <c r="C178" i="73"/>
  <c r="C191" i="73"/>
  <c r="L193" i="73"/>
  <c r="C198" i="73"/>
  <c r="C201" i="73"/>
  <c r="C209" i="73"/>
  <c r="C210" i="73"/>
  <c r="I236" i="73"/>
  <c r="C245" i="73"/>
  <c r="C246" i="73"/>
  <c r="C255" i="73"/>
  <c r="C263" i="73"/>
  <c r="O264" i="73"/>
  <c r="C264" i="73" s="1"/>
  <c r="C285" i="73"/>
  <c r="E291" i="73"/>
  <c r="E290" i="73" s="1"/>
  <c r="I293" i="73"/>
  <c r="C301" i="73"/>
  <c r="C303" i="73"/>
  <c r="K54" i="73"/>
  <c r="C71" i="73"/>
  <c r="C83" i="73"/>
  <c r="C91" i="73"/>
  <c r="C98" i="73"/>
  <c r="C103" i="73"/>
  <c r="C110" i="73"/>
  <c r="I113" i="73"/>
  <c r="C115" i="73"/>
  <c r="F117" i="73"/>
  <c r="C117" i="73" s="1"/>
  <c r="C122" i="73"/>
  <c r="C128" i="73"/>
  <c r="F129" i="73"/>
  <c r="C129" i="73" s="1"/>
  <c r="C138" i="73"/>
  <c r="C144" i="73"/>
  <c r="C146" i="73"/>
  <c r="C151" i="73"/>
  <c r="C158" i="73"/>
  <c r="I161" i="73"/>
  <c r="C163" i="73"/>
  <c r="C170" i="73"/>
  <c r="L185" i="73"/>
  <c r="C190" i="73"/>
  <c r="C215" i="73"/>
  <c r="C227" i="73"/>
  <c r="O228" i="73"/>
  <c r="N232" i="73"/>
  <c r="C240" i="73"/>
  <c r="D259" i="73"/>
  <c r="F259" i="73" s="1"/>
  <c r="C267" i="73"/>
  <c r="C280" i="73"/>
  <c r="C282" i="73"/>
  <c r="C295" i="73"/>
  <c r="L23" i="73"/>
  <c r="L38" i="73"/>
  <c r="C38" i="73" s="1"/>
  <c r="L44" i="73"/>
  <c r="F59" i="73"/>
  <c r="C59" i="73" s="1"/>
  <c r="C60" i="73"/>
  <c r="C66" i="73"/>
  <c r="C75" i="73"/>
  <c r="C82" i="73"/>
  <c r="I90" i="73"/>
  <c r="C95" i="73"/>
  <c r="C102" i="73"/>
  <c r="C108" i="73"/>
  <c r="C114" i="73"/>
  <c r="C120" i="73"/>
  <c r="C127" i="73"/>
  <c r="F137" i="73"/>
  <c r="C143" i="73"/>
  <c r="F145" i="73"/>
  <c r="C150" i="73"/>
  <c r="I166" i="73"/>
  <c r="C169" i="73"/>
  <c r="C172" i="73"/>
  <c r="F180" i="73"/>
  <c r="C183" i="73"/>
  <c r="I185" i="73"/>
  <c r="C187" i="73"/>
  <c r="F189" i="73"/>
  <c r="F193" i="73"/>
  <c r="C204" i="73"/>
  <c r="L236" i="73"/>
  <c r="F239" i="73"/>
  <c r="I252" i="73"/>
  <c r="I260" i="73"/>
  <c r="C276" i="73"/>
  <c r="L277" i="73"/>
  <c r="C278" i="73"/>
  <c r="I23" i="73"/>
  <c r="O46" i="73"/>
  <c r="C46" i="73" s="1"/>
  <c r="L55" i="73"/>
  <c r="C58" i="73"/>
  <c r="C64" i="73"/>
  <c r="C74" i="73"/>
  <c r="G77" i="73"/>
  <c r="C80" i="73"/>
  <c r="F81" i="73"/>
  <c r="C81" i="73" s="1"/>
  <c r="C87" i="73"/>
  <c r="C135" i="73"/>
  <c r="C155" i="73"/>
  <c r="E188" i="73"/>
  <c r="F217" i="73"/>
  <c r="C219" i="73"/>
  <c r="C224" i="73"/>
  <c r="K205" i="73"/>
  <c r="K196" i="73" s="1"/>
  <c r="C233" i="73"/>
  <c r="K232" i="73"/>
  <c r="K231" i="73" s="1"/>
  <c r="I259" i="73"/>
  <c r="F70" i="73"/>
  <c r="E54" i="73"/>
  <c r="F68" i="73"/>
  <c r="K22" i="73"/>
  <c r="N68" i="73"/>
  <c r="N54" i="73" s="1"/>
  <c r="O70" i="73"/>
  <c r="I77" i="73"/>
  <c r="F123" i="73"/>
  <c r="E84" i="73"/>
  <c r="L142" i="73"/>
  <c r="J131" i="73"/>
  <c r="G188" i="73"/>
  <c r="I189" i="73"/>
  <c r="L192" i="73"/>
  <c r="J188" i="73"/>
  <c r="C45" i="73"/>
  <c r="L70" i="73"/>
  <c r="C70" i="73" s="1"/>
  <c r="J68" i="73"/>
  <c r="N77" i="73"/>
  <c r="O78" i="73"/>
  <c r="C78" i="73" s="1"/>
  <c r="H84" i="73"/>
  <c r="K84" i="73"/>
  <c r="L85" i="73"/>
  <c r="H131" i="73"/>
  <c r="I132" i="73"/>
  <c r="F166" i="73"/>
  <c r="N166" i="73"/>
  <c r="O166" i="73" s="1"/>
  <c r="F234" i="73"/>
  <c r="D232" i="73"/>
  <c r="O234" i="73"/>
  <c r="M232" i="73"/>
  <c r="D291" i="73"/>
  <c r="D22" i="73"/>
  <c r="F22" i="73" s="1"/>
  <c r="F23" i="73"/>
  <c r="O23" i="73"/>
  <c r="M291" i="73"/>
  <c r="L33" i="73"/>
  <c r="C33" i="73" s="1"/>
  <c r="J28" i="73"/>
  <c r="D55" i="73"/>
  <c r="F56" i="73"/>
  <c r="M22" i="73"/>
  <c r="M55" i="73"/>
  <c r="K77" i="73"/>
  <c r="K76" i="73" s="1"/>
  <c r="K53" i="73" s="1"/>
  <c r="J77" i="73"/>
  <c r="L78" i="73"/>
  <c r="G84" i="73"/>
  <c r="I85" i="73"/>
  <c r="C85" i="73" s="1"/>
  <c r="N84" i="73"/>
  <c r="O90" i="73"/>
  <c r="O123" i="73"/>
  <c r="M84" i="73"/>
  <c r="D131" i="73"/>
  <c r="F131" i="73" s="1"/>
  <c r="F132" i="73"/>
  <c r="K131" i="73"/>
  <c r="L137" i="73"/>
  <c r="H192" i="73"/>
  <c r="I192" i="73" s="1"/>
  <c r="I193" i="73"/>
  <c r="N22" i="73"/>
  <c r="H291" i="73"/>
  <c r="H290" i="73" s="1"/>
  <c r="H22" i="73"/>
  <c r="G22" i="73"/>
  <c r="I44" i="73"/>
  <c r="C44" i="73" s="1"/>
  <c r="H54" i="73"/>
  <c r="L90" i="73"/>
  <c r="J84" i="73"/>
  <c r="L84" i="73" s="1"/>
  <c r="C104" i="73"/>
  <c r="I137" i="73"/>
  <c r="G131" i="73"/>
  <c r="O142" i="73"/>
  <c r="N131" i="73"/>
  <c r="O131" i="73" s="1"/>
  <c r="E166" i="73"/>
  <c r="F167" i="73"/>
  <c r="C167" i="73" s="1"/>
  <c r="L176" i="73"/>
  <c r="J175" i="73"/>
  <c r="K188" i="73"/>
  <c r="L189" i="73"/>
  <c r="N205" i="73"/>
  <c r="N196" i="73" s="1"/>
  <c r="N259" i="73"/>
  <c r="O259" i="73" s="1"/>
  <c r="O260" i="73"/>
  <c r="E174" i="73"/>
  <c r="J259" i="73"/>
  <c r="L259" i="73" s="1"/>
  <c r="L260" i="73"/>
  <c r="C168" i="73"/>
  <c r="D175" i="73"/>
  <c r="H175" i="73"/>
  <c r="C184" i="73"/>
  <c r="M192" i="73"/>
  <c r="O192" i="73" s="1"/>
  <c r="D205" i="73"/>
  <c r="F206" i="73"/>
  <c r="O206" i="73"/>
  <c r="M205" i="73"/>
  <c r="L232" i="73"/>
  <c r="I239" i="73"/>
  <c r="C239" i="73" s="1"/>
  <c r="G232" i="73"/>
  <c r="L239" i="73"/>
  <c r="J290" i="73"/>
  <c r="L290" i="73" s="1"/>
  <c r="G290" i="73"/>
  <c r="I290" i="73" s="1"/>
  <c r="G68" i="73"/>
  <c r="C164" i="73"/>
  <c r="M175" i="73"/>
  <c r="I176" i="73"/>
  <c r="O176" i="73"/>
  <c r="F185" i="73"/>
  <c r="D192" i="73"/>
  <c r="L197" i="73"/>
  <c r="J196" i="73"/>
  <c r="F199" i="73"/>
  <c r="D197" i="73"/>
  <c r="E205" i="73"/>
  <c r="E196" i="73" s="1"/>
  <c r="E195" i="73" s="1"/>
  <c r="O217" i="73"/>
  <c r="C217" i="73" s="1"/>
  <c r="O236" i="73"/>
  <c r="C236" i="73" s="1"/>
  <c r="L253" i="73"/>
  <c r="C253" i="73" s="1"/>
  <c r="J252" i="73"/>
  <c r="L252" i="73" s="1"/>
  <c r="C254" i="73"/>
  <c r="I272" i="73"/>
  <c r="C272" i="73" s="1"/>
  <c r="G270" i="73"/>
  <c r="M196" i="73"/>
  <c r="O197" i="73"/>
  <c r="C213" i="73"/>
  <c r="C214" i="73"/>
  <c r="C218" i="73"/>
  <c r="C225" i="73"/>
  <c r="C226" i="73"/>
  <c r="C229" i="73"/>
  <c r="C230" i="73"/>
  <c r="C237" i="73"/>
  <c r="C238" i="73"/>
  <c r="C241" i="73"/>
  <c r="C242" i="73"/>
  <c r="M252" i="73"/>
  <c r="O252" i="73" s="1"/>
  <c r="O253" i="73"/>
  <c r="C258" i="73"/>
  <c r="C261" i="73"/>
  <c r="C262" i="73"/>
  <c r="C265" i="73"/>
  <c r="C266" i="73"/>
  <c r="D269" i="73"/>
  <c r="F270" i="73"/>
  <c r="N270" i="73"/>
  <c r="N269" i="73" s="1"/>
  <c r="O281" i="73"/>
  <c r="F293" i="73"/>
  <c r="C296" i="73"/>
  <c r="C293" i="73" s="1"/>
  <c r="C297" i="73"/>
  <c r="I199" i="73"/>
  <c r="G197" i="73"/>
  <c r="I228" i="73"/>
  <c r="C228" i="73" s="1"/>
  <c r="G205" i="73"/>
  <c r="I205" i="73" s="1"/>
  <c r="H232" i="73"/>
  <c r="H231" i="73" s="1"/>
  <c r="H195" i="73" s="1"/>
  <c r="I247" i="73"/>
  <c r="C247" i="73" s="1"/>
  <c r="C257" i="73"/>
  <c r="L272" i="73"/>
  <c r="J270" i="73"/>
  <c r="O277" i="73"/>
  <c r="I283" i="73"/>
  <c r="C283" i="73" s="1"/>
  <c r="C277" i="73" l="1"/>
  <c r="C185" i="73"/>
  <c r="C56" i="73"/>
  <c r="C281" i="73"/>
  <c r="C176" i="73"/>
  <c r="I131" i="73"/>
  <c r="O68" i="73"/>
  <c r="K195" i="73"/>
  <c r="K52" i="73" s="1"/>
  <c r="C180" i="73"/>
  <c r="I291" i="73"/>
  <c r="C193" i="73"/>
  <c r="C132" i="73"/>
  <c r="C166" i="73"/>
  <c r="C145" i="73"/>
  <c r="C252" i="73"/>
  <c r="O205" i="73"/>
  <c r="C90" i="73"/>
  <c r="C142" i="73"/>
  <c r="C161" i="73"/>
  <c r="C137" i="73"/>
  <c r="H188" i="73"/>
  <c r="L205" i="73"/>
  <c r="C206" i="73"/>
  <c r="C259" i="73"/>
  <c r="C123" i="73"/>
  <c r="C113" i="73"/>
  <c r="O84" i="73"/>
  <c r="M76" i="73"/>
  <c r="M54" i="73"/>
  <c r="O55" i="73"/>
  <c r="D231" i="73"/>
  <c r="F231" i="73" s="1"/>
  <c r="F232" i="73"/>
  <c r="J269" i="73"/>
  <c r="L270" i="73"/>
  <c r="I197" i="73"/>
  <c r="G196" i="73"/>
  <c r="I232" i="73"/>
  <c r="G231" i="73"/>
  <c r="I231" i="73" s="1"/>
  <c r="J231" i="73"/>
  <c r="L231" i="73" s="1"/>
  <c r="F205" i="73"/>
  <c r="H174" i="73"/>
  <c r="I174" i="73" s="1"/>
  <c r="I175" i="73"/>
  <c r="C260" i="73"/>
  <c r="I84" i="73"/>
  <c r="O22" i="73"/>
  <c r="L28" i="73"/>
  <c r="C28" i="73" s="1"/>
  <c r="J22" i="73"/>
  <c r="L22" i="73" s="1"/>
  <c r="C23" i="73"/>
  <c r="C291" i="73" s="1"/>
  <c r="C290" i="73" s="1"/>
  <c r="C234" i="73"/>
  <c r="N76" i="73"/>
  <c r="N53" i="73" s="1"/>
  <c r="O77" i="73"/>
  <c r="M188" i="73"/>
  <c r="O188" i="73" s="1"/>
  <c r="L131" i="73"/>
  <c r="C131" i="73" s="1"/>
  <c r="O269" i="73"/>
  <c r="L196" i="73"/>
  <c r="K286" i="73"/>
  <c r="O196" i="73"/>
  <c r="G269" i="73"/>
  <c r="I270" i="73"/>
  <c r="D196" i="73"/>
  <c r="F197" i="73"/>
  <c r="C197" i="73" s="1"/>
  <c r="F192" i="73"/>
  <c r="C192" i="73" s="1"/>
  <c r="D188" i="73"/>
  <c r="F188" i="73" s="1"/>
  <c r="M174" i="73"/>
  <c r="O174" i="73" s="1"/>
  <c r="O175" i="73"/>
  <c r="D174" i="73"/>
  <c r="F174" i="73" s="1"/>
  <c r="F175" i="73"/>
  <c r="M231" i="73"/>
  <c r="M195" i="73" s="1"/>
  <c r="O232" i="73"/>
  <c r="J54" i="73"/>
  <c r="L68" i="73"/>
  <c r="C189" i="73"/>
  <c r="I68" i="73"/>
  <c r="G54" i="73"/>
  <c r="L175" i="73"/>
  <c r="J174" i="73"/>
  <c r="L174" i="73" s="1"/>
  <c r="F269" i="73"/>
  <c r="O270" i="73"/>
  <c r="C199" i="73"/>
  <c r="N231" i="73"/>
  <c r="N195" i="73" s="1"/>
  <c r="I22" i="73"/>
  <c r="C22" i="73" s="1"/>
  <c r="C84" i="73"/>
  <c r="J76" i="73"/>
  <c r="L76" i="73" s="1"/>
  <c r="L77" i="73"/>
  <c r="C77" i="73" s="1"/>
  <c r="D54" i="73"/>
  <c r="F55" i="73"/>
  <c r="M290" i="73"/>
  <c r="O290" i="73" s="1"/>
  <c r="O291" i="73"/>
  <c r="D290" i="73"/>
  <c r="F290" i="73" s="1"/>
  <c r="F291" i="73"/>
  <c r="H76" i="73"/>
  <c r="H53" i="73" s="1"/>
  <c r="H52" i="73" s="1"/>
  <c r="L188" i="73"/>
  <c r="I188" i="73"/>
  <c r="E76" i="73"/>
  <c r="E53" i="73" s="1"/>
  <c r="E52" i="73" s="1"/>
  <c r="G76" i="73"/>
  <c r="I76" i="73" s="1"/>
  <c r="D76" i="73"/>
  <c r="K288" i="73" l="1"/>
  <c r="K51" i="73"/>
  <c r="C205" i="73"/>
  <c r="O195" i="73"/>
  <c r="J195" i="73"/>
  <c r="L195" i="73" s="1"/>
  <c r="N286" i="73"/>
  <c r="D286" i="73"/>
  <c r="H286" i="73"/>
  <c r="C270" i="73"/>
  <c r="H288" i="73"/>
  <c r="H51" i="73"/>
  <c r="F76" i="73"/>
  <c r="C76" i="73" s="1"/>
  <c r="I54" i="73"/>
  <c r="G53" i="73"/>
  <c r="J53" i="73"/>
  <c r="L54" i="73"/>
  <c r="C175" i="73"/>
  <c r="C188" i="73"/>
  <c r="L269" i="73"/>
  <c r="J286" i="73"/>
  <c r="L286" i="73" s="1"/>
  <c r="M53" i="73"/>
  <c r="O54" i="73"/>
  <c r="D53" i="73"/>
  <c r="F54" i="73"/>
  <c r="C68" i="73"/>
  <c r="C174" i="73"/>
  <c r="I269" i="73"/>
  <c r="C269" i="73" s="1"/>
  <c r="G286" i="73"/>
  <c r="N52" i="73"/>
  <c r="E286" i="73"/>
  <c r="F286" i="73" s="1"/>
  <c r="I196" i="73"/>
  <c r="G195" i="73"/>
  <c r="I195" i="73" s="1"/>
  <c r="C232" i="73"/>
  <c r="O76" i="73"/>
  <c r="D195" i="73"/>
  <c r="F195" i="73" s="1"/>
  <c r="F196" i="73"/>
  <c r="E288" i="73"/>
  <c r="E51" i="73"/>
  <c r="C55" i="73"/>
  <c r="M286" i="73"/>
  <c r="O286" i="73" s="1"/>
  <c r="O231" i="73"/>
  <c r="C231" i="73" s="1"/>
  <c r="C196" i="73" l="1"/>
  <c r="I286" i="73"/>
  <c r="N51" i="73"/>
  <c r="N288" i="73"/>
  <c r="M52" i="73"/>
  <c r="O53" i="73"/>
  <c r="C54" i="73"/>
  <c r="C195" i="73"/>
  <c r="F53" i="73"/>
  <c r="D52" i="73"/>
  <c r="J52" i="73"/>
  <c r="L53" i="73"/>
  <c r="G52" i="73"/>
  <c r="I53" i="73"/>
  <c r="C286" i="73" l="1"/>
  <c r="D288" i="73"/>
  <c r="F288" i="73" s="1"/>
  <c r="D51" i="73"/>
  <c r="F51" i="73" s="1"/>
  <c r="F52" i="73"/>
  <c r="G288" i="73"/>
  <c r="I288" i="73" s="1"/>
  <c r="G51" i="73"/>
  <c r="I51" i="73" s="1"/>
  <c r="I52" i="73"/>
  <c r="C53" i="73"/>
  <c r="O52" i="73"/>
  <c r="M51" i="73"/>
  <c r="O51" i="73" s="1"/>
  <c r="M288" i="73"/>
  <c r="O288" i="73" s="1"/>
  <c r="J51" i="73"/>
  <c r="L51" i="73" s="1"/>
  <c r="L52" i="73"/>
  <c r="J288" i="73"/>
  <c r="L288" i="73" s="1"/>
  <c r="C288" i="73" l="1"/>
  <c r="C52" i="73"/>
  <c r="C51" i="73"/>
  <c r="O303" i="68" l="1"/>
  <c r="L303" i="68"/>
  <c r="I303" i="68"/>
  <c r="F303" i="68"/>
  <c r="O301" i="68"/>
  <c r="L301" i="68"/>
  <c r="I301" i="68"/>
  <c r="F301" i="68"/>
  <c r="O299" i="68"/>
  <c r="L299" i="68"/>
  <c r="I299" i="68"/>
  <c r="F299" i="68"/>
  <c r="O298" i="68"/>
  <c r="L298" i="68"/>
  <c r="I298" i="68"/>
  <c r="F298" i="68"/>
  <c r="O297" i="68"/>
  <c r="L297" i="68"/>
  <c r="I297" i="68"/>
  <c r="F297" i="68"/>
  <c r="O296" i="68"/>
  <c r="L296" i="68"/>
  <c r="I296" i="68"/>
  <c r="F296" i="68"/>
  <c r="O295" i="68"/>
  <c r="L295" i="68"/>
  <c r="I295" i="68"/>
  <c r="F295" i="68"/>
  <c r="O294" i="68"/>
  <c r="L294" i="68"/>
  <c r="I294" i="68"/>
  <c r="F294" i="68"/>
  <c r="N293" i="68"/>
  <c r="M293" i="68"/>
  <c r="O293" i="68" s="1"/>
  <c r="K293" i="68"/>
  <c r="J293" i="68"/>
  <c r="L293" i="68" s="1"/>
  <c r="H293" i="68"/>
  <c r="G293" i="68"/>
  <c r="E293" i="68"/>
  <c r="D293" i="68"/>
  <c r="O285" i="68"/>
  <c r="L285" i="68"/>
  <c r="I285" i="68"/>
  <c r="F285" i="68"/>
  <c r="O284" i="68"/>
  <c r="L284" i="68"/>
  <c r="C284" i="68" s="1"/>
  <c r="I284" i="68"/>
  <c r="F284" i="68"/>
  <c r="N283" i="68"/>
  <c r="M283" i="68"/>
  <c r="K283" i="68"/>
  <c r="J283" i="68"/>
  <c r="H283" i="68"/>
  <c r="G283" i="68"/>
  <c r="E283" i="68"/>
  <c r="D283" i="68"/>
  <c r="O282" i="68"/>
  <c r="L282" i="68"/>
  <c r="I282" i="68"/>
  <c r="F282" i="68"/>
  <c r="N281" i="68"/>
  <c r="M281" i="68"/>
  <c r="K281" i="68"/>
  <c r="J281" i="68"/>
  <c r="H281" i="68"/>
  <c r="G281" i="68"/>
  <c r="E281" i="68"/>
  <c r="D281" i="68"/>
  <c r="O280" i="68"/>
  <c r="L280" i="68"/>
  <c r="I280" i="68"/>
  <c r="F280" i="68"/>
  <c r="O279" i="68"/>
  <c r="L279" i="68"/>
  <c r="I279" i="68"/>
  <c r="F279" i="68"/>
  <c r="O278" i="68"/>
  <c r="L278" i="68"/>
  <c r="I278" i="68"/>
  <c r="F278" i="68"/>
  <c r="N277" i="68"/>
  <c r="M277" i="68"/>
  <c r="K277" i="68"/>
  <c r="J277" i="68"/>
  <c r="L277" i="68" s="1"/>
  <c r="H277" i="68"/>
  <c r="I277" i="68" s="1"/>
  <c r="G277" i="68"/>
  <c r="E277" i="68"/>
  <c r="D277" i="68"/>
  <c r="O276" i="68"/>
  <c r="L276" i="68"/>
  <c r="I276" i="68"/>
  <c r="F276" i="68"/>
  <c r="O275" i="68"/>
  <c r="L275" i="68"/>
  <c r="I275" i="68"/>
  <c r="F275" i="68"/>
  <c r="C275" i="68" s="1"/>
  <c r="O274" i="68"/>
  <c r="L274" i="68"/>
  <c r="I274" i="68"/>
  <c r="F274" i="68"/>
  <c r="O273" i="68"/>
  <c r="L273" i="68"/>
  <c r="I273" i="68"/>
  <c r="F273" i="68"/>
  <c r="N272" i="68"/>
  <c r="M272" i="68"/>
  <c r="K272" i="68"/>
  <c r="K270" i="68" s="1"/>
  <c r="K269" i="68" s="1"/>
  <c r="J272" i="68"/>
  <c r="H272" i="68"/>
  <c r="G272" i="68"/>
  <c r="E272" i="68"/>
  <c r="F272" i="68" s="1"/>
  <c r="D272" i="68"/>
  <c r="O271" i="68"/>
  <c r="L271" i="68"/>
  <c r="I271" i="68"/>
  <c r="C271" i="68" s="1"/>
  <c r="F271" i="68"/>
  <c r="H270" i="68"/>
  <c r="O268" i="68"/>
  <c r="L268" i="68"/>
  <c r="I268" i="68"/>
  <c r="F268" i="68"/>
  <c r="O267" i="68"/>
  <c r="L267" i="68"/>
  <c r="I267" i="68"/>
  <c r="F267" i="68"/>
  <c r="O266" i="68"/>
  <c r="L266" i="68"/>
  <c r="I266" i="68"/>
  <c r="F266" i="68"/>
  <c r="O265" i="68"/>
  <c r="L265" i="68"/>
  <c r="I265" i="68"/>
  <c r="F265" i="68"/>
  <c r="N264" i="68"/>
  <c r="M264" i="68"/>
  <c r="K264" i="68"/>
  <c r="J264" i="68"/>
  <c r="H264" i="68"/>
  <c r="G264" i="68"/>
  <c r="E264" i="68"/>
  <c r="D264" i="68"/>
  <c r="F264" i="68" s="1"/>
  <c r="O263" i="68"/>
  <c r="L263" i="68"/>
  <c r="I263" i="68"/>
  <c r="F263" i="68"/>
  <c r="O262" i="68"/>
  <c r="L262" i="68"/>
  <c r="I262" i="68"/>
  <c r="F262" i="68"/>
  <c r="O261" i="68"/>
  <c r="L261" i="68"/>
  <c r="I261" i="68"/>
  <c r="F261" i="68"/>
  <c r="N260" i="68"/>
  <c r="M260" i="68"/>
  <c r="K260" i="68"/>
  <c r="J260" i="68"/>
  <c r="H260" i="68"/>
  <c r="G260" i="68"/>
  <c r="I260" i="68" s="1"/>
  <c r="E260" i="68"/>
  <c r="E259" i="68" s="1"/>
  <c r="D260" i="68"/>
  <c r="G259" i="68"/>
  <c r="D259" i="68"/>
  <c r="O258" i="68"/>
  <c r="L258" i="68"/>
  <c r="I258" i="68"/>
  <c r="F258" i="68"/>
  <c r="O257" i="68"/>
  <c r="L257" i="68"/>
  <c r="I257" i="68"/>
  <c r="F257" i="68"/>
  <c r="O256" i="68"/>
  <c r="L256" i="68"/>
  <c r="I256" i="68"/>
  <c r="F256" i="68"/>
  <c r="O255" i="68"/>
  <c r="L255" i="68"/>
  <c r="I255" i="68"/>
  <c r="F255" i="68"/>
  <c r="O254" i="68"/>
  <c r="L254" i="68"/>
  <c r="I254" i="68"/>
  <c r="F254" i="68"/>
  <c r="N253" i="68"/>
  <c r="N252" i="68" s="1"/>
  <c r="M253" i="68"/>
  <c r="K253" i="68"/>
  <c r="K252" i="68" s="1"/>
  <c r="J253" i="68"/>
  <c r="H253" i="68"/>
  <c r="G253" i="68"/>
  <c r="G252" i="68" s="1"/>
  <c r="E253" i="68"/>
  <c r="E252" i="68" s="1"/>
  <c r="D253" i="68"/>
  <c r="H252" i="68"/>
  <c r="D252" i="68"/>
  <c r="O251" i="68"/>
  <c r="L251" i="68"/>
  <c r="I251" i="68"/>
  <c r="F251" i="68"/>
  <c r="C251" i="68" s="1"/>
  <c r="O250" i="68"/>
  <c r="L250" i="68"/>
  <c r="I250" i="68"/>
  <c r="F250" i="68"/>
  <c r="O249" i="68"/>
  <c r="L249" i="68"/>
  <c r="I249" i="68"/>
  <c r="F249" i="68"/>
  <c r="O248" i="68"/>
  <c r="L248" i="68"/>
  <c r="I248" i="68"/>
  <c r="F248" i="68"/>
  <c r="N247" i="68"/>
  <c r="M247" i="68"/>
  <c r="K247" i="68"/>
  <c r="J247" i="68"/>
  <c r="H247" i="68"/>
  <c r="G247" i="68"/>
  <c r="E247" i="68"/>
  <c r="D247" i="68"/>
  <c r="O246" i="68"/>
  <c r="L246" i="68"/>
  <c r="I246" i="68"/>
  <c r="F246" i="68"/>
  <c r="O245" i="68"/>
  <c r="L245" i="68"/>
  <c r="I245" i="68"/>
  <c r="F245" i="68"/>
  <c r="O244" i="68"/>
  <c r="L244" i="68"/>
  <c r="I244" i="68"/>
  <c r="F244" i="68"/>
  <c r="O243" i="68"/>
  <c r="L243" i="68"/>
  <c r="I243" i="68"/>
  <c r="F243" i="68"/>
  <c r="O242" i="68"/>
  <c r="L242" i="68"/>
  <c r="I242" i="68"/>
  <c r="F242" i="68"/>
  <c r="O241" i="68"/>
  <c r="L241" i="68"/>
  <c r="I241" i="68"/>
  <c r="F241" i="68"/>
  <c r="O240" i="68"/>
  <c r="L240" i="68"/>
  <c r="I240" i="68"/>
  <c r="F240" i="68"/>
  <c r="C240" i="68" s="1"/>
  <c r="N239" i="68"/>
  <c r="M239" i="68"/>
  <c r="O239" i="68" s="1"/>
  <c r="K239" i="68"/>
  <c r="J239" i="68"/>
  <c r="L239" i="68" s="1"/>
  <c r="H239" i="68"/>
  <c r="G239" i="68"/>
  <c r="E239" i="68"/>
  <c r="D239" i="68"/>
  <c r="O238" i="68"/>
  <c r="L238" i="68"/>
  <c r="I238" i="68"/>
  <c r="F238" i="68"/>
  <c r="O237" i="68"/>
  <c r="L237" i="68"/>
  <c r="I237" i="68"/>
  <c r="F237" i="68"/>
  <c r="N236" i="68"/>
  <c r="M236" i="68"/>
  <c r="K236" i="68"/>
  <c r="J236" i="68"/>
  <c r="H236" i="68"/>
  <c r="G236" i="68"/>
  <c r="E236" i="68"/>
  <c r="D236" i="68"/>
  <c r="F236" i="68" s="1"/>
  <c r="O235" i="68"/>
  <c r="L235" i="68"/>
  <c r="I235" i="68"/>
  <c r="F235" i="68"/>
  <c r="N234" i="68"/>
  <c r="M234" i="68"/>
  <c r="K234" i="68"/>
  <c r="J234" i="68"/>
  <c r="H234" i="68"/>
  <c r="G234" i="68"/>
  <c r="E234" i="68"/>
  <c r="D234" i="68"/>
  <c r="O233" i="68"/>
  <c r="L233" i="68"/>
  <c r="I233" i="68"/>
  <c r="F233" i="68"/>
  <c r="O230" i="68"/>
  <c r="L230" i="68"/>
  <c r="I230" i="68"/>
  <c r="F230" i="68"/>
  <c r="O229" i="68"/>
  <c r="L229" i="68"/>
  <c r="I229" i="68"/>
  <c r="F229" i="68"/>
  <c r="N228" i="68"/>
  <c r="M228" i="68"/>
  <c r="K228" i="68"/>
  <c r="J228" i="68"/>
  <c r="L228" i="68" s="1"/>
  <c r="H228" i="68"/>
  <c r="G228" i="68"/>
  <c r="I228" i="68" s="1"/>
  <c r="E228" i="68"/>
  <c r="D228" i="68"/>
  <c r="O227" i="68"/>
  <c r="L227" i="68"/>
  <c r="I227" i="68"/>
  <c r="F227" i="68"/>
  <c r="O226" i="68"/>
  <c r="L226" i="68"/>
  <c r="I226" i="68"/>
  <c r="F226" i="68"/>
  <c r="O225" i="68"/>
  <c r="L225" i="68"/>
  <c r="C225" i="68" s="1"/>
  <c r="I225" i="68"/>
  <c r="F225" i="68"/>
  <c r="O224" i="68"/>
  <c r="L224" i="68"/>
  <c r="I224" i="68"/>
  <c r="F224" i="68"/>
  <c r="O223" i="68"/>
  <c r="L223" i="68"/>
  <c r="I223" i="68"/>
  <c r="F223" i="68"/>
  <c r="O222" i="68"/>
  <c r="L222" i="68"/>
  <c r="I222" i="68"/>
  <c r="F222" i="68"/>
  <c r="O221" i="68"/>
  <c r="L221" i="68"/>
  <c r="I221" i="68"/>
  <c r="F221" i="68"/>
  <c r="O220" i="68"/>
  <c r="L220" i="68"/>
  <c r="I220" i="68"/>
  <c r="F220" i="68"/>
  <c r="O219" i="68"/>
  <c r="L219" i="68"/>
  <c r="I219" i="68"/>
  <c r="F219" i="68"/>
  <c r="O218" i="68"/>
  <c r="L218" i="68"/>
  <c r="I218" i="68"/>
  <c r="F218" i="68"/>
  <c r="N217" i="68"/>
  <c r="M217" i="68"/>
  <c r="K217" i="68"/>
  <c r="J217" i="68"/>
  <c r="H217" i="68"/>
  <c r="G217" i="68"/>
  <c r="E217" i="68"/>
  <c r="D217" i="68"/>
  <c r="O216" i="68"/>
  <c r="L216" i="68"/>
  <c r="I216" i="68"/>
  <c r="F216" i="68"/>
  <c r="O215" i="68"/>
  <c r="L215" i="68"/>
  <c r="I215" i="68"/>
  <c r="F215" i="68"/>
  <c r="O214" i="68"/>
  <c r="L214" i="68"/>
  <c r="I214" i="68"/>
  <c r="F214" i="68"/>
  <c r="O213" i="68"/>
  <c r="L213" i="68"/>
  <c r="I213" i="68"/>
  <c r="F213" i="68"/>
  <c r="C213" i="68" s="1"/>
  <c r="O212" i="68"/>
  <c r="L212" i="68"/>
  <c r="I212" i="68"/>
  <c r="F212" i="68"/>
  <c r="C212" i="68" s="1"/>
  <c r="O211" i="68"/>
  <c r="L211" i="68"/>
  <c r="I211" i="68"/>
  <c r="F211" i="68"/>
  <c r="O210" i="68"/>
  <c r="L210" i="68"/>
  <c r="I210" i="68"/>
  <c r="F210" i="68"/>
  <c r="O209" i="68"/>
  <c r="L209" i="68"/>
  <c r="I209" i="68"/>
  <c r="F209" i="68"/>
  <c r="O208" i="68"/>
  <c r="L208" i="68"/>
  <c r="I208" i="68"/>
  <c r="F208" i="68"/>
  <c r="C208" i="68" s="1"/>
  <c r="O207" i="68"/>
  <c r="L207" i="68"/>
  <c r="I207" i="68"/>
  <c r="F207" i="68"/>
  <c r="N206" i="68"/>
  <c r="M206" i="68"/>
  <c r="O206" i="68" s="1"/>
  <c r="K206" i="68"/>
  <c r="J206" i="68"/>
  <c r="H206" i="68"/>
  <c r="G206" i="68"/>
  <c r="E206" i="68"/>
  <c r="D206" i="68"/>
  <c r="O204" i="68"/>
  <c r="L204" i="68"/>
  <c r="I204" i="68"/>
  <c r="F204" i="68"/>
  <c r="O203" i="68"/>
  <c r="L203" i="68"/>
  <c r="I203" i="68"/>
  <c r="F203" i="68"/>
  <c r="O202" i="68"/>
  <c r="L202" i="68"/>
  <c r="I202" i="68"/>
  <c r="F202" i="68"/>
  <c r="O201" i="68"/>
  <c r="L201" i="68"/>
  <c r="I201" i="68"/>
  <c r="F201" i="68"/>
  <c r="O200" i="68"/>
  <c r="L200" i="68"/>
  <c r="I200" i="68"/>
  <c r="F200" i="68"/>
  <c r="N199" i="68"/>
  <c r="M199" i="68"/>
  <c r="K199" i="68"/>
  <c r="J199" i="68"/>
  <c r="J197" i="68" s="1"/>
  <c r="H199" i="68"/>
  <c r="H197" i="68" s="1"/>
  <c r="G199" i="68"/>
  <c r="E199" i="68"/>
  <c r="E197" i="68" s="1"/>
  <c r="D199" i="68"/>
  <c r="O198" i="68"/>
  <c r="L198" i="68"/>
  <c r="I198" i="68"/>
  <c r="F198" i="68"/>
  <c r="N197" i="68"/>
  <c r="M197" i="68"/>
  <c r="O194" i="68"/>
  <c r="L194" i="68"/>
  <c r="I194" i="68"/>
  <c r="F194" i="68"/>
  <c r="N193" i="68"/>
  <c r="N192" i="68" s="1"/>
  <c r="M193" i="68"/>
  <c r="K193" i="68"/>
  <c r="K192" i="68" s="1"/>
  <c r="J193" i="68"/>
  <c r="H193" i="68"/>
  <c r="H192" i="68" s="1"/>
  <c r="G193" i="68"/>
  <c r="G192" i="68" s="1"/>
  <c r="I192" i="68" s="1"/>
  <c r="E193" i="68"/>
  <c r="E192" i="68" s="1"/>
  <c r="D193" i="68"/>
  <c r="J192" i="68"/>
  <c r="O191" i="68"/>
  <c r="L191" i="68"/>
  <c r="I191" i="68"/>
  <c r="F191" i="68"/>
  <c r="O190" i="68"/>
  <c r="L190" i="68"/>
  <c r="I190" i="68"/>
  <c r="F190" i="68"/>
  <c r="N189" i="68"/>
  <c r="M189" i="68"/>
  <c r="K189" i="68"/>
  <c r="J189" i="68"/>
  <c r="H189" i="68"/>
  <c r="G189" i="68"/>
  <c r="E189" i="68"/>
  <c r="D189" i="68"/>
  <c r="O187" i="68"/>
  <c r="L187" i="68"/>
  <c r="I187" i="68"/>
  <c r="F187" i="68"/>
  <c r="O186" i="68"/>
  <c r="L186" i="68"/>
  <c r="I186" i="68"/>
  <c r="F186" i="68"/>
  <c r="N185" i="68"/>
  <c r="M185" i="68"/>
  <c r="K185" i="68"/>
  <c r="J185" i="68"/>
  <c r="H185" i="68"/>
  <c r="G185" i="68"/>
  <c r="I185" i="68" s="1"/>
  <c r="E185" i="68"/>
  <c r="D185" i="68"/>
  <c r="O184" i="68"/>
  <c r="L184" i="68"/>
  <c r="I184" i="68"/>
  <c r="F184" i="68"/>
  <c r="O183" i="68"/>
  <c r="L183" i="68"/>
  <c r="I183" i="68"/>
  <c r="F183" i="68"/>
  <c r="O182" i="68"/>
  <c r="L182" i="68"/>
  <c r="I182" i="68"/>
  <c r="F182" i="68"/>
  <c r="O181" i="68"/>
  <c r="L181" i="68"/>
  <c r="I181" i="68"/>
  <c r="F181" i="68"/>
  <c r="N180" i="68"/>
  <c r="M180" i="68"/>
  <c r="K180" i="68"/>
  <c r="J180" i="68"/>
  <c r="L180" i="68" s="1"/>
  <c r="H180" i="68"/>
  <c r="G180" i="68"/>
  <c r="E180" i="68"/>
  <c r="D180" i="68"/>
  <c r="O179" i="68"/>
  <c r="L179" i="68"/>
  <c r="I179" i="68"/>
  <c r="F179" i="68"/>
  <c r="O178" i="68"/>
  <c r="L178" i="68"/>
  <c r="I178" i="68"/>
  <c r="F178" i="68"/>
  <c r="O177" i="68"/>
  <c r="L177" i="68"/>
  <c r="I177" i="68"/>
  <c r="F177" i="68"/>
  <c r="N176" i="68"/>
  <c r="M176" i="68"/>
  <c r="K176" i="68"/>
  <c r="K175" i="68" s="1"/>
  <c r="K174" i="68" s="1"/>
  <c r="J176" i="68"/>
  <c r="H176" i="68"/>
  <c r="G176" i="68"/>
  <c r="E176" i="68"/>
  <c r="E175" i="68" s="1"/>
  <c r="E174" i="68" s="1"/>
  <c r="D176" i="68"/>
  <c r="D175" i="68" s="1"/>
  <c r="J175" i="68"/>
  <c r="O173" i="68"/>
  <c r="L173" i="68"/>
  <c r="I173" i="68"/>
  <c r="F173" i="68"/>
  <c r="O172" i="68"/>
  <c r="L172" i="68"/>
  <c r="I172" i="68"/>
  <c r="F172" i="68"/>
  <c r="O171" i="68"/>
  <c r="L171" i="68"/>
  <c r="I171" i="68"/>
  <c r="F171" i="68"/>
  <c r="O170" i="68"/>
  <c r="L170" i="68"/>
  <c r="I170" i="68"/>
  <c r="F170" i="68"/>
  <c r="O169" i="68"/>
  <c r="L169" i="68"/>
  <c r="I169" i="68"/>
  <c r="F169" i="68"/>
  <c r="O168" i="68"/>
  <c r="L168" i="68"/>
  <c r="I168" i="68"/>
  <c r="F168" i="68"/>
  <c r="N167" i="68"/>
  <c r="M167" i="68"/>
  <c r="M166" i="68" s="1"/>
  <c r="K167" i="68"/>
  <c r="K166" i="68" s="1"/>
  <c r="J167" i="68"/>
  <c r="H167" i="68"/>
  <c r="H166" i="68" s="1"/>
  <c r="G167" i="68"/>
  <c r="G166" i="68" s="1"/>
  <c r="I166" i="68" s="1"/>
  <c r="E167" i="68"/>
  <c r="D167" i="68"/>
  <c r="E166" i="68"/>
  <c r="O165" i="68"/>
  <c r="L165" i="68"/>
  <c r="I165" i="68"/>
  <c r="F165" i="68"/>
  <c r="O164" i="68"/>
  <c r="L164" i="68"/>
  <c r="I164" i="68"/>
  <c r="F164" i="68"/>
  <c r="O163" i="68"/>
  <c r="L163" i="68"/>
  <c r="I163" i="68"/>
  <c r="F163" i="68"/>
  <c r="O162" i="68"/>
  <c r="L162" i="68"/>
  <c r="I162" i="68"/>
  <c r="F162" i="68"/>
  <c r="N161" i="68"/>
  <c r="M161" i="68"/>
  <c r="K161" i="68"/>
  <c r="J161" i="68"/>
  <c r="H161" i="68"/>
  <c r="G161" i="68"/>
  <c r="E161" i="68"/>
  <c r="D161" i="68"/>
  <c r="O160" i="68"/>
  <c r="L160" i="68"/>
  <c r="I160" i="68"/>
  <c r="F160" i="68"/>
  <c r="O159" i="68"/>
  <c r="L159" i="68"/>
  <c r="I159" i="68"/>
  <c r="F159" i="68"/>
  <c r="O158" i="68"/>
  <c r="L158" i="68"/>
  <c r="I158" i="68"/>
  <c r="F158" i="68"/>
  <c r="O157" i="68"/>
  <c r="L157" i="68"/>
  <c r="I157" i="68"/>
  <c r="F157" i="68"/>
  <c r="O156" i="68"/>
  <c r="L156" i="68"/>
  <c r="I156" i="68"/>
  <c r="F156" i="68"/>
  <c r="O155" i="68"/>
  <c r="L155" i="68"/>
  <c r="I155" i="68"/>
  <c r="F155" i="68"/>
  <c r="O154" i="68"/>
  <c r="L154" i="68"/>
  <c r="I154" i="68"/>
  <c r="F154" i="68"/>
  <c r="O153" i="68"/>
  <c r="L153" i="68"/>
  <c r="I153" i="68"/>
  <c r="F153" i="68"/>
  <c r="N152" i="68"/>
  <c r="M152" i="68"/>
  <c r="K152" i="68"/>
  <c r="J152" i="68"/>
  <c r="H152" i="68"/>
  <c r="G152" i="68"/>
  <c r="E152" i="68"/>
  <c r="D152" i="68"/>
  <c r="O151" i="68"/>
  <c r="L151" i="68"/>
  <c r="I151" i="68"/>
  <c r="F151" i="68"/>
  <c r="O150" i="68"/>
  <c r="L150" i="68"/>
  <c r="I150" i="68"/>
  <c r="F150" i="68"/>
  <c r="O149" i="68"/>
  <c r="L149" i="68"/>
  <c r="I149" i="68"/>
  <c r="F149" i="68"/>
  <c r="O148" i="68"/>
  <c r="L148" i="68"/>
  <c r="I148" i="68"/>
  <c r="F148" i="68"/>
  <c r="O147" i="68"/>
  <c r="L147" i="68"/>
  <c r="I147" i="68"/>
  <c r="F147" i="68"/>
  <c r="O146" i="68"/>
  <c r="L146" i="68"/>
  <c r="I146" i="68"/>
  <c r="F146" i="68"/>
  <c r="N145" i="68"/>
  <c r="M145" i="68"/>
  <c r="K145" i="68"/>
  <c r="J145" i="68"/>
  <c r="H145" i="68"/>
  <c r="G145" i="68"/>
  <c r="E145" i="68"/>
  <c r="D145" i="68"/>
  <c r="O144" i="68"/>
  <c r="L144" i="68"/>
  <c r="I144" i="68"/>
  <c r="F144" i="68"/>
  <c r="O143" i="68"/>
  <c r="L143" i="68"/>
  <c r="I143" i="68"/>
  <c r="F143" i="68"/>
  <c r="N142" i="68"/>
  <c r="M142" i="68"/>
  <c r="K142" i="68"/>
  <c r="J142" i="68"/>
  <c r="H142" i="68"/>
  <c r="G142" i="68"/>
  <c r="E142" i="68"/>
  <c r="D142" i="68"/>
  <c r="F142" i="68" s="1"/>
  <c r="O141" i="68"/>
  <c r="L141" i="68"/>
  <c r="I141" i="68"/>
  <c r="F141" i="68"/>
  <c r="O140" i="68"/>
  <c r="L140" i="68"/>
  <c r="I140" i="68"/>
  <c r="F140" i="68"/>
  <c r="O139" i="68"/>
  <c r="L139" i="68"/>
  <c r="I139" i="68"/>
  <c r="F139" i="68"/>
  <c r="O138" i="68"/>
  <c r="L138" i="68"/>
  <c r="I138" i="68"/>
  <c r="F138" i="68"/>
  <c r="C138" i="68"/>
  <c r="N137" i="68"/>
  <c r="M137" i="68"/>
  <c r="K137" i="68"/>
  <c r="J137" i="68"/>
  <c r="L137" i="68" s="1"/>
  <c r="H137" i="68"/>
  <c r="G137" i="68"/>
  <c r="E137" i="68"/>
  <c r="D137" i="68"/>
  <c r="O136" i="68"/>
  <c r="L136" i="68"/>
  <c r="I136" i="68"/>
  <c r="F136" i="68"/>
  <c r="O135" i="68"/>
  <c r="L135" i="68"/>
  <c r="I135" i="68"/>
  <c r="F135" i="68"/>
  <c r="O134" i="68"/>
  <c r="L134" i="68"/>
  <c r="I134" i="68"/>
  <c r="F134" i="68"/>
  <c r="C134" i="68" s="1"/>
  <c r="O133" i="68"/>
  <c r="L133" i="68"/>
  <c r="I133" i="68"/>
  <c r="F133" i="68"/>
  <c r="N132" i="68"/>
  <c r="M132" i="68"/>
  <c r="K132" i="68"/>
  <c r="J132" i="68"/>
  <c r="H132" i="68"/>
  <c r="G132" i="68"/>
  <c r="E132" i="68"/>
  <c r="D132" i="68"/>
  <c r="O130" i="68"/>
  <c r="L130" i="68"/>
  <c r="I130" i="68"/>
  <c r="F130" i="68"/>
  <c r="N129" i="68"/>
  <c r="M129" i="68"/>
  <c r="O129" i="68" s="1"/>
  <c r="K129" i="68"/>
  <c r="J129" i="68"/>
  <c r="H129" i="68"/>
  <c r="G129" i="68"/>
  <c r="E129" i="68"/>
  <c r="D129" i="68"/>
  <c r="O128" i="68"/>
  <c r="L128" i="68"/>
  <c r="I128" i="68"/>
  <c r="F128" i="68"/>
  <c r="O127" i="68"/>
  <c r="L127" i="68"/>
  <c r="I127" i="68"/>
  <c r="F127" i="68"/>
  <c r="C127" i="68" s="1"/>
  <c r="O126" i="68"/>
  <c r="L126" i="68"/>
  <c r="I126" i="68"/>
  <c r="F126" i="68"/>
  <c r="O125" i="68"/>
  <c r="L125" i="68"/>
  <c r="I125" i="68"/>
  <c r="F125" i="68"/>
  <c r="O124" i="68"/>
  <c r="L124" i="68"/>
  <c r="I124" i="68"/>
  <c r="F124" i="68"/>
  <c r="N123" i="68"/>
  <c r="M123" i="68"/>
  <c r="O123" i="68" s="1"/>
  <c r="K123" i="68"/>
  <c r="J123" i="68"/>
  <c r="H123" i="68"/>
  <c r="G123" i="68"/>
  <c r="E123" i="68"/>
  <c r="D123" i="68"/>
  <c r="O122" i="68"/>
  <c r="L122" i="68"/>
  <c r="I122" i="68"/>
  <c r="F122" i="68"/>
  <c r="O121" i="68"/>
  <c r="L121" i="68"/>
  <c r="I121" i="68"/>
  <c r="F121" i="68"/>
  <c r="O120" i="68"/>
  <c r="L120" i="68"/>
  <c r="I120" i="68"/>
  <c r="F120" i="68"/>
  <c r="O119" i="68"/>
  <c r="L119" i="68"/>
  <c r="I119" i="68"/>
  <c r="F119" i="68"/>
  <c r="O118" i="68"/>
  <c r="L118" i="68"/>
  <c r="I118" i="68"/>
  <c r="F118" i="68"/>
  <c r="N117" i="68"/>
  <c r="M117" i="68"/>
  <c r="O117" i="68" s="1"/>
  <c r="K117" i="68"/>
  <c r="J117" i="68"/>
  <c r="H117" i="68"/>
  <c r="G117" i="68"/>
  <c r="E117" i="68"/>
  <c r="D117" i="68"/>
  <c r="O116" i="68"/>
  <c r="L116" i="68"/>
  <c r="I116" i="68"/>
  <c r="F116" i="68"/>
  <c r="O115" i="68"/>
  <c r="L115" i="68"/>
  <c r="I115" i="68"/>
  <c r="F115" i="68"/>
  <c r="O114" i="68"/>
  <c r="L114" i="68"/>
  <c r="I114" i="68"/>
  <c r="F114" i="68"/>
  <c r="N113" i="68"/>
  <c r="M113" i="68"/>
  <c r="K113" i="68"/>
  <c r="J113" i="68"/>
  <c r="L113" i="68" s="1"/>
  <c r="H113" i="68"/>
  <c r="G113" i="68"/>
  <c r="E113" i="68"/>
  <c r="D113" i="68"/>
  <c r="O112" i="68"/>
  <c r="L112" i="68"/>
  <c r="I112" i="68"/>
  <c r="F112" i="68"/>
  <c r="O111" i="68"/>
  <c r="L111" i="68"/>
  <c r="I111" i="68"/>
  <c r="F111" i="68"/>
  <c r="O110" i="68"/>
  <c r="L110" i="68"/>
  <c r="I110" i="68"/>
  <c r="F110" i="68"/>
  <c r="O109" i="68"/>
  <c r="L109" i="68"/>
  <c r="I109" i="68"/>
  <c r="F109" i="68"/>
  <c r="O108" i="68"/>
  <c r="L108" i="68"/>
  <c r="I108" i="68"/>
  <c r="F108" i="68"/>
  <c r="O107" i="68"/>
  <c r="L107" i="68"/>
  <c r="I107" i="68"/>
  <c r="F107" i="68"/>
  <c r="O106" i="68"/>
  <c r="L106" i="68"/>
  <c r="I106" i="68"/>
  <c r="F106" i="68"/>
  <c r="O105" i="68"/>
  <c r="L105" i="68"/>
  <c r="I105" i="68"/>
  <c r="F105" i="68"/>
  <c r="N104" i="68"/>
  <c r="M104" i="68"/>
  <c r="K104" i="68"/>
  <c r="J104" i="68"/>
  <c r="H104" i="68"/>
  <c r="G104" i="68"/>
  <c r="E104" i="68"/>
  <c r="D104" i="68"/>
  <c r="O103" i="68"/>
  <c r="L103" i="68"/>
  <c r="I103" i="68"/>
  <c r="F103" i="68"/>
  <c r="O102" i="68"/>
  <c r="L102" i="68"/>
  <c r="I102" i="68"/>
  <c r="F102" i="68"/>
  <c r="O101" i="68"/>
  <c r="L101" i="68"/>
  <c r="I101" i="68"/>
  <c r="F101" i="68"/>
  <c r="O100" i="68"/>
  <c r="L100" i="68"/>
  <c r="I100" i="68"/>
  <c r="F100" i="68"/>
  <c r="O99" i="68"/>
  <c r="L99" i="68"/>
  <c r="I99" i="68"/>
  <c r="F99" i="68"/>
  <c r="O98" i="68"/>
  <c r="L98" i="68"/>
  <c r="I98" i="68"/>
  <c r="F98" i="68"/>
  <c r="O97" i="68"/>
  <c r="L97" i="68"/>
  <c r="I97" i="68"/>
  <c r="F97" i="68"/>
  <c r="N96" i="68"/>
  <c r="M96" i="68"/>
  <c r="K96" i="68"/>
  <c r="J96" i="68"/>
  <c r="H96" i="68"/>
  <c r="G96" i="68"/>
  <c r="E96" i="68"/>
  <c r="D96" i="68"/>
  <c r="O95" i="68"/>
  <c r="L95" i="68"/>
  <c r="I95" i="68"/>
  <c r="F95" i="68"/>
  <c r="C95" i="68" s="1"/>
  <c r="O94" i="68"/>
  <c r="L94" i="68"/>
  <c r="I94" i="68"/>
  <c r="F94" i="68"/>
  <c r="O93" i="68"/>
  <c r="L93" i="68"/>
  <c r="I93" i="68"/>
  <c r="F93" i="68"/>
  <c r="O92" i="68"/>
  <c r="L92" i="68"/>
  <c r="I92" i="68"/>
  <c r="F92" i="68"/>
  <c r="O91" i="68"/>
  <c r="L91" i="68"/>
  <c r="I91" i="68"/>
  <c r="F91" i="68"/>
  <c r="N90" i="68"/>
  <c r="M90" i="68"/>
  <c r="K90" i="68"/>
  <c r="J90" i="68"/>
  <c r="L90" i="68" s="1"/>
  <c r="H90" i="68"/>
  <c r="G90" i="68"/>
  <c r="E90" i="68"/>
  <c r="D90" i="68"/>
  <c r="O89" i="68"/>
  <c r="L89" i="68"/>
  <c r="I89" i="68"/>
  <c r="F89" i="68"/>
  <c r="O88" i="68"/>
  <c r="L88" i="68"/>
  <c r="I88" i="68"/>
  <c r="F88" i="68"/>
  <c r="O87" i="68"/>
  <c r="L87" i="68"/>
  <c r="I87" i="68"/>
  <c r="F87" i="68"/>
  <c r="C87" i="68" s="1"/>
  <c r="O86" i="68"/>
  <c r="L86" i="68"/>
  <c r="I86" i="68"/>
  <c r="F86" i="68"/>
  <c r="N85" i="68"/>
  <c r="M85" i="68"/>
  <c r="K85" i="68"/>
  <c r="K84" i="68" s="1"/>
  <c r="J85" i="68"/>
  <c r="H85" i="68"/>
  <c r="G85" i="68"/>
  <c r="E85" i="68"/>
  <c r="D85" i="68"/>
  <c r="O83" i="68"/>
  <c r="L83" i="68"/>
  <c r="I83" i="68"/>
  <c r="F83" i="68"/>
  <c r="O82" i="68"/>
  <c r="L82" i="68"/>
  <c r="I82" i="68"/>
  <c r="F82" i="68"/>
  <c r="N81" i="68"/>
  <c r="M81" i="68"/>
  <c r="K81" i="68"/>
  <c r="J81" i="68"/>
  <c r="H81" i="68"/>
  <c r="G81" i="68"/>
  <c r="I81" i="68" s="1"/>
  <c r="E81" i="68"/>
  <c r="D81" i="68"/>
  <c r="O80" i="68"/>
  <c r="L80" i="68"/>
  <c r="I80" i="68"/>
  <c r="F80" i="68"/>
  <c r="O79" i="68"/>
  <c r="L79" i="68"/>
  <c r="I79" i="68"/>
  <c r="F79" i="68"/>
  <c r="N78" i="68"/>
  <c r="M78" i="68"/>
  <c r="L78" i="68"/>
  <c r="K78" i="68"/>
  <c r="J78" i="68"/>
  <c r="H78" i="68"/>
  <c r="H77" i="68" s="1"/>
  <c r="G78" i="68"/>
  <c r="G77" i="68" s="1"/>
  <c r="I77" i="68" s="1"/>
  <c r="E78" i="68"/>
  <c r="D78" i="68"/>
  <c r="K77" i="68"/>
  <c r="E77" i="68"/>
  <c r="O75" i="68"/>
  <c r="L75" i="68"/>
  <c r="I75" i="68"/>
  <c r="F75" i="68"/>
  <c r="C75" i="68" s="1"/>
  <c r="O74" i="68"/>
  <c r="L74" i="68"/>
  <c r="I74" i="68"/>
  <c r="F74" i="68"/>
  <c r="O73" i="68"/>
  <c r="L73" i="68"/>
  <c r="I73" i="68"/>
  <c r="F73" i="68"/>
  <c r="O72" i="68"/>
  <c r="L72" i="68"/>
  <c r="I72" i="68"/>
  <c r="F72" i="68"/>
  <c r="O71" i="68"/>
  <c r="L71" i="68"/>
  <c r="I71" i="68"/>
  <c r="F71" i="68"/>
  <c r="N70" i="68"/>
  <c r="M70" i="68"/>
  <c r="K70" i="68"/>
  <c r="K68" i="68" s="1"/>
  <c r="J70" i="68"/>
  <c r="L70" i="68" s="1"/>
  <c r="H70" i="68"/>
  <c r="H68" i="68" s="1"/>
  <c r="G70" i="68"/>
  <c r="E70" i="68"/>
  <c r="E68" i="68" s="1"/>
  <c r="D70" i="68"/>
  <c r="O69" i="68"/>
  <c r="L69" i="68"/>
  <c r="I69" i="68"/>
  <c r="F69" i="68"/>
  <c r="N68" i="68"/>
  <c r="G68" i="68"/>
  <c r="O67" i="68"/>
  <c r="L67" i="68"/>
  <c r="I67" i="68"/>
  <c r="F67" i="68"/>
  <c r="O66" i="68"/>
  <c r="L66" i="68"/>
  <c r="I66" i="68"/>
  <c r="F66" i="68"/>
  <c r="O65" i="68"/>
  <c r="L65" i="68"/>
  <c r="I65" i="68"/>
  <c r="F65" i="68"/>
  <c r="O64" i="68"/>
  <c r="L64" i="68"/>
  <c r="I64" i="68"/>
  <c r="F64" i="68"/>
  <c r="O63" i="68"/>
  <c r="L63" i="68"/>
  <c r="I63" i="68"/>
  <c r="F63" i="68"/>
  <c r="O62" i="68"/>
  <c r="L62" i="68"/>
  <c r="I62" i="68"/>
  <c r="F62" i="68"/>
  <c r="O61" i="68"/>
  <c r="L61" i="68"/>
  <c r="I61" i="68"/>
  <c r="F61" i="68"/>
  <c r="O60" i="68"/>
  <c r="L60" i="68"/>
  <c r="I60" i="68"/>
  <c r="F60" i="68"/>
  <c r="N59" i="68"/>
  <c r="M59" i="68"/>
  <c r="O59" i="68" s="1"/>
  <c r="K59" i="68"/>
  <c r="L59" i="68" s="1"/>
  <c r="J59" i="68"/>
  <c r="H59" i="68"/>
  <c r="G59" i="68"/>
  <c r="I59" i="68" s="1"/>
  <c r="E59" i="68"/>
  <c r="E55" i="68" s="1"/>
  <c r="E54" i="68" s="1"/>
  <c r="D59" i="68"/>
  <c r="O58" i="68"/>
  <c r="L58" i="68"/>
  <c r="I58" i="68"/>
  <c r="F58" i="68"/>
  <c r="O57" i="68"/>
  <c r="L57" i="68"/>
  <c r="I57" i="68"/>
  <c r="C57" i="68" s="1"/>
  <c r="F57" i="68"/>
  <c r="N56" i="68"/>
  <c r="N55" i="68" s="1"/>
  <c r="M56" i="68"/>
  <c r="K56" i="68"/>
  <c r="J56" i="68"/>
  <c r="H56" i="68"/>
  <c r="H55" i="68" s="1"/>
  <c r="G56" i="68"/>
  <c r="F56" i="68"/>
  <c r="E56" i="68"/>
  <c r="D56" i="68"/>
  <c r="M55" i="68"/>
  <c r="K55" i="68"/>
  <c r="O48" i="68"/>
  <c r="C48" i="68"/>
  <c r="O47" i="68"/>
  <c r="C47" i="68"/>
  <c r="N46" i="68"/>
  <c r="M46" i="68"/>
  <c r="L45" i="68"/>
  <c r="I45" i="68"/>
  <c r="C45" i="68" s="1"/>
  <c r="F45" i="68"/>
  <c r="K44" i="68"/>
  <c r="J44" i="68"/>
  <c r="L44" i="68" s="1"/>
  <c r="H44" i="68"/>
  <c r="I44" i="68" s="1"/>
  <c r="G44" i="68"/>
  <c r="E44" i="68"/>
  <c r="D44" i="68"/>
  <c r="F44" i="68" s="1"/>
  <c r="F43" i="68"/>
  <c r="C43" i="68" s="1"/>
  <c r="L42" i="68"/>
  <c r="C42" i="68" s="1"/>
  <c r="L41" i="68"/>
  <c r="C41" i="68" s="1"/>
  <c r="L40" i="68"/>
  <c r="C40" i="68" s="1"/>
  <c r="L39" i="68"/>
  <c r="C39" i="68"/>
  <c r="K38" i="68"/>
  <c r="J38" i="68"/>
  <c r="L38" i="68" s="1"/>
  <c r="C38" i="68" s="1"/>
  <c r="L37" i="68"/>
  <c r="C37" i="68" s="1"/>
  <c r="L36" i="68"/>
  <c r="C36" i="68" s="1"/>
  <c r="K35" i="68"/>
  <c r="J35" i="68"/>
  <c r="L35" i="68" s="1"/>
  <c r="C35" i="68" s="1"/>
  <c r="L34" i="68"/>
  <c r="C34" i="68"/>
  <c r="K33" i="68"/>
  <c r="J33" i="68"/>
  <c r="L32" i="68"/>
  <c r="C32" i="68" s="1"/>
  <c r="L31" i="68"/>
  <c r="C31" i="68" s="1"/>
  <c r="L30" i="68"/>
  <c r="C30" i="68" s="1"/>
  <c r="K29" i="68"/>
  <c r="J29" i="68"/>
  <c r="F27" i="68"/>
  <c r="C27" i="68" s="1"/>
  <c r="I26" i="68"/>
  <c r="F26" i="68"/>
  <c r="C26" i="68" s="1"/>
  <c r="O25" i="68"/>
  <c r="L25" i="68"/>
  <c r="I25" i="68"/>
  <c r="F25" i="68"/>
  <c r="O24" i="68"/>
  <c r="L24" i="68"/>
  <c r="I24" i="68"/>
  <c r="F24" i="68"/>
  <c r="N23" i="68"/>
  <c r="M23" i="68"/>
  <c r="K23" i="68"/>
  <c r="J23" i="68"/>
  <c r="J291" i="68" s="1"/>
  <c r="J290" i="68" s="1"/>
  <c r="H23" i="68"/>
  <c r="G23" i="68"/>
  <c r="E23" i="68"/>
  <c r="E291" i="68" s="1"/>
  <c r="E290" i="68" s="1"/>
  <c r="D23" i="68"/>
  <c r="N22" i="68"/>
  <c r="M22" i="68"/>
  <c r="O22" i="68" s="1"/>
  <c r="L29" i="68" l="1"/>
  <c r="C29" i="68" s="1"/>
  <c r="C64" i="68"/>
  <c r="O96" i="68"/>
  <c r="O104" i="68"/>
  <c r="C146" i="68"/>
  <c r="C150" i="68"/>
  <c r="C151" i="68"/>
  <c r="I152" i="68"/>
  <c r="O152" i="68"/>
  <c r="H232" i="68"/>
  <c r="H259" i="68"/>
  <c r="C298" i="68"/>
  <c r="N131" i="68"/>
  <c r="C170" i="68"/>
  <c r="C190" i="68"/>
  <c r="L206" i="68"/>
  <c r="C235" i="68"/>
  <c r="I252" i="68"/>
  <c r="L123" i="68"/>
  <c r="I281" i="68"/>
  <c r="C115" i="68"/>
  <c r="C158" i="68"/>
  <c r="C186" i="68"/>
  <c r="C187" i="68"/>
  <c r="M205" i="68"/>
  <c r="I234" i="68"/>
  <c r="O247" i="68"/>
  <c r="O260" i="68"/>
  <c r="F96" i="68"/>
  <c r="K188" i="68"/>
  <c r="K54" i="68"/>
  <c r="H175" i="68"/>
  <c r="H174" i="68" s="1"/>
  <c r="L192" i="68"/>
  <c r="J68" i="68"/>
  <c r="L68" i="68" s="1"/>
  <c r="C72" i="68"/>
  <c r="C73" i="68"/>
  <c r="C103" i="68"/>
  <c r="C130" i="68"/>
  <c r="C178" i="68"/>
  <c r="I180" i="68"/>
  <c r="K205" i="68"/>
  <c r="G205" i="68"/>
  <c r="C220" i="68"/>
  <c r="C224" i="68"/>
  <c r="C243" i="68"/>
  <c r="C245" i="68"/>
  <c r="L247" i="68"/>
  <c r="H269" i="68"/>
  <c r="E270" i="68"/>
  <c r="E269" i="68" s="1"/>
  <c r="M291" i="68"/>
  <c r="J77" i="68"/>
  <c r="L77" i="68" s="1"/>
  <c r="I85" i="68"/>
  <c r="C97" i="68"/>
  <c r="C101" i="68"/>
  <c r="C111" i="68"/>
  <c r="F113" i="68"/>
  <c r="L117" i="68"/>
  <c r="L145" i="68"/>
  <c r="C154" i="68"/>
  <c r="C157" i="68"/>
  <c r="I161" i="68"/>
  <c r="C169" i="68"/>
  <c r="H188" i="68"/>
  <c r="I193" i="68"/>
  <c r="C201" i="68"/>
  <c r="H205" i="68"/>
  <c r="C215" i="68"/>
  <c r="F217" i="68"/>
  <c r="N232" i="68"/>
  <c r="C256" i="68"/>
  <c r="C263" i="68"/>
  <c r="C279" i="68"/>
  <c r="F281" i="68"/>
  <c r="L281" i="68"/>
  <c r="H22" i="68"/>
  <c r="L23" i="68"/>
  <c r="C107" i="68"/>
  <c r="C114" i="68"/>
  <c r="I117" i="68"/>
  <c r="F129" i="68"/>
  <c r="C249" i="68"/>
  <c r="O283" i="68"/>
  <c r="K28" i="68"/>
  <c r="C63" i="68"/>
  <c r="C67" i="68"/>
  <c r="C80" i="68"/>
  <c r="N77" i="68"/>
  <c r="C91" i="68"/>
  <c r="C108" i="68"/>
  <c r="I113" i="68"/>
  <c r="O113" i="68"/>
  <c r="F117" i="68"/>
  <c r="C119" i="68"/>
  <c r="C121" i="68"/>
  <c r="C126" i="68"/>
  <c r="O145" i="68"/>
  <c r="F152" i="68"/>
  <c r="F161" i="68"/>
  <c r="L161" i="68"/>
  <c r="C182" i="68"/>
  <c r="C184" i="68"/>
  <c r="L189" i="68"/>
  <c r="L193" i="68"/>
  <c r="I217" i="68"/>
  <c r="C227" i="68"/>
  <c r="F228" i="68"/>
  <c r="L234" i="68"/>
  <c r="I236" i="68"/>
  <c r="I253" i="68"/>
  <c r="I264" i="68"/>
  <c r="M259" i="68"/>
  <c r="C294" i="68"/>
  <c r="C297" i="68"/>
  <c r="H54" i="68"/>
  <c r="D22" i="68"/>
  <c r="N291" i="68"/>
  <c r="N290" i="68" s="1"/>
  <c r="C24" i="68"/>
  <c r="D55" i="68"/>
  <c r="I56" i="68"/>
  <c r="C61" i="68"/>
  <c r="C66" i="68"/>
  <c r="I68" i="68"/>
  <c r="O78" i="68"/>
  <c r="F81" i="68"/>
  <c r="L81" i="68"/>
  <c r="C83" i="68"/>
  <c r="C89" i="68"/>
  <c r="C94" i="68"/>
  <c r="I96" i="68"/>
  <c r="C100" i="68"/>
  <c r="L104" i="68"/>
  <c r="C106" i="68"/>
  <c r="C112" i="68"/>
  <c r="C139" i="68"/>
  <c r="I142" i="68"/>
  <c r="O142" i="68"/>
  <c r="C143" i="68"/>
  <c r="C149" i="68"/>
  <c r="O161" i="68"/>
  <c r="C163" i="68"/>
  <c r="C171" i="68"/>
  <c r="I176" i="68"/>
  <c r="G175" i="68"/>
  <c r="L185" i="68"/>
  <c r="E188" i="68"/>
  <c r="O199" i="68"/>
  <c r="C200" i="68"/>
  <c r="L217" i="68"/>
  <c r="C219" i="68"/>
  <c r="C229" i="68"/>
  <c r="H231" i="68"/>
  <c r="K232" i="68"/>
  <c r="C244" i="68"/>
  <c r="F253" i="68"/>
  <c r="C255" i="68"/>
  <c r="C267" i="68"/>
  <c r="M270" i="68"/>
  <c r="C280" i="68"/>
  <c r="C282" i="68"/>
  <c r="F283" i="68"/>
  <c r="C44" i="68"/>
  <c r="G131" i="68"/>
  <c r="I132" i="68"/>
  <c r="F175" i="68"/>
  <c r="F252" i="68"/>
  <c r="E22" i="68"/>
  <c r="O23" i="68"/>
  <c r="N54" i="68"/>
  <c r="C60" i="68"/>
  <c r="C65" i="68"/>
  <c r="C69" i="68"/>
  <c r="C71" i="68"/>
  <c r="N84" i="68"/>
  <c r="C88" i="68"/>
  <c r="C93" i="68"/>
  <c r="C99" i="68"/>
  <c r="F104" i="68"/>
  <c r="C105" i="68"/>
  <c r="C110" i="68"/>
  <c r="C118" i="68"/>
  <c r="F132" i="68"/>
  <c r="D166" i="68"/>
  <c r="F167" i="68"/>
  <c r="J188" i="68"/>
  <c r="L188" i="68" s="1"/>
  <c r="I189" i="68"/>
  <c r="G188" i="68"/>
  <c r="I188" i="68" s="1"/>
  <c r="F277" i="68"/>
  <c r="D270" i="68"/>
  <c r="F59" i="68"/>
  <c r="C59" i="68" s="1"/>
  <c r="C74" i="68"/>
  <c r="C79" i="68"/>
  <c r="O81" i="68"/>
  <c r="E84" i="68"/>
  <c r="L85" i="68"/>
  <c r="C86" i="68"/>
  <c r="H84" i="68"/>
  <c r="O90" i="68"/>
  <c r="C92" i="68"/>
  <c r="L96" i="68"/>
  <c r="C98" i="68"/>
  <c r="C102" i="68"/>
  <c r="I104" i="68"/>
  <c r="C109" i="68"/>
  <c r="C116" i="68"/>
  <c r="C122" i="68"/>
  <c r="F123" i="68"/>
  <c r="C128" i="68"/>
  <c r="I129" i="68"/>
  <c r="C156" i="68"/>
  <c r="C162" i="68"/>
  <c r="L176" i="68"/>
  <c r="C177" i="68"/>
  <c r="O180" i="68"/>
  <c r="C180" i="68" s="1"/>
  <c r="C183" i="68"/>
  <c r="N188" i="68"/>
  <c r="C191" i="68"/>
  <c r="C203" i="68"/>
  <c r="C207" i="68"/>
  <c r="C216" i="68"/>
  <c r="C233" i="68"/>
  <c r="E232" i="68"/>
  <c r="E231" i="68" s="1"/>
  <c r="C250" i="68"/>
  <c r="I259" i="68"/>
  <c r="F260" i="68"/>
  <c r="K259" i="68"/>
  <c r="C262" i="68"/>
  <c r="C299" i="68"/>
  <c r="C120" i="68"/>
  <c r="I123" i="68"/>
  <c r="C125" i="68"/>
  <c r="C135" i="68"/>
  <c r="C141" i="68"/>
  <c r="I145" i="68"/>
  <c r="C145" i="68" s="1"/>
  <c r="C155" i="68"/>
  <c r="C173" i="68"/>
  <c r="F180" i="68"/>
  <c r="C181" i="68"/>
  <c r="C194" i="68"/>
  <c r="C204" i="68"/>
  <c r="H196" i="68"/>
  <c r="C211" i="68"/>
  <c r="C214" i="68"/>
  <c r="C223" i="68"/>
  <c r="C226" i="68"/>
  <c r="O236" i="68"/>
  <c r="C242" i="68"/>
  <c r="C248" i="68"/>
  <c r="C258" i="68"/>
  <c r="F259" i="68"/>
  <c r="O264" i="68"/>
  <c r="C268" i="68"/>
  <c r="N270" i="68"/>
  <c r="N269" i="68" s="1"/>
  <c r="C276" i="68"/>
  <c r="C278" i="68"/>
  <c r="C285" i="68"/>
  <c r="I293" i="68"/>
  <c r="C301" i="68"/>
  <c r="C303" i="68"/>
  <c r="C124" i="68"/>
  <c r="L129" i="68"/>
  <c r="C133" i="68"/>
  <c r="H131" i="68"/>
  <c r="O137" i="68"/>
  <c r="F145" i="68"/>
  <c r="C147" i="68"/>
  <c r="L152" i="68"/>
  <c r="C153" i="68"/>
  <c r="C159" i="68"/>
  <c r="C165" i="68"/>
  <c r="I167" i="68"/>
  <c r="C172" i="68"/>
  <c r="N175" i="68"/>
  <c r="N174" i="68" s="1"/>
  <c r="C179" i="68"/>
  <c r="O185" i="68"/>
  <c r="C202" i="68"/>
  <c r="C209" i="68"/>
  <c r="N205" i="68"/>
  <c r="N196" i="68" s="1"/>
  <c r="C221" i="68"/>
  <c r="O228" i="68"/>
  <c r="C238" i="68"/>
  <c r="F239" i="68"/>
  <c r="C246" i="68"/>
  <c r="F247" i="68"/>
  <c r="L264" i="68"/>
  <c r="C266" i="68"/>
  <c r="C273" i="68"/>
  <c r="C274" i="68"/>
  <c r="O281" i="68"/>
  <c r="F293" i="68"/>
  <c r="C295" i="68"/>
  <c r="N166" i="68"/>
  <c r="O166" i="68" s="1"/>
  <c r="O167" i="68"/>
  <c r="F185" i="68"/>
  <c r="D174" i="68"/>
  <c r="G291" i="68"/>
  <c r="G22" i="68"/>
  <c r="I22" i="68" s="1"/>
  <c r="I23" i="68"/>
  <c r="F70" i="68"/>
  <c r="D68" i="68"/>
  <c r="F85" i="68"/>
  <c r="F189" i="68"/>
  <c r="H291" i="68"/>
  <c r="H290" i="68" s="1"/>
  <c r="K291" i="68"/>
  <c r="K290" i="68" s="1"/>
  <c r="L290" i="68" s="1"/>
  <c r="K22" i="68"/>
  <c r="I70" i="68"/>
  <c r="O70" i="68"/>
  <c r="M68" i="68"/>
  <c r="D77" i="68"/>
  <c r="F78" i="68"/>
  <c r="I78" i="68"/>
  <c r="O189" i="68"/>
  <c r="M290" i="68"/>
  <c r="O290" i="68" s="1"/>
  <c r="G55" i="68"/>
  <c r="J55" i="68"/>
  <c r="L56" i="68"/>
  <c r="O56" i="68"/>
  <c r="G84" i="68"/>
  <c r="L132" i="68"/>
  <c r="J131" i="68"/>
  <c r="K131" i="68"/>
  <c r="K76" i="68" s="1"/>
  <c r="L142" i="68"/>
  <c r="J174" i="68"/>
  <c r="L174" i="68" s="1"/>
  <c r="L175" i="68"/>
  <c r="D192" i="68"/>
  <c r="F193" i="68"/>
  <c r="O193" i="68"/>
  <c r="M192" i="68"/>
  <c r="O192" i="68" s="1"/>
  <c r="I239" i="68"/>
  <c r="G232" i="68"/>
  <c r="J259" i="68"/>
  <c r="L260" i="68"/>
  <c r="C260" i="68" s="1"/>
  <c r="F22" i="68"/>
  <c r="D291" i="68"/>
  <c r="F23" i="68"/>
  <c r="C25" i="68"/>
  <c r="J28" i="68"/>
  <c r="L33" i="68"/>
  <c r="C33" i="68" s="1"/>
  <c r="O46" i="68"/>
  <c r="C46" i="68" s="1"/>
  <c r="O55" i="68"/>
  <c r="C58" i="68"/>
  <c r="C62" i="68"/>
  <c r="M77" i="68"/>
  <c r="C82" i="68"/>
  <c r="J84" i="68"/>
  <c r="M84" i="68"/>
  <c r="O84" i="68" s="1"/>
  <c r="O85" i="68"/>
  <c r="F90" i="68"/>
  <c r="D84" i="68"/>
  <c r="I90" i="68"/>
  <c r="M175" i="68"/>
  <c r="O176" i="68"/>
  <c r="L199" i="68"/>
  <c r="K197" i="68"/>
  <c r="J166" i="68"/>
  <c r="L166" i="68" s="1"/>
  <c r="L167" i="68"/>
  <c r="F234" i="68"/>
  <c r="D232" i="68"/>
  <c r="O234" i="68"/>
  <c r="M232" i="68"/>
  <c r="M131" i="68"/>
  <c r="O131" i="68" s="1"/>
  <c r="O132" i="68"/>
  <c r="F137" i="68"/>
  <c r="D131" i="68"/>
  <c r="I137" i="68"/>
  <c r="F176" i="68"/>
  <c r="O197" i="68"/>
  <c r="D205" i="68"/>
  <c r="F206" i="68"/>
  <c r="I206" i="68"/>
  <c r="I272" i="68"/>
  <c r="G270" i="68"/>
  <c r="I199" i="68"/>
  <c r="G197" i="68"/>
  <c r="L236" i="68"/>
  <c r="C236" i="68" s="1"/>
  <c r="J232" i="68"/>
  <c r="L291" i="68"/>
  <c r="E131" i="68"/>
  <c r="E76" i="68" s="1"/>
  <c r="E53" i="68" s="1"/>
  <c r="C136" i="68"/>
  <c r="C140" i="68"/>
  <c r="C144" i="68"/>
  <c r="C148" i="68"/>
  <c r="C160" i="68"/>
  <c r="C164" i="68"/>
  <c r="C168" i="68"/>
  <c r="I205" i="68"/>
  <c r="E205" i="68"/>
  <c r="E196" i="68" s="1"/>
  <c r="J205" i="68"/>
  <c r="J196" i="68" s="1"/>
  <c r="O217" i="68"/>
  <c r="C228" i="68"/>
  <c r="L253" i="68"/>
  <c r="J252" i="68"/>
  <c r="L252" i="68" s="1"/>
  <c r="C252" i="68" s="1"/>
  <c r="C254" i="68"/>
  <c r="N259" i="68"/>
  <c r="O259" i="68" s="1"/>
  <c r="M269" i="68"/>
  <c r="C198" i="68"/>
  <c r="C210" i="68"/>
  <c r="C222" i="68"/>
  <c r="M252" i="68"/>
  <c r="O252" i="68" s="1"/>
  <c r="O253" i="68"/>
  <c r="C257" i="68"/>
  <c r="D269" i="68"/>
  <c r="C296" i="68"/>
  <c r="M196" i="68"/>
  <c r="F199" i="68"/>
  <c r="D197" i="68"/>
  <c r="C218" i="68"/>
  <c r="C230" i="68"/>
  <c r="C237" i="68"/>
  <c r="C241" i="68"/>
  <c r="I247" i="68"/>
  <c r="C247" i="68" s="1"/>
  <c r="C261" i="68"/>
  <c r="C265" i="68"/>
  <c r="L272" i="68"/>
  <c r="J270" i="68"/>
  <c r="O272" i="68"/>
  <c r="O277" i="68"/>
  <c r="C277" i="68" s="1"/>
  <c r="I283" i="68"/>
  <c r="L283" i="68"/>
  <c r="C117" i="68" l="1"/>
  <c r="C129" i="68"/>
  <c r="C113" i="68"/>
  <c r="C176" i="68"/>
  <c r="C264" i="68"/>
  <c r="C152" i="68"/>
  <c r="C281" i="68"/>
  <c r="C161" i="68"/>
  <c r="C217" i="68"/>
  <c r="C167" i="68"/>
  <c r="C193" i="68"/>
  <c r="C123" i="68"/>
  <c r="K231" i="68"/>
  <c r="I131" i="68"/>
  <c r="C293" i="68"/>
  <c r="L205" i="68"/>
  <c r="H76" i="68"/>
  <c r="H286" i="68" s="1"/>
  <c r="E195" i="68"/>
  <c r="C185" i="68"/>
  <c r="C253" i="68"/>
  <c r="F270" i="68"/>
  <c r="K196" i="68"/>
  <c r="K195" i="68" s="1"/>
  <c r="C23" i="68"/>
  <c r="C96" i="68"/>
  <c r="I175" i="68"/>
  <c r="G174" i="68"/>
  <c r="I174" i="68" s="1"/>
  <c r="C283" i="68"/>
  <c r="C291" i="68" s="1"/>
  <c r="C290" i="68" s="1"/>
  <c r="C272" i="68"/>
  <c r="L197" i="68"/>
  <c r="E52" i="68"/>
  <c r="E288" i="68" s="1"/>
  <c r="O205" i="68"/>
  <c r="F84" i="68"/>
  <c r="L259" i="68"/>
  <c r="C259" i="68" s="1"/>
  <c r="L131" i="68"/>
  <c r="O291" i="68"/>
  <c r="F174" i="68"/>
  <c r="H195" i="68"/>
  <c r="F166" i="68"/>
  <c r="C166" i="68" s="1"/>
  <c r="C104" i="68"/>
  <c r="O270" i="68"/>
  <c r="C234" i="68"/>
  <c r="C85" i="68"/>
  <c r="F55" i="68"/>
  <c r="H53" i="68"/>
  <c r="F269" i="68"/>
  <c r="F131" i="68"/>
  <c r="C90" i="68"/>
  <c r="C132" i="68"/>
  <c r="C239" i="68"/>
  <c r="F192" i="68"/>
  <c r="C192" i="68" s="1"/>
  <c r="C142" i="68"/>
  <c r="M188" i="68"/>
  <c r="O188" i="68" s="1"/>
  <c r="C78" i="68"/>
  <c r="F68" i="68"/>
  <c r="C81" i="68"/>
  <c r="K53" i="68"/>
  <c r="K52" i="68" s="1"/>
  <c r="K286" i="68"/>
  <c r="M174" i="68"/>
  <c r="O174" i="68" s="1"/>
  <c r="O175" i="68"/>
  <c r="C175" i="68" s="1"/>
  <c r="L84" i="68"/>
  <c r="J76" i="68"/>
  <c r="L76" i="68" s="1"/>
  <c r="O269" i="68"/>
  <c r="C131" i="68"/>
  <c r="L28" i="68"/>
  <c r="C28" i="68" s="1"/>
  <c r="J22" i="68"/>
  <c r="L22" i="68" s="1"/>
  <c r="C189" i="68"/>
  <c r="O196" i="68"/>
  <c r="G269" i="68"/>
  <c r="I270" i="68"/>
  <c r="C206" i="68"/>
  <c r="C137" i="68"/>
  <c r="M231" i="68"/>
  <c r="O232" i="68"/>
  <c r="N231" i="68"/>
  <c r="M76" i="68"/>
  <c r="O77" i="68"/>
  <c r="C22" i="68"/>
  <c r="J54" i="68"/>
  <c r="L55" i="68"/>
  <c r="D188" i="68"/>
  <c r="C70" i="68"/>
  <c r="G290" i="68"/>
  <c r="I290" i="68" s="1"/>
  <c r="I291" i="68"/>
  <c r="D196" i="68"/>
  <c r="F197" i="68"/>
  <c r="F232" i="68"/>
  <c r="D231" i="68"/>
  <c r="C199" i="68"/>
  <c r="L196" i="68"/>
  <c r="D290" i="68"/>
  <c r="F291" i="68"/>
  <c r="C56" i="68"/>
  <c r="D76" i="68"/>
  <c r="F77" i="68"/>
  <c r="C77" i="68" s="1"/>
  <c r="J269" i="68"/>
  <c r="L270" i="68"/>
  <c r="J231" i="68"/>
  <c r="L231" i="68" s="1"/>
  <c r="L232" i="68"/>
  <c r="G196" i="68"/>
  <c r="I197" i="68"/>
  <c r="F205" i="68"/>
  <c r="E286" i="68"/>
  <c r="I232" i="68"/>
  <c r="G231" i="68"/>
  <c r="I231" i="68" s="1"/>
  <c r="I84" i="68"/>
  <c r="G76" i="68"/>
  <c r="I76" i="68" s="1"/>
  <c r="G54" i="68"/>
  <c r="I55" i="68"/>
  <c r="M54" i="68"/>
  <c r="O68" i="68"/>
  <c r="D54" i="68"/>
  <c r="N76" i="68"/>
  <c r="N53" i="68" s="1"/>
  <c r="H52" i="68" l="1"/>
  <c r="C174" i="68"/>
  <c r="E51" i="68"/>
  <c r="C84" i="68"/>
  <c r="C205" i="68"/>
  <c r="C270" i="68"/>
  <c r="O231" i="68"/>
  <c r="F290" i="68"/>
  <c r="O76" i="68"/>
  <c r="J195" i="68"/>
  <c r="L195" i="68" s="1"/>
  <c r="H288" i="68"/>
  <c r="H51" i="68"/>
  <c r="F188" i="68"/>
  <c r="C188" i="68" s="1"/>
  <c r="F76" i="68"/>
  <c r="N286" i="68"/>
  <c r="C68" i="68"/>
  <c r="F231" i="68"/>
  <c r="D286" i="68"/>
  <c r="I269" i="68"/>
  <c r="G286" i="68"/>
  <c r="I286" i="68" s="1"/>
  <c r="O54" i="68"/>
  <c r="M53" i="68"/>
  <c r="C232" i="68"/>
  <c r="J53" i="68"/>
  <c r="L54" i="68"/>
  <c r="K51" i="68"/>
  <c r="K288" i="68"/>
  <c r="C55" i="68"/>
  <c r="C197" i="68"/>
  <c r="N195" i="68"/>
  <c r="N52" i="68" s="1"/>
  <c r="M195" i="68"/>
  <c r="M286" i="68"/>
  <c r="D53" i="68"/>
  <c r="F54" i="68"/>
  <c r="G53" i="68"/>
  <c r="I54" i="68"/>
  <c r="I196" i="68"/>
  <c r="G195" i="68"/>
  <c r="I195" i="68" s="1"/>
  <c r="L269" i="68"/>
  <c r="J286" i="68"/>
  <c r="L286" i="68" s="1"/>
  <c r="C76" i="68"/>
  <c r="D195" i="68"/>
  <c r="F196" i="68"/>
  <c r="O286" i="68" l="1"/>
  <c r="C231" i="68"/>
  <c r="O195" i="68"/>
  <c r="C196" i="68"/>
  <c r="F195" i="68"/>
  <c r="C54" i="68"/>
  <c r="F286" i="68"/>
  <c r="G52" i="68"/>
  <c r="I53" i="68"/>
  <c r="N51" i="68"/>
  <c r="N288" i="68"/>
  <c r="L53" i="68"/>
  <c r="J52" i="68"/>
  <c r="C269" i="68"/>
  <c r="D52" i="68"/>
  <c r="F53" i="68"/>
  <c r="M52" i="68"/>
  <c r="O53" i="68"/>
  <c r="C286" i="68" l="1"/>
  <c r="C195" i="68"/>
  <c r="M51" i="68"/>
  <c r="O51" i="68" s="1"/>
  <c r="O52" i="68"/>
  <c r="M288" i="68"/>
  <c r="O288" i="68" s="1"/>
  <c r="C53" i="68"/>
  <c r="J51" i="68"/>
  <c r="L51" i="68" s="1"/>
  <c r="L52" i="68"/>
  <c r="J288" i="68"/>
  <c r="L288" i="68" s="1"/>
  <c r="D288" i="68"/>
  <c r="D51" i="68"/>
  <c r="F52" i="68"/>
  <c r="I52" i="68"/>
  <c r="G288" i="68"/>
  <c r="I288" i="68" s="1"/>
  <c r="G51" i="68"/>
  <c r="I51" i="68" s="1"/>
  <c r="F51" i="68" l="1"/>
  <c r="C51" i="68" s="1"/>
  <c r="F288" i="68"/>
  <c r="C288" i="68" s="1"/>
  <c r="C52" i="68"/>
  <c r="O303" i="67" l="1"/>
  <c r="L303" i="67"/>
  <c r="I303" i="67"/>
  <c r="F303" i="67"/>
  <c r="O301" i="67"/>
  <c r="L301" i="67"/>
  <c r="I301" i="67"/>
  <c r="F301" i="67"/>
  <c r="O299" i="67"/>
  <c r="L299" i="67"/>
  <c r="I299" i="67"/>
  <c r="F299" i="67"/>
  <c r="O298" i="67"/>
  <c r="L298" i="67"/>
  <c r="I298" i="67"/>
  <c r="F298" i="67"/>
  <c r="C298" i="67" s="1"/>
  <c r="O297" i="67"/>
  <c r="L297" i="67"/>
  <c r="I297" i="67"/>
  <c r="F297" i="67"/>
  <c r="O296" i="67"/>
  <c r="L296" i="67"/>
  <c r="I296" i="67"/>
  <c r="F296" i="67"/>
  <c r="O295" i="67"/>
  <c r="L295" i="67"/>
  <c r="I295" i="67"/>
  <c r="F295" i="67"/>
  <c r="O294" i="67"/>
  <c r="L294" i="67"/>
  <c r="I294" i="67"/>
  <c r="F294" i="67"/>
  <c r="N293" i="67"/>
  <c r="M293" i="67"/>
  <c r="L293" i="67"/>
  <c r="K293" i="67"/>
  <c r="J293" i="67"/>
  <c r="H293" i="67"/>
  <c r="G293" i="67"/>
  <c r="E293" i="67"/>
  <c r="D293" i="67"/>
  <c r="O285" i="67"/>
  <c r="L285" i="67"/>
  <c r="I285" i="67"/>
  <c r="F285" i="67"/>
  <c r="O284" i="67"/>
  <c r="L284" i="67"/>
  <c r="I284" i="67"/>
  <c r="F284" i="67"/>
  <c r="N283" i="67"/>
  <c r="M283" i="67"/>
  <c r="O283" i="67" s="1"/>
  <c r="K283" i="67"/>
  <c r="J283" i="67"/>
  <c r="H283" i="67"/>
  <c r="G283" i="67"/>
  <c r="E283" i="67"/>
  <c r="D283" i="67"/>
  <c r="O282" i="67"/>
  <c r="L282" i="67"/>
  <c r="I282" i="67"/>
  <c r="F282" i="67"/>
  <c r="N281" i="67"/>
  <c r="M281" i="67"/>
  <c r="K281" i="67"/>
  <c r="J281" i="67"/>
  <c r="H281" i="67"/>
  <c r="G281" i="67"/>
  <c r="E281" i="67"/>
  <c r="D281" i="67"/>
  <c r="O280" i="67"/>
  <c r="L280" i="67"/>
  <c r="I280" i="67"/>
  <c r="F280" i="67"/>
  <c r="O279" i="67"/>
  <c r="L279" i="67"/>
  <c r="I279" i="67"/>
  <c r="F279" i="67"/>
  <c r="O278" i="67"/>
  <c r="L278" i="67"/>
  <c r="I278" i="67"/>
  <c r="F278" i="67"/>
  <c r="N277" i="67"/>
  <c r="M277" i="67"/>
  <c r="K277" i="67"/>
  <c r="J277" i="67"/>
  <c r="H277" i="67"/>
  <c r="G277" i="67"/>
  <c r="E277" i="67"/>
  <c r="D277" i="67"/>
  <c r="O276" i="67"/>
  <c r="L276" i="67"/>
  <c r="I276" i="67"/>
  <c r="F276" i="67"/>
  <c r="O275" i="67"/>
  <c r="L275" i="67"/>
  <c r="I275" i="67"/>
  <c r="F275" i="67"/>
  <c r="C275" i="67"/>
  <c r="O274" i="67"/>
  <c r="L274" i="67"/>
  <c r="I274" i="67"/>
  <c r="F274" i="67"/>
  <c r="C274" i="67" s="1"/>
  <c r="O273" i="67"/>
  <c r="L273" i="67"/>
  <c r="I273" i="67"/>
  <c r="F273" i="67"/>
  <c r="N272" i="67"/>
  <c r="M272" i="67"/>
  <c r="K272" i="67"/>
  <c r="J272" i="67"/>
  <c r="H272" i="67"/>
  <c r="G272" i="67"/>
  <c r="E272" i="67"/>
  <c r="D272" i="67"/>
  <c r="D270" i="67" s="1"/>
  <c r="O271" i="67"/>
  <c r="L271" i="67"/>
  <c r="I271" i="67"/>
  <c r="F271" i="67"/>
  <c r="C271" i="67" s="1"/>
  <c r="O268" i="67"/>
  <c r="L268" i="67"/>
  <c r="I268" i="67"/>
  <c r="F268" i="67"/>
  <c r="O267" i="67"/>
  <c r="L267" i="67"/>
  <c r="I267" i="67"/>
  <c r="F267" i="67"/>
  <c r="O266" i="67"/>
  <c r="L266" i="67"/>
  <c r="I266" i="67"/>
  <c r="F266" i="67"/>
  <c r="O265" i="67"/>
  <c r="L265" i="67"/>
  <c r="I265" i="67"/>
  <c r="F265" i="67"/>
  <c r="N264" i="67"/>
  <c r="M264" i="67"/>
  <c r="M259" i="67" s="1"/>
  <c r="K264" i="67"/>
  <c r="J264" i="67"/>
  <c r="H264" i="67"/>
  <c r="G264" i="67"/>
  <c r="I264" i="67" s="1"/>
  <c r="F264" i="67"/>
  <c r="E264" i="67"/>
  <c r="D264" i="67"/>
  <c r="O263" i="67"/>
  <c r="L263" i="67"/>
  <c r="I263" i="67"/>
  <c r="F263" i="67"/>
  <c r="C263" i="67"/>
  <c r="O262" i="67"/>
  <c r="L262" i="67"/>
  <c r="I262" i="67"/>
  <c r="F262" i="67"/>
  <c r="C262" i="67" s="1"/>
  <c r="O261" i="67"/>
  <c r="L261" i="67"/>
  <c r="I261" i="67"/>
  <c r="F261" i="67"/>
  <c r="N260" i="67"/>
  <c r="M260" i="67"/>
  <c r="K260" i="67"/>
  <c r="J260" i="67"/>
  <c r="H260" i="67"/>
  <c r="H259" i="67" s="1"/>
  <c r="G260" i="67"/>
  <c r="E260" i="67"/>
  <c r="E259" i="67" s="1"/>
  <c r="D260" i="67"/>
  <c r="K259" i="67"/>
  <c r="O258" i="67"/>
  <c r="L258" i="67"/>
  <c r="I258" i="67"/>
  <c r="F258" i="67"/>
  <c r="O257" i="67"/>
  <c r="L257" i="67"/>
  <c r="I257" i="67"/>
  <c r="F257" i="67"/>
  <c r="O256" i="67"/>
  <c r="L256" i="67"/>
  <c r="I256" i="67"/>
  <c r="F256" i="67"/>
  <c r="O255" i="67"/>
  <c r="L255" i="67"/>
  <c r="I255" i="67"/>
  <c r="F255" i="67"/>
  <c r="O254" i="67"/>
  <c r="L254" i="67"/>
  <c r="I254" i="67"/>
  <c r="F254" i="67"/>
  <c r="N253" i="67"/>
  <c r="M253" i="67"/>
  <c r="K253" i="67"/>
  <c r="K252" i="67" s="1"/>
  <c r="J253" i="67"/>
  <c r="H253" i="67"/>
  <c r="H252" i="67" s="1"/>
  <c r="G253" i="67"/>
  <c r="G252" i="67" s="1"/>
  <c r="E253" i="67"/>
  <c r="D253" i="67"/>
  <c r="N252" i="67"/>
  <c r="J252" i="67"/>
  <c r="L252" i="67" s="1"/>
  <c r="D252" i="67"/>
  <c r="O251" i="67"/>
  <c r="L251" i="67"/>
  <c r="C251" i="67" s="1"/>
  <c r="I251" i="67"/>
  <c r="F251" i="67"/>
  <c r="O250" i="67"/>
  <c r="L250" i="67"/>
  <c r="I250" i="67"/>
  <c r="F250" i="67"/>
  <c r="O249" i="67"/>
  <c r="L249" i="67"/>
  <c r="I249" i="67"/>
  <c r="F249" i="67"/>
  <c r="O248" i="67"/>
  <c r="L248" i="67"/>
  <c r="I248" i="67"/>
  <c r="F248" i="67"/>
  <c r="N247" i="67"/>
  <c r="M247" i="67"/>
  <c r="O247" i="67" s="1"/>
  <c r="K247" i="67"/>
  <c r="L247" i="67" s="1"/>
  <c r="J247" i="67"/>
  <c r="H247" i="67"/>
  <c r="G247" i="67"/>
  <c r="E247" i="67"/>
  <c r="D247" i="67"/>
  <c r="O246" i="67"/>
  <c r="L246" i="67"/>
  <c r="I246" i="67"/>
  <c r="F246" i="67"/>
  <c r="O245" i="67"/>
  <c r="L245" i="67"/>
  <c r="I245" i="67"/>
  <c r="F245" i="67"/>
  <c r="O244" i="67"/>
  <c r="L244" i="67"/>
  <c r="I244" i="67"/>
  <c r="F244" i="67"/>
  <c r="O243" i="67"/>
  <c r="L243" i="67"/>
  <c r="I243" i="67"/>
  <c r="F243" i="67"/>
  <c r="O242" i="67"/>
  <c r="L242" i="67"/>
  <c r="I242" i="67"/>
  <c r="F242" i="67"/>
  <c r="O241" i="67"/>
  <c r="L241" i="67"/>
  <c r="I241" i="67"/>
  <c r="F241" i="67"/>
  <c r="O240" i="67"/>
  <c r="L240" i="67"/>
  <c r="I240" i="67"/>
  <c r="F240" i="67"/>
  <c r="N239" i="67"/>
  <c r="M239" i="67"/>
  <c r="K239" i="67"/>
  <c r="J239" i="67"/>
  <c r="H239" i="67"/>
  <c r="G239" i="67"/>
  <c r="E239" i="67"/>
  <c r="D239" i="67"/>
  <c r="O238" i="67"/>
  <c r="L238" i="67"/>
  <c r="I238" i="67"/>
  <c r="F238" i="67"/>
  <c r="O237" i="67"/>
  <c r="L237" i="67"/>
  <c r="I237" i="67"/>
  <c r="F237" i="67"/>
  <c r="N236" i="67"/>
  <c r="O236" i="67" s="1"/>
  <c r="M236" i="67"/>
  <c r="K236" i="67"/>
  <c r="J236" i="67"/>
  <c r="L236" i="67" s="1"/>
  <c r="H236" i="67"/>
  <c r="G236" i="67"/>
  <c r="E236" i="67"/>
  <c r="D236" i="67"/>
  <c r="O235" i="67"/>
  <c r="L235" i="67"/>
  <c r="I235" i="67"/>
  <c r="F235" i="67"/>
  <c r="N234" i="67"/>
  <c r="N232" i="67" s="1"/>
  <c r="M234" i="67"/>
  <c r="K234" i="67"/>
  <c r="J234" i="67"/>
  <c r="L234" i="67" s="1"/>
  <c r="H234" i="67"/>
  <c r="G234" i="67"/>
  <c r="E234" i="67"/>
  <c r="D234" i="67"/>
  <c r="O233" i="67"/>
  <c r="L233" i="67"/>
  <c r="I233" i="67"/>
  <c r="F233" i="67"/>
  <c r="M232" i="67"/>
  <c r="E232" i="67"/>
  <c r="O230" i="67"/>
  <c r="L230" i="67"/>
  <c r="I230" i="67"/>
  <c r="F230" i="67"/>
  <c r="O229" i="67"/>
  <c r="L229" i="67"/>
  <c r="I229" i="67"/>
  <c r="F229" i="67"/>
  <c r="N228" i="67"/>
  <c r="M228" i="67"/>
  <c r="K228" i="67"/>
  <c r="J228" i="67"/>
  <c r="H228" i="67"/>
  <c r="G228" i="67"/>
  <c r="E228" i="67"/>
  <c r="F228" i="67" s="1"/>
  <c r="D228" i="67"/>
  <c r="O227" i="67"/>
  <c r="L227" i="67"/>
  <c r="I227" i="67"/>
  <c r="F227" i="67"/>
  <c r="C227" i="67"/>
  <c r="O226" i="67"/>
  <c r="L226" i="67"/>
  <c r="I226" i="67"/>
  <c r="F226" i="67"/>
  <c r="C226" i="67" s="1"/>
  <c r="O225" i="67"/>
  <c r="L225" i="67"/>
  <c r="I225" i="67"/>
  <c r="F225" i="67"/>
  <c r="O224" i="67"/>
  <c r="L224" i="67"/>
  <c r="I224" i="67"/>
  <c r="F224" i="67"/>
  <c r="O223" i="67"/>
  <c r="L223" i="67"/>
  <c r="I223" i="67"/>
  <c r="F223" i="67"/>
  <c r="C223" i="67" s="1"/>
  <c r="O222" i="67"/>
  <c r="L222" i="67"/>
  <c r="I222" i="67"/>
  <c r="F222" i="67"/>
  <c r="O221" i="67"/>
  <c r="L221" i="67"/>
  <c r="I221" i="67"/>
  <c r="F221" i="67"/>
  <c r="O220" i="67"/>
  <c r="L220" i="67"/>
  <c r="I220" i="67"/>
  <c r="F220" i="67"/>
  <c r="O219" i="67"/>
  <c r="L219" i="67"/>
  <c r="I219" i="67"/>
  <c r="F219" i="67"/>
  <c r="C219" i="67" s="1"/>
  <c r="O218" i="67"/>
  <c r="L218" i="67"/>
  <c r="I218" i="67"/>
  <c r="F218" i="67"/>
  <c r="N217" i="67"/>
  <c r="M217" i="67"/>
  <c r="O217" i="67" s="1"/>
  <c r="K217" i="67"/>
  <c r="J217" i="67"/>
  <c r="H217" i="67"/>
  <c r="G217" i="67"/>
  <c r="I217" i="67" s="1"/>
  <c r="E217" i="67"/>
  <c r="D217" i="67"/>
  <c r="O216" i="67"/>
  <c r="L216" i="67"/>
  <c r="I216" i="67"/>
  <c r="F216" i="67"/>
  <c r="O215" i="67"/>
  <c r="L215" i="67"/>
  <c r="I215" i="67"/>
  <c r="F215" i="67"/>
  <c r="C215" i="67" s="1"/>
  <c r="O214" i="67"/>
  <c r="L214" i="67"/>
  <c r="I214" i="67"/>
  <c r="F214" i="67"/>
  <c r="O213" i="67"/>
  <c r="L213" i="67"/>
  <c r="I213" i="67"/>
  <c r="F213" i="67"/>
  <c r="O212" i="67"/>
  <c r="L212" i="67"/>
  <c r="I212" i="67"/>
  <c r="F212" i="67"/>
  <c r="O211" i="67"/>
  <c r="L211" i="67"/>
  <c r="I211" i="67"/>
  <c r="F211" i="67"/>
  <c r="O210" i="67"/>
  <c r="L210" i="67"/>
  <c r="I210" i="67"/>
  <c r="F210" i="67"/>
  <c r="O209" i="67"/>
  <c r="L209" i="67"/>
  <c r="I209" i="67"/>
  <c r="C209" i="67" s="1"/>
  <c r="F209" i="67"/>
  <c r="O208" i="67"/>
  <c r="L208" i="67"/>
  <c r="I208" i="67"/>
  <c r="F208" i="67"/>
  <c r="O207" i="67"/>
  <c r="L207" i="67"/>
  <c r="I207" i="67"/>
  <c r="C207" i="67" s="1"/>
  <c r="F207" i="67"/>
  <c r="N206" i="67"/>
  <c r="M206" i="67"/>
  <c r="O206" i="67" s="1"/>
  <c r="K206" i="67"/>
  <c r="L206" i="67" s="1"/>
  <c r="J206" i="67"/>
  <c r="H206" i="67"/>
  <c r="G206" i="67"/>
  <c r="E206" i="67"/>
  <c r="D206" i="67"/>
  <c r="M205" i="67"/>
  <c r="G205" i="67"/>
  <c r="O204" i="67"/>
  <c r="L204" i="67"/>
  <c r="I204" i="67"/>
  <c r="F204" i="67"/>
  <c r="O203" i="67"/>
  <c r="L203" i="67"/>
  <c r="I203" i="67"/>
  <c r="F203" i="67"/>
  <c r="O202" i="67"/>
  <c r="L202" i="67"/>
  <c r="I202" i="67"/>
  <c r="F202" i="67"/>
  <c r="O201" i="67"/>
  <c r="L201" i="67"/>
  <c r="I201" i="67"/>
  <c r="F201" i="67"/>
  <c r="O200" i="67"/>
  <c r="L200" i="67"/>
  <c r="I200" i="67"/>
  <c r="F200" i="67"/>
  <c r="O199" i="67"/>
  <c r="N199" i="67"/>
  <c r="M199" i="67"/>
  <c r="K199" i="67"/>
  <c r="J199" i="67"/>
  <c r="J197" i="67" s="1"/>
  <c r="H199" i="67"/>
  <c r="H197" i="67" s="1"/>
  <c r="G199" i="67"/>
  <c r="E199" i="67"/>
  <c r="D199" i="67"/>
  <c r="O198" i="67"/>
  <c r="L198" i="67"/>
  <c r="I198" i="67"/>
  <c r="F198" i="67"/>
  <c r="C198" i="67" s="1"/>
  <c r="N197" i="67"/>
  <c r="M197" i="67"/>
  <c r="E197" i="67"/>
  <c r="O194" i="67"/>
  <c r="L194" i="67"/>
  <c r="I194" i="67"/>
  <c r="F194" i="67"/>
  <c r="N193" i="67"/>
  <c r="M193" i="67"/>
  <c r="M192" i="67" s="1"/>
  <c r="K193" i="67"/>
  <c r="K192" i="67" s="1"/>
  <c r="J193" i="67"/>
  <c r="L193" i="67" s="1"/>
  <c r="H193" i="67"/>
  <c r="H192" i="67" s="1"/>
  <c r="I192" i="67" s="1"/>
  <c r="G193" i="67"/>
  <c r="E193" i="67"/>
  <c r="D193" i="67"/>
  <c r="N192" i="67"/>
  <c r="G192" i="67"/>
  <c r="E192" i="67"/>
  <c r="O191" i="67"/>
  <c r="L191" i="67"/>
  <c r="I191" i="67"/>
  <c r="F191" i="67"/>
  <c r="O190" i="67"/>
  <c r="L190" i="67"/>
  <c r="I190" i="67"/>
  <c r="F190" i="67"/>
  <c r="N189" i="67"/>
  <c r="M189" i="67"/>
  <c r="K189" i="67"/>
  <c r="L189" i="67" s="1"/>
  <c r="J189" i="67"/>
  <c r="H189" i="67"/>
  <c r="G189" i="67"/>
  <c r="G188" i="67" s="1"/>
  <c r="E189" i="67"/>
  <c r="D189" i="67"/>
  <c r="N188" i="67"/>
  <c r="O187" i="67"/>
  <c r="L187" i="67"/>
  <c r="I187" i="67"/>
  <c r="F187" i="67"/>
  <c r="C187" i="67" s="1"/>
  <c r="O186" i="67"/>
  <c r="L186" i="67"/>
  <c r="I186" i="67"/>
  <c r="F186" i="67"/>
  <c r="N185" i="67"/>
  <c r="M185" i="67"/>
  <c r="O185" i="67" s="1"/>
  <c r="K185" i="67"/>
  <c r="J185" i="67"/>
  <c r="H185" i="67"/>
  <c r="G185" i="67"/>
  <c r="I185" i="67" s="1"/>
  <c r="E185" i="67"/>
  <c r="D185" i="67"/>
  <c r="O184" i="67"/>
  <c r="L184" i="67"/>
  <c r="I184" i="67"/>
  <c r="F184" i="67"/>
  <c r="O183" i="67"/>
  <c r="L183" i="67"/>
  <c r="I183" i="67"/>
  <c r="F183" i="67"/>
  <c r="O182" i="67"/>
  <c r="L182" i="67"/>
  <c r="I182" i="67"/>
  <c r="F182" i="67"/>
  <c r="O181" i="67"/>
  <c r="L181" i="67"/>
  <c r="I181" i="67"/>
  <c r="F181" i="67"/>
  <c r="N180" i="67"/>
  <c r="M180" i="67"/>
  <c r="K180" i="67"/>
  <c r="K175" i="67" s="1"/>
  <c r="K174" i="67" s="1"/>
  <c r="J180" i="67"/>
  <c r="H180" i="67"/>
  <c r="G180" i="67"/>
  <c r="I180" i="67" s="1"/>
  <c r="E180" i="67"/>
  <c r="D180" i="67"/>
  <c r="O179" i="67"/>
  <c r="L179" i="67"/>
  <c r="I179" i="67"/>
  <c r="F179" i="67"/>
  <c r="O178" i="67"/>
  <c r="L178" i="67"/>
  <c r="I178" i="67"/>
  <c r="F178" i="67"/>
  <c r="O177" i="67"/>
  <c r="L177" i="67"/>
  <c r="I177" i="67"/>
  <c r="F177" i="67"/>
  <c r="N176" i="67"/>
  <c r="M176" i="67"/>
  <c r="M175" i="67" s="1"/>
  <c r="K176" i="67"/>
  <c r="J176" i="67"/>
  <c r="H176" i="67"/>
  <c r="H175" i="67" s="1"/>
  <c r="H174" i="67" s="1"/>
  <c r="G176" i="67"/>
  <c r="I176" i="67" s="1"/>
  <c r="E176" i="67"/>
  <c r="D176" i="67"/>
  <c r="D175" i="67"/>
  <c r="O173" i="67"/>
  <c r="L173" i="67"/>
  <c r="I173" i="67"/>
  <c r="F173" i="67"/>
  <c r="O172" i="67"/>
  <c r="L172" i="67"/>
  <c r="I172" i="67"/>
  <c r="F172" i="67"/>
  <c r="O171" i="67"/>
  <c r="L171" i="67"/>
  <c r="I171" i="67"/>
  <c r="F171" i="67"/>
  <c r="C171" i="67" s="1"/>
  <c r="O170" i="67"/>
  <c r="L170" i="67"/>
  <c r="I170" i="67"/>
  <c r="F170" i="67"/>
  <c r="O169" i="67"/>
  <c r="L169" i="67"/>
  <c r="I169" i="67"/>
  <c r="F169" i="67"/>
  <c r="O168" i="67"/>
  <c r="L168" i="67"/>
  <c r="I168" i="67"/>
  <c r="F168" i="67"/>
  <c r="N167" i="67"/>
  <c r="N166" i="67" s="1"/>
  <c r="M167" i="67"/>
  <c r="O167" i="67" s="1"/>
  <c r="K167" i="67"/>
  <c r="J167" i="67"/>
  <c r="J166" i="67" s="1"/>
  <c r="H167" i="67"/>
  <c r="H166" i="67" s="1"/>
  <c r="G167" i="67"/>
  <c r="E167" i="67"/>
  <c r="E166" i="67" s="1"/>
  <c r="D167" i="67"/>
  <c r="M166" i="67"/>
  <c r="O166" i="67" s="1"/>
  <c r="D166" i="67"/>
  <c r="O165" i="67"/>
  <c r="L165" i="67"/>
  <c r="I165" i="67"/>
  <c r="F165" i="67"/>
  <c r="C165" i="67" s="1"/>
  <c r="O164" i="67"/>
  <c r="L164" i="67"/>
  <c r="I164" i="67"/>
  <c r="F164" i="67"/>
  <c r="O163" i="67"/>
  <c r="L163" i="67"/>
  <c r="I163" i="67"/>
  <c r="F163" i="67"/>
  <c r="O162" i="67"/>
  <c r="L162" i="67"/>
  <c r="I162" i="67"/>
  <c r="F162" i="67"/>
  <c r="C162" i="67" s="1"/>
  <c r="N161" i="67"/>
  <c r="M161" i="67"/>
  <c r="K161" i="67"/>
  <c r="J161" i="67"/>
  <c r="L161" i="67" s="1"/>
  <c r="H161" i="67"/>
  <c r="G161" i="67"/>
  <c r="I161" i="67" s="1"/>
  <c r="E161" i="67"/>
  <c r="F161" i="67" s="1"/>
  <c r="D161" i="67"/>
  <c r="O160" i="67"/>
  <c r="L160" i="67"/>
  <c r="I160" i="67"/>
  <c r="F160" i="67"/>
  <c r="O159" i="67"/>
  <c r="L159" i="67"/>
  <c r="I159" i="67"/>
  <c r="F159" i="67"/>
  <c r="O158" i="67"/>
  <c r="L158" i="67"/>
  <c r="I158" i="67"/>
  <c r="F158" i="67"/>
  <c r="O157" i="67"/>
  <c r="L157" i="67"/>
  <c r="I157" i="67"/>
  <c r="F157" i="67"/>
  <c r="O156" i="67"/>
  <c r="L156" i="67"/>
  <c r="I156" i="67"/>
  <c r="F156" i="67"/>
  <c r="O155" i="67"/>
  <c r="L155" i="67"/>
  <c r="I155" i="67"/>
  <c r="F155" i="67"/>
  <c r="O154" i="67"/>
  <c r="L154" i="67"/>
  <c r="I154" i="67"/>
  <c r="F154" i="67"/>
  <c r="O153" i="67"/>
  <c r="L153" i="67"/>
  <c r="I153" i="67"/>
  <c r="F153" i="67"/>
  <c r="N152" i="67"/>
  <c r="O152" i="67" s="1"/>
  <c r="M152" i="67"/>
  <c r="K152" i="67"/>
  <c r="J152" i="67"/>
  <c r="H152" i="67"/>
  <c r="G152" i="67"/>
  <c r="E152" i="67"/>
  <c r="D152" i="67"/>
  <c r="O151" i="67"/>
  <c r="L151" i="67"/>
  <c r="I151" i="67"/>
  <c r="F151" i="67"/>
  <c r="O150" i="67"/>
  <c r="L150" i="67"/>
  <c r="I150" i="67"/>
  <c r="F150" i="67"/>
  <c r="O149" i="67"/>
  <c r="L149" i="67"/>
  <c r="I149" i="67"/>
  <c r="C149" i="67" s="1"/>
  <c r="F149" i="67"/>
  <c r="O148" i="67"/>
  <c r="L148" i="67"/>
  <c r="I148" i="67"/>
  <c r="F148" i="67"/>
  <c r="O147" i="67"/>
  <c r="L147" i="67"/>
  <c r="I147" i="67"/>
  <c r="F147" i="67"/>
  <c r="O146" i="67"/>
  <c r="L146" i="67"/>
  <c r="I146" i="67"/>
  <c r="F146" i="67"/>
  <c r="N145" i="67"/>
  <c r="M145" i="67"/>
  <c r="K145" i="67"/>
  <c r="J145" i="67"/>
  <c r="H145" i="67"/>
  <c r="G145" i="67"/>
  <c r="I145" i="67" s="1"/>
  <c r="E145" i="67"/>
  <c r="D145" i="67"/>
  <c r="O144" i="67"/>
  <c r="L144" i="67"/>
  <c r="I144" i="67"/>
  <c r="F144" i="67"/>
  <c r="O143" i="67"/>
  <c r="L143" i="67"/>
  <c r="I143" i="67"/>
  <c r="C143" i="67" s="1"/>
  <c r="F143" i="67"/>
  <c r="N142" i="67"/>
  <c r="M142" i="67"/>
  <c r="K142" i="67"/>
  <c r="J142" i="67"/>
  <c r="L142" i="67" s="1"/>
  <c r="H142" i="67"/>
  <c r="G142" i="67"/>
  <c r="E142" i="67"/>
  <c r="D142" i="67"/>
  <c r="O141" i="67"/>
  <c r="L141" i="67"/>
  <c r="I141" i="67"/>
  <c r="F141" i="67"/>
  <c r="O140" i="67"/>
  <c r="L140" i="67"/>
  <c r="I140" i="67"/>
  <c r="F140" i="67"/>
  <c r="O139" i="67"/>
  <c r="L139" i="67"/>
  <c r="I139" i="67"/>
  <c r="F139" i="67"/>
  <c r="O138" i="67"/>
  <c r="L138" i="67"/>
  <c r="I138" i="67"/>
  <c r="F138" i="67"/>
  <c r="N137" i="67"/>
  <c r="M137" i="67"/>
  <c r="K137" i="67"/>
  <c r="J137" i="67"/>
  <c r="H137" i="67"/>
  <c r="G137" i="67"/>
  <c r="I137" i="67" s="1"/>
  <c r="E137" i="67"/>
  <c r="D137" i="67"/>
  <c r="O136" i="67"/>
  <c r="L136" i="67"/>
  <c r="I136" i="67"/>
  <c r="F136" i="67"/>
  <c r="O135" i="67"/>
  <c r="L135" i="67"/>
  <c r="C135" i="67" s="1"/>
  <c r="I135" i="67"/>
  <c r="F135" i="67"/>
  <c r="O134" i="67"/>
  <c r="L134" i="67"/>
  <c r="I134" i="67"/>
  <c r="F134" i="67"/>
  <c r="O133" i="67"/>
  <c r="L133" i="67"/>
  <c r="I133" i="67"/>
  <c r="F133" i="67"/>
  <c r="N132" i="67"/>
  <c r="M132" i="67"/>
  <c r="K132" i="67"/>
  <c r="J132" i="67"/>
  <c r="H132" i="67"/>
  <c r="G132" i="67"/>
  <c r="E132" i="67"/>
  <c r="D132" i="67"/>
  <c r="K131" i="67"/>
  <c r="O130" i="67"/>
  <c r="L130" i="67"/>
  <c r="I130" i="67"/>
  <c r="F130" i="67"/>
  <c r="N129" i="67"/>
  <c r="M129" i="67"/>
  <c r="K129" i="67"/>
  <c r="J129" i="67"/>
  <c r="H129" i="67"/>
  <c r="G129" i="67"/>
  <c r="I129" i="67" s="1"/>
  <c r="E129" i="67"/>
  <c r="D129" i="67"/>
  <c r="O128" i="67"/>
  <c r="L128" i="67"/>
  <c r="I128" i="67"/>
  <c r="F128" i="67"/>
  <c r="O127" i="67"/>
  <c r="L127" i="67"/>
  <c r="I127" i="67"/>
  <c r="F127" i="67"/>
  <c r="O126" i="67"/>
  <c r="L126" i="67"/>
  <c r="I126" i="67"/>
  <c r="F126" i="67"/>
  <c r="O125" i="67"/>
  <c r="L125" i="67"/>
  <c r="I125" i="67"/>
  <c r="D125" i="67"/>
  <c r="O124" i="67"/>
  <c r="L124" i="67"/>
  <c r="I124" i="67"/>
  <c r="F124" i="67"/>
  <c r="N123" i="67"/>
  <c r="M123" i="67"/>
  <c r="O123" i="67" s="1"/>
  <c r="L123" i="67"/>
  <c r="K123" i="67"/>
  <c r="J123" i="67"/>
  <c r="H123" i="67"/>
  <c r="I123" i="67" s="1"/>
  <c r="G123" i="67"/>
  <c r="E123" i="67"/>
  <c r="O122" i="67"/>
  <c r="L122" i="67"/>
  <c r="I122" i="67"/>
  <c r="F122" i="67"/>
  <c r="O121" i="67"/>
  <c r="L121" i="67"/>
  <c r="I121" i="67"/>
  <c r="F121" i="67"/>
  <c r="O120" i="67"/>
  <c r="L120" i="67"/>
  <c r="I120" i="67"/>
  <c r="F120" i="67"/>
  <c r="C120" i="67" s="1"/>
  <c r="O119" i="67"/>
  <c r="L119" i="67"/>
  <c r="I119" i="67"/>
  <c r="F119" i="67"/>
  <c r="O118" i="67"/>
  <c r="L118" i="67"/>
  <c r="I118" i="67"/>
  <c r="F118" i="67"/>
  <c r="N117" i="67"/>
  <c r="O117" i="67" s="1"/>
  <c r="M117" i="67"/>
  <c r="K117" i="67"/>
  <c r="J117" i="67"/>
  <c r="L117" i="67" s="1"/>
  <c r="H117" i="67"/>
  <c r="G117" i="67"/>
  <c r="E117" i="67"/>
  <c r="D117" i="67"/>
  <c r="O116" i="67"/>
  <c r="L116" i="67"/>
  <c r="I116" i="67"/>
  <c r="F116" i="67"/>
  <c r="O115" i="67"/>
  <c r="L115" i="67"/>
  <c r="I115" i="67"/>
  <c r="F115" i="67"/>
  <c r="O114" i="67"/>
  <c r="L114" i="67"/>
  <c r="I114" i="67"/>
  <c r="F114" i="67"/>
  <c r="N113" i="67"/>
  <c r="O113" i="67" s="1"/>
  <c r="M113" i="67"/>
  <c r="K113" i="67"/>
  <c r="J113" i="67"/>
  <c r="H113" i="67"/>
  <c r="G113" i="67"/>
  <c r="E113" i="67"/>
  <c r="D113" i="67"/>
  <c r="F113" i="67" s="1"/>
  <c r="O112" i="67"/>
  <c r="L112" i="67"/>
  <c r="I112" i="67"/>
  <c r="F112" i="67"/>
  <c r="C112" i="67" s="1"/>
  <c r="O111" i="67"/>
  <c r="L111" i="67"/>
  <c r="I111" i="67"/>
  <c r="F111" i="67"/>
  <c r="O110" i="67"/>
  <c r="L110" i="67"/>
  <c r="I110" i="67"/>
  <c r="F110" i="67"/>
  <c r="O109" i="67"/>
  <c r="L109" i="67"/>
  <c r="I109" i="67"/>
  <c r="F109" i="67"/>
  <c r="O108" i="67"/>
  <c r="L108" i="67"/>
  <c r="I108" i="67"/>
  <c r="F108" i="67"/>
  <c r="C108" i="67" s="1"/>
  <c r="O107" i="67"/>
  <c r="L107" i="67"/>
  <c r="I107" i="67"/>
  <c r="F107" i="67"/>
  <c r="O106" i="67"/>
  <c r="L106" i="67"/>
  <c r="I106" i="67"/>
  <c r="F106" i="67"/>
  <c r="O105" i="67"/>
  <c r="L105" i="67"/>
  <c r="I105" i="67"/>
  <c r="F105" i="67"/>
  <c r="N104" i="67"/>
  <c r="M104" i="67"/>
  <c r="O104" i="67" s="1"/>
  <c r="K104" i="67"/>
  <c r="L104" i="67" s="1"/>
  <c r="J104" i="67"/>
  <c r="H104" i="67"/>
  <c r="G104" i="67"/>
  <c r="E104" i="67"/>
  <c r="D104" i="67"/>
  <c r="O103" i="67"/>
  <c r="L103" i="67"/>
  <c r="I103" i="67"/>
  <c r="F103" i="67"/>
  <c r="O102" i="67"/>
  <c r="L102" i="67"/>
  <c r="I102" i="67"/>
  <c r="F102" i="67"/>
  <c r="O101" i="67"/>
  <c r="L101" i="67"/>
  <c r="I101" i="67"/>
  <c r="F101" i="67"/>
  <c r="O100" i="67"/>
  <c r="L100" i="67"/>
  <c r="I100" i="67"/>
  <c r="F100" i="67"/>
  <c r="O99" i="67"/>
  <c r="L99" i="67"/>
  <c r="I99" i="67"/>
  <c r="F99" i="67"/>
  <c r="O98" i="67"/>
  <c r="L98" i="67"/>
  <c r="I98" i="67"/>
  <c r="F98" i="67"/>
  <c r="O97" i="67"/>
  <c r="L97" i="67"/>
  <c r="C97" i="67" s="1"/>
  <c r="I97" i="67"/>
  <c r="F97" i="67"/>
  <c r="N96" i="67"/>
  <c r="M96" i="67"/>
  <c r="O96" i="67" s="1"/>
  <c r="K96" i="67"/>
  <c r="L96" i="67" s="1"/>
  <c r="J96" i="67"/>
  <c r="H96" i="67"/>
  <c r="G96" i="67"/>
  <c r="E96" i="67"/>
  <c r="D96" i="67"/>
  <c r="O95" i="67"/>
  <c r="L95" i="67"/>
  <c r="I95" i="67"/>
  <c r="F95" i="67"/>
  <c r="O94" i="67"/>
  <c r="L94" i="67"/>
  <c r="I94" i="67"/>
  <c r="F94" i="67"/>
  <c r="O93" i="67"/>
  <c r="L93" i="67"/>
  <c r="I93" i="67"/>
  <c r="F93" i="67"/>
  <c r="O92" i="67"/>
  <c r="L92" i="67"/>
  <c r="I92" i="67"/>
  <c r="F92" i="67"/>
  <c r="O91" i="67"/>
  <c r="L91" i="67"/>
  <c r="I91" i="67"/>
  <c r="F91" i="67"/>
  <c r="N90" i="67"/>
  <c r="M90" i="67"/>
  <c r="K90" i="67"/>
  <c r="J90" i="67"/>
  <c r="H90" i="67"/>
  <c r="G90" i="67"/>
  <c r="I90" i="67" s="1"/>
  <c r="E90" i="67"/>
  <c r="F90" i="67" s="1"/>
  <c r="D90" i="67"/>
  <c r="O89" i="67"/>
  <c r="L89" i="67"/>
  <c r="C89" i="67" s="1"/>
  <c r="I89" i="67"/>
  <c r="F89" i="67"/>
  <c r="O88" i="67"/>
  <c r="L88" i="67"/>
  <c r="I88" i="67"/>
  <c r="F88" i="67"/>
  <c r="O87" i="67"/>
  <c r="L87" i="67"/>
  <c r="I87" i="67"/>
  <c r="F87" i="67"/>
  <c r="O86" i="67"/>
  <c r="L86" i="67"/>
  <c r="I86" i="67"/>
  <c r="F86" i="67"/>
  <c r="N85" i="67"/>
  <c r="N84" i="67" s="1"/>
  <c r="M85" i="67"/>
  <c r="O85" i="67" s="1"/>
  <c r="K85" i="67"/>
  <c r="J85" i="67"/>
  <c r="H85" i="67"/>
  <c r="H84" i="67" s="1"/>
  <c r="G85" i="67"/>
  <c r="E85" i="67"/>
  <c r="D85" i="67"/>
  <c r="M84" i="67"/>
  <c r="O84" i="67" s="1"/>
  <c r="O83" i="67"/>
  <c r="L83" i="67"/>
  <c r="I83" i="67"/>
  <c r="F83" i="67"/>
  <c r="O82" i="67"/>
  <c r="L82" i="67"/>
  <c r="I82" i="67"/>
  <c r="F82" i="67"/>
  <c r="N81" i="67"/>
  <c r="M81" i="67"/>
  <c r="O81" i="67" s="1"/>
  <c r="L81" i="67"/>
  <c r="K81" i="67"/>
  <c r="J81" i="67"/>
  <c r="H81" i="67"/>
  <c r="G81" i="67"/>
  <c r="E81" i="67"/>
  <c r="D81" i="67"/>
  <c r="O80" i="67"/>
  <c r="L80" i="67"/>
  <c r="I80" i="67"/>
  <c r="F80" i="67"/>
  <c r="O79" i="67"/>
  <c r="L79" i="67"/>
  <c r="I79" i="67"/>
  <c r="F79" i="67"/>
  <c r="N78" i="67"/>
  <c r="N77" i="67" s="1"/>
  <c r="M78" i="67"/>
  <c r="K78" i="67"/>
  <c r="J78" i="67"/>
  <c r="J77" i="67" s="1"/>
  <c r="H78" i="67"/>
  <c r="H77" i="67" s="1"/>
  <c r="G78" i="67"/>
  <c r="E78" i="67"/>
  <c r="E77" i="67" s="1"/>
  <c r="D78" i="67"/>
  <c r="D77" i="67"/>
  <c r="O75" i="67"/>
  <c r="L75" i="67"/>
  <c r="I75" i="67"/>
  <c r="F75" i="67"/>
  <c r="O74" i="67"/>
  <c r="L74" i="67"/>
  <c r="I74" i="67"/>
  <c r="F74" i="67"/>
  <c r="C74" i="67" s="1"/>
  <c r="O73" i="67"/>
  <c r="L73" i="67"/>
  <c r="I73" i="67"/>
  <c r="F73" i="67"/>
  <c r="O72" i="67"/>
  <c r="L72" i="67"/>
  <c r="I72" i="67"/>
  <c r="F72" i="67"/>
  <c r="O71" i="67"/>
  <c r="L71" i="67"/>
  <c r="I71" i="67"/>
  <c r="F71" i="67"/>
  <c r="N70" i="67"/>
  <c r="N68" i="67" s="1"/>
  <c r="M70" i="67"/>
  <c r="O70" i="67" s="1"/>
  <c r="K70" i="67"/>
  <c r="K68" i="67" s="1"/>
  <c r="J70" i="67"/>
  <c r="H70" i="67"/>
  <c r="G70" i="67"/>
  <c r="I70" i="67" s="1"/>
  <c r="F70" i="67"/>
  <c r="E70" i="67"/>
  <c r="D70" i="67"/>
  <c r="O69" i="67"/>
  <c r="L69" i="67"/>
  <c r="I69" i="67"/>
  <c r="F69" i="67"/>
  <c r="M68" i="67"/>
  <c r="O68" i="67" s="1"/>
  <c r="H68" i="67"/>
  <c r="E68" i="67"/>
  <c r="D68" i="67"/>
  <c r="O67" i="67"/>
  <c r="L67" i="67"/>
  <c r="I67" i="67"/>
  <c r="F67" i="67"/>
  <c r="O66" i="67"/>
  <c r="L66" i="67"/>
  <c r="C66" i="67" s="1"/>
  <c r="I66" i="67"/>
  <c r="F66" i="67"/>
  <c r="O65" i="67"/>
  <c r="L65" i="67"/>
  <c r="I65" i="67"/>
  <c r="F65" i="67"/>
  <c r="O64" i="67"/>
  <c r="L64" i="67"/>
  <c r="I64" i="67"/>
  <c r="F64" i="67"/>
  <c r="O63" i="67"/>
  <c r="L63" i="67"/>
  <c r="I63" i="67"/>
  <c r="F63" i="67"/>
  <c r="O62" i="67"/>
  <c r="L62" i="67"/>
  <c r="C62" i="67" s="1"/>
  <c r="I62" i="67"/>
  <c r="F62" i="67"/>
  <c r="O61" i="67"/>
  <c r="L61" i="67"/>
  <c r="I61" i="67"/>
  <c r="F61" i="67"/>
  <c r="O60" i="67"/>
  <c r="L60" i="67"/>
  <c r="I60" i="67"/>
  <c r="F60" i="67"/>
  <c r="N59" i="67"/>
  <c r="M59" i="67"/>
  <c r="K59" i="67"/>
  <c r="J59" i="67"/>
  <c r="H59" i="67"/>
  <c r="G59" i="67"/>
  <c r="I59" i="67" s="1"/>
  <c r="E59" i="67"/>
  <c r="D59" i="67"/>
  <c r="O58" i="67"/>
  <c r="L58" i="67"/>
  <c r="I58" i="67"/>
  <c r="F58" i="67"/>
  <c r="O57" i="67"/>
  <c r="L57" i="67"/>
  <c r="I57" i="67"/>
  <c r="F57" i="67"/>
  <c r="N56" i="67"/>
  <c r="M56" i="67"/>
  <c r="K56" i="67"/>
  <c r="J56" i="67"/>
  <c r="H56" i="67"/>
  <c r="H55" i="67" s="1"/>
  <c r="G56" i="67"/>
  <c r="E56" i="67"/>
  <c r="D56" i="67"/>
  <c r="N55" i="67"/>
  <c r="N54" i="67" s="1"/>
  <c r="G55" i="67"/>
  <c r="O48" i="67"/>
  <c r="C48" i="67" s="1"/>
  <c r="O47" i="67"/>
  <c r="C47" i="67"/>
  <c r="N46" i="67"/>
  <c r="O46" i="67" s="1"/>
  <c r="C46" i="67" s="1"/>
  <c r="M46" i="67"/>
  <c r="L45" i="67"/>
  <c r="I45" i="67"/>
  <c r="F45" i="67"/>
  <c r="K44" i="67"/>
  <c r="J44" i="67"/>
  <c r="L44" i="67" s="1"/>
  <c r="H44" i="67"/>
  <c r="H22" i="67" s="1"/>
  <c r="G44" i="67"/>
  <c r="E44" i="67"/>
  <c r="D44" i="67"/>
  <c r="F43" i="67"/>
  <c r="C43" i="67" s="1"/>
  <c r="L42" i="67"/>
  <c r="C42" i="67" s="1"/>
  <c r="L41" i="67"/>
  <c r="C41" i="67" s="1"/>
  <c r="L40" i="67"/>
  <c r="C40" i="67" s="1"/>
  <c r="L39" i="67"/>
  <c r="C39" i="67" s="1"/>
  <c r="K38" i="67"/>
  <c r="J38" i="67"/>
  <c r="L38" i="67" s="1"/>
  <c r="C38" i="67" s="1"/>
  <c r="L37" i="67"/>
  <c r="C37" i="67" s="1"/>
  <c r="L36" i="67"/>
  <c r="C36" i="67" s="1"/>
  <c r="K35" i="67"/>
  <c r="J35" i="67"/>
  <c r="L35" i="67" s="1"/>
  <c r="C35" i="67" s="1"/>
  <c r="L34" i="67"/>
  <c r="C34" i="67" s="1"/>
  <c r="K33" i="67"/>
  <c r="J33" i="67"/>
  <c r="L32" i="67"/>
  <c r="C32" i="67" s="1"/>
  <c r="L31" i="67"/>
  <c r="C31" i="67" s="1"/>
  <c r="L30" i="67"/>
  <c r="C30" i="67" s="1"/>
  <c r="K29" i="67"/>
  <c r="J29" i="67"/>
  <c r="F27" i="67"/>
  <c r="C27" i="67" s="1"/>
  <c r="I26" i="67"/>
  <c r="O25" i="67"/>
  <c r="L25" i="67"/>
  <c r="I25" i="67"/>
  <c r="F25" i="67"/>
  <c r="C25" i="67" s="1"/>
  <c r="O24" i="67"/>
  <c r="L24" i="67"/>
  <c r="I24" i="67"/>
  <c r="F24" i="67"/>
  <c r="C24" i="67" s="1"/>
  <c r="N23" i="67"/>
  <c r="M23" i="67"/>
  <c r="M291" i="67" s="1"/>
  <c r="K23" i="67"/>
  <c r="K291" i="67" s="1"/>
  <c r="K290" i="67" s="1"/>
  <c r="J23" i="67"/>
  <c r="J291" i="67" s="1"/>
  <c r="H23" i="67"/>
  <c r="G23" i="67"/>
  <c r="E23" i="67"/>
  <c r="E291" i="67" s="1"/>
  <c r="E290" i="67" s="1"/>
  <c r="D23" i="67"/>
  <c r="M22" i="67"/>
  <c r="L56" i="67" l="1"/>
  <c r="O78" i="67"/>
  <c r="C119" i="67"/>
  <c r="C134" i="67"/>
  <c r="O145" i="67"/>
  <c r="C156" i="67"/>
  <c r="I189" i="67"/>
  <c r="C203" i="67"/>
  <c r="C221" i="67"/>
  <c r="C235" i="67"/>
  <c r="C243" i="67"/>
  <c r="C255" i="67"/>
  <c r="G259" i="67"/>
  <c r="I259" i="67" s="1"/>
  <c r="C282" i="67"/>
  <c r="E22" i="67"/>
  <c r="C58" i="67"/>
  <c r="F59" i="67"/>
  <c r="L59" i="67"/>
  <c r="C88" i="67"/>
  <c r="C92" i="67"/>
  <c r="C95" i="67"/>
  <c r="C100" i="67"/>
  <c r="C114" i="67"/>
  <c r="C124" i="67"/>
  <c r="C127" i="67"/>
  <c r="C139" i="67"/>
  <c r="C179" i="67"/>
  <c r="K188" i="67"/>
  <c r="C245" i="67"/>
  <c r="C248" i="67"/>
  <c r="C250" i="67"/>
  <c r="C257" i="67"/>
  <c r="C267" i="67"/>
  <c r="O272" i="67"/>
  <c r="C279" i="67"/>
  <c r="O293" i="67"/>
  <c r="F23" i="67"/>
  <c r="H291" i="67"/>
  <c r="N291" i="67"/>
  <c r="N290" i="67" s="1"/>
  <c r="L29" i="67"/>
  <c r="C29" i="67" s="1"/>
  <c r="L33" i="67"/>
  <c r="C33" i="67" s="1"/>
  <c r="C45" i="67"/>
  <c r="M55" i="67"/>
  <c r="K55" i="67"/>
  <c r="K54" i="67" s="1"/>
  <c r="C71" i="67"/>
  <c r="C72" i="67"/>
  <c r="C73" i="67"/>
  <c r="C82" i="67"/>
  <c r="C83" i="67"/>
  <c r="G84" i="67"/>
  <c r="K84" i="67"/>
  <c r="C102" i="67"/>
  <c r="C107" i="67"/>
  <c r="G131" i="67"/>
  <c r="C141" i="67"/>
  <c r="C147" i="67"/>
  <c r="C151" i="67"/>
  <c r="C155" i="67"/>
  <c r="C159" i="67"/>
  <c r="C183" i="67"/>
  <c r="L185" i="67"/>
  <c r="C186" i="67"/>
  <c r="C191" i="67"/>
  <c r="I193" i="67"/>
  <c r="O192" i="67"/>
  <c r="C211" i="67"/>
  <c r="C214" i="67"/>
  <c r="I228" i="67"/>
  <c r="O228" i="67"/>
  <c r="H232" i="67"/>
  <c r="O234" i="67"/>
  <c r="O239" i="67"/>
  <c r="I247" i="67"/>
  <c r="H270" i="67"/>
  <c r="H269" i="67" s="1"/>
  <c r="N270" i="67"/>
  <c r="N269" i="67" s="1"/>
  <c r="M270" i="67"/>
  <c r="M269" i="67" s="1"/>
  <c r="O269" i="67" s="1"/>
  <c r="I281" i="67"/>
  <c r="O281" i="67"/>
  <c r="C294" i="67"/>
  <c r="C295" i="67"/>
  <c r="C293" i="67" s="1"/>
  <c r="C297" i="67"/>
  <c r="D55" i="67"/>
  <c r="K28" i="67"/>
  <c r="E55" i="67"/>
  <c r="E54" i="67" s="1"/>
  <c r="C57" i="67"/>
  <c r="C64" i="67"/>
  <c r="O23" i="67"/>
  <c r="I44" i="67"/>
  <c r="F44" i="67"/>
  <c r="I56" i="67"/>
  <c r="C60" i="67"/>
  <c r="C61" i="67"/>
  <c r="C75" i="67"/>
  <c r="D291" i="67"/>
  <c r="J55" i="67"/>
  <c r="L55" i="67" s="1"/>
  <c r="C65" i="67"/>
  <c r="F78" i="67"/>
  <c r="L70" i="67"/>
  <c r="G77" i="67"/>
  <c r="I77" i="67" s="1"/>
  <c r="M77" i="67"/>
  <c r="C93" i="67"/>
  <c r="C99" i="67"/>
  <c r="C105" i="67"/>
  <c r="C110" i="67"/>
  <c r="C116" i="67"/>
  <c r="I117" i="67"/>
  <c r="C122" i="67"/>
  <c r="I132" i="67"/>
  <c r="L137" i="67"/>
  <c r="C138" i="67"/>
  <c r="O142" i="67"/>
  <c r="L145" i="67"/>
  <c r="C146" i="67"/>
  <c r="F152" i="67"/>
  <c r="C158" i="67"/>
  <c r="O161" i="67"/>
  <c r="C164" i="67"/>
  <c r="C173" i="67"/>
  <c r="D174" i="67"/>
  <c r="F176" i="67"/>
  <c r="C177" i="67"/>
  <c r="C178" i="67"/>
  <c r="F185" i="67"/>
  <c r="C185" i="67" s="1"/>
  <c r="C190" i="67"/>
  <c r="F193" i="67"/>
  <c r="O193" i="67"/>
  <c r="C201" i="67"/>
  <c r="E205" i="67"/>
  <c r="L217" i="67"/>
  <c r="C218" i="67"/>
  <c r="C230" i="67"/>
  <c r="C233" i="67"/>
  <c r="I236" i="67"/>
  <c r="C241" i="67"/>
  <c r="C246" i="67"/>
  <c r="F247" i="67"/>
  <c r="I252" i="67"/>
  <c r="C256" i="67"/>
  <c r="C258" i="67"/>
  <c r="D259" i="67"/>
  <c r="C265" i="67"/>
  <c r="G270" i="67"/>
  <c r="L277" i="67"/>
  <c r="F281" i="67"/>
  <c r="L90" i="67"/>
  <c r="C91" i="67"/>
  <c r="I96" i="67"/>
  <c r="C98" i="67"/>
  <c r="C103" i="67"/>
  <c r="F104" i="67"/>
  <c r="C109" i="67"/>
  <c r="L113" i="67"/>
  <c r="C115" i="67"/>
  <c r="C121" i="67"/>
  <c r="F125" i="67"/>
  <c r="C125" i="67" s="1"/>
  <c r="C126" i="67"/>
  <c r="O129" i="67"/>
  <c r="C140" i="67"/>
  <c r="C148" i="67"/>
  <c r="C150" i="67"/>
  <c r="I152" i="67"/>
  <c r="C163" i="67"/>
  <c r="C168" i="67"/>
  <c r="O180" i="67"/>
  <c r="C184" i="67"/>
  <c r="H188" i="67"/>
  <c r="I188" i="67" s="1"/>
  <c r="D192" i="67"/>
  <c r="K205" i="67"/>
  <c r="C208" i="67"/>
  <c r="C210" i="67"/>
  <c r="C220" i="67"/>
  <c r="C222" i="67"/>
  <c r="C229" i="67"/>
  <c r="I84" i="67"/>
  <c r="F85" i="67"/>
  <c r="C161" i="67"/>
  <c r="F166" i="67"/>
  <c r="F167" i="67"/>
  <c r="D188" i="67"/>
  <c r="F199" i="67"/>
  <c r="H231" i="67"/>
  <c r="C238" i="67"/>
  <c r="F239" i="67"/>
  <c r="C249" i="67"/>
  <c r="I253" i="67"/>
  <c r="F260" i="67"/>
  <c r="C261" i="67"/>
  <c r="O264" i="67"/>
  <c r="F272" i="67"/>
  <c r="C273" i="67"/>
  <c r="C276" i="67"/>
  <c r="I277" i="67"/>
  <c r="L281" i="67"/>
  <c r="F283" i="67"/>
  <c r="C284" i="67"/>
  <c r="C296" i="67"/>
  <c r="C299" i="67"/>
  <c r="C303" i="67"/>
  <c r="O59" i="67"/>
  <c r="C59" i="67" s="1"/>
  <c r="C63" i="67"/>
  <c r="C67" i="67"/>
  <c r="F68" i="67"/>
  <c r="C69" i="67"/>
  <c r="K77" i="67"/>
  <c r="C79" i="67"/>
  <c r="C80" i="67"/>
  <c r="F81" i="67"/>
  <c r="C87" i="67"/>
  <c r="O90" i="67"/>
  <c r="C90" i="67" s="1"/>
  <c r="C94" i="67"/>
  <c r="F96" i="67"/>
  <c r="C101" i="67"/>
  <c r="I104" i="67"/>
  <c r="C106" i="67"/>
  <c r="C111" i="67"/>
  <c r="I113" i="67"/>
  <c r="F117" i="67"/>
  <c r="C118" i="67"/>
  <c r="D123" i="67"/>
  <c r="F129" i="67"/>
  <c r="L129" i="67"/>
  <c r="C130" i="67"/>
  <c r="F132" i="67"/>
  <c r="C133" i="67"/>
  <c r="L152" i="67"/>
  <c r="C153" i="67"/>
  <c r="C154" i="67"/>
  <c r="C160" i="67"/>
  <c r="C169" i="67"/>
  <c r="C170" i="67"/>
  <c r="G175" i="67"/>
  <c r="E175" i="67"/>
  <c r="N175" i="67"/>
  <c r="N174" i="67" s="1"/>
  <c r="F180" i="67"/>
  <c r="L180" i="67"/>
  <c r="C182" i="67"/>
  <c r="E188" i="67"/>
  <c r="C200" i="67"/>
  <c r="C202" i="67"/>
  <c r="C213" i="67"/>
  <c r="C225" i="67"/>
  <c r="N205" i="67"/>
  <c r="N196" i="67" s="1"/>
  <c r="F236" i="67"/>
  <c r="C236" i="67" s="1"/>
  <c r="C237" i="67"/>
  <c r="C242" i="67"/>
  <c r="L253" i="67"/>
  <c r="C254" i="67"/>
  <c r="I260" i="67"/>
  <c r="O260" i="67"/>
  <c r="L264" i="67"/>
  <c r="C264" i="67" s="1"/>
  <c r="C266" i="67"/>
  <c r="I272" i="67"/>
  <c r="E270" i="67"/>
  <c r="E269" i="67" s="1"/>
  <c r="C278" i="67"/>
  <c r="O277" i="67"/>
  <c r="C285" i="67"/>
  <c r="F293" i="67"/>
  <c r="C301" i="67"/>
  <c r="G291" i="67"/>
  <c r="G22" i="67"/>
  <c r="I22" i="67" s="1"/>
  <c r="I23" i="67"/>
  <c r="C70" i="67"/>
  <c r="L77" i="67"/>
  <c r="I55" i="67"/>
  <c r="H54" i="67"/>
  <c r="D54" i="67"/>
  <c r="M54" i="67"/>
  <c r="O55" i="67"/>
  <c r="O77" i="67"/>
  <c r="K166" i="67"/>
  <c r="L166" i="67" s="1"/>
  <c r="L167" i="67"/>
  <c r="D290" i="67"/>
  <c r="F291" i="67"/>
  <c r="H290" i="67"/>
  <c r="L23" i="67"/>
  <c r="F56" i="67"/>
  <c r="C56" i="67" s="1"/>
  <c r="J68" i="67"/>
  <c r="L68" i="67" s="1"/>
  <c r="L78" i="67"/>
  <c r="D84" i="67"/>
  <c r="C113" i="67"/>
  <c r="C136" i="67"/>
  <c r="C144" i="67"/>
  <c r="F145" i="67"/>
  <c r="C145" i="67" s="1"/>
  <c r="C166" i="67"/>
  <c r="G166" i="67"/>
  <c r="I166" i="67" s="1"/>
  <c r="I167" i="67"/>
  <c r="O175" i="67"/>
  <c r="J192" i="67"/>
  <c r="F234" i="67"/>
  <c r="D232" i="67"/>
  <c r="J84" i="67"/>
  <c r="L84" i="67" s="1"/>
  <c r="L85" i="67"/>
  <c r="J131" i="67"/>
  <c r="L131" i="67" s="1"/>
  <c r="L132" i="67"/>
  <c r="O137" i="67"/>
  <c r="M131" i="67"/>
  <c r="M76" i="67" s="1"/>
  <c r="J175" i="67"/>
  <c r="L176" i="67"/>
  <c r="M196" i="67"/>
  <c r="O197" i="67"/>
  <c r="M290" i="67"/>
  <c r="O290" i="67" s="1"/>
  <c r="O291" i="67"/>
  <c r="N22" i="67"/>
  <c r="O22" i="67" s="1"/>
  <c r="J28" i="67"/>
  <c r="O56" i="67"/>
  <c r="G68" i="67"/>
  <c r="F77" i="67"/>
  <c r="I78" i="67"/>
  <c r="C78" i="67" s="1"/>
  <c r="E84" i="67"/>
  <c r="I85" i="67"/>
  <c r="C85" i="67" s="1"/>
  <c r="C86" i="67"/>
  <c r="C128" i="67"/>
  <c r="E131" i="67"/>
  <c r="F137" i="67"/>
  <c r="C137" i="67" s="1"/>
  <c r="I142" i="67"/>
  <c r="H131" i="67"/>
  <c r="I131" i="67" s="1"/>
  <c r="C152" i="67"/>
  <c r="C157" i="67"/>
  <c r="C172" i="67"/>
  <c r="G174" i="67"/>
  <c r="I174" i="67" s="1"/>
  <c r="I175" i="67"/>
  <c r="M174" i="67"/>
  <c r="O174" i="67" s="1"/>
  <c r="C247" i="67"/>
  <c r="M188" i="67"/>
  <c r="O188" i="67" s="1"/>
  <c r="O189" i="67"/>
  <c r="K22" i="67"/>
  <c r="L291" i="67"/>
  <c r="I81" i="67"/>
  <c r="C81" i="67" s="1"/>
  <c r="C117" i="67"/>
  <c r="N131" i="67"/>
  <c r="N76" i="67" s="1"/>
  <c r="N53" i="67" s="1"/>
  <c r="O132" i="67"/>
  <c r="F142" i="67"/>
  <c r="D131" i="67"/>
  <c r="F175" i="67"/>
  <c r="E174" i="67"/>
  <c r="C181" i="67"/>
  <c r="K197" i="67"/>
  <c r="K196" i="67" s="1"/>
  <c r="L199" i="67"/>
  <c r="J290" i="67"/>
  <c r="L290" i="67" s="1"/>
  <c r="O176" i="67"/>
  <c r="C176" i="67" s="1"/>
  <c r="F189" i="67"/>
  <c r="C194" i="67"/>
  <c r="E196" i="67"/>
  <c r="I199" i="67"/>
  <c r="G197" i="67"/>
  <c r="C204" i="67"/>
  <c r="H205" i="67"/>
  <c r="I205" i="67" s="1"/>
  <c r="I206" i="67"/>
  <c r="C212" i="67"/>
  <c r="C224" i="67"/>
  <c r="J232" i="67"/>
  <c r="L239" i="67"/>
  <c r="K232" i="67"/>
  <c r="K231" i="67" s="1"/>
  <c r="C240" i="67"/>
  <c r="M252" i="67"/>
  <c r="O253" i="67"/>
  <c r="D269" i="67"/>
  <c r="F270" i="67"/>
  <c r="G269" i="67"/>
  <c r="I269" i="67" s="1"/>
  <c r="I270" i="67"/>
  <c r="C280" i="67"/>
  <c r="C281" i="67"/>
  <c r="I283" i="67"/>
  <c r="H196" i="67"/>
  <c r="H195" i="67" s="1"/>
  <c r="D205" i="67"/>
  <c r="F206" i="67"/>
  <c r="C216" i="67"/>
  <c r="F217" i="67"/>
  <c r="C217" i="67" s="1"/>
  <c r="O232" i="67"/>
  <c r="I234" i="67"/>
  <c r="I239" i="67"/>
  <c r="G232" i="67"/>
  <c r="C244" i="67"/>
  <c r="N259" i="67"/>
  <c r="O259" i="67" s="1"/>
  <c r="C268" i="67"/>
  <c r="L272" i="67"/>
  <c r="J270" i="67"/>
  <c r="L197" i="67"/>
  <c r="L228" i="67"/>
  <c r="C228" i="67" s="1"/>
  <c r="J205" i="67"/>
  <c r="E252" i="67"/>
  <c r="F253" i="67"/>
  <c r="J259" i="67"/>
  <c r="L259" i="67" s="1"/>
  <c r="L260" i="67"/>
  <c r="C272" i="67"/>
  <c r="F277" i="67"/>
  <c r="C277" i="67" s="1"/>
  <c r="L283" i="67"/>
  <c r="I293" i="67"/>
  <c r="D197" i="67"/>
  <c r="K270" i="67"/>
  <c r="K269" i="67" s="1"/>
  <c r="C260" i="67" l="1"/>
  <c r="N231" i="67"/>
  <c r="N195" i="67" s="1"/>
  <c r="C199" i="67"/>
  <c r="C142" i="67"/>
  <c r="C132" i="67"/>
  <c r="C167" i="67"/>
  <c r="C129" i="67"/>
  <c r="O205" i="67"/>
  <c r="C205" i="67" s="1"/>
  <c r="O270" i="67"/>
  <c r="F174" i="67"/>
  <c r="C96" i="67"/>
  <c r="C44" i="67"/>
  <c r="C283" i="67"/>
  <c r="C77" i="67"/>
  <c r="F84" i="67"/>
  <c r="C84" i="67" s="1"/>
  <c r="K76" i="67"/>
  <c r="F123" i="67"/>
  <c r="C123" i="67" s="1"/>
  <c r="C180" i="67"/>
  <c r="C104" i="67"/>
  <c r="C239" i="67"/>
  <c r="F205" i="67"/>
  <c r="F131" i="67"/>
  <c r="G76" i="67"/>
  <c r="I76" i="67" s="1"/>
  <c r="F55" i="67"/>
  <c r="F192" i="67"/>
  <c r="F259" i="67"/>
  <c r="C259" i="67" s="1"/>
  <c r="C193" i="67"/>
  <c r="F290" i="67"/>
  <c r="H76" i="67"/>
  <c r="F188" i="67"/>
  <c r="N52" i="67"/>
  <c r="D231" i="67"/>
  <c r="F232" i="67"/>
  <c r="L192" i="67"/>
  <c r="C192" i="67" s="1"/>
  <c r="J188" i="67"/>
  <c r="L188" i="67" s="1"/>
  <c r="C188" i="67" s="1"/>
  <c r="O76" i="67"/>
  <c r="F54" i="67"/>
  <c r="H53" i="67"/>
  <c r="H52" i="67" s="1"/>
  <c r="D76" i="67"/>
  <c r="D53" i="67" s="1"/>
  <c r="L205" i="67"/>
  <c r="J196" i="67"/>
  <c r="N286" i="67"/>
  <c r="M231" i="67"/>
  <c r="M195" i="67" s="1"/>
  <c r="O195" i="67" s="1"/>
  <c r="O252" i="67"/>
  <c r="J231" i="67"/>
  <c r="L231" i="67" s="1"/>
  <c r="L232" i="67"/>
  <c r="E76" i="67"/>
  <c r="E53" i="67" s="1"/>
  <c r="J174" i="67"/>
  <c r="L174" i="67" s="1"/>
  <c r="L175" i="67"/>
  <c r="C175" i="67" s="1"/>
  <c r="C234" i="67"/>
  <c r="C23" i="67"/>
  <c r="C291" i="67" s="1"/>
  <c r="C290" i="67" s="1"/>
  <c r="I232" i="67"/>
  <c r="G231" i="67"/>
  <c r="L28" i="67"/>
  <c r="C28" i="67" s="1"/>
  <c r="C206" i="67"/>
  <c r="J22" i="67"/>
  <c r="L22" i="67" s="1"/>
  <c r="O196" i="67"/>
  <c r="O131" i="67"/>
  <c r="H286" i="67"/>
  <c r="M53" i="67"/>
  <c r="O54" i="67"/>
  <c r="I68" i="67"/>
  <c r="C68" i="67" s="1"/>
  <c r="G54" i="67"/>
  <c r="D196" i="67"/>
  <c r="F197" i="67"/>
  <c r="C253" i="67"/>
  <c r="J269" i="67"/>
  <c r="L270" i="67"/>
  <c r="C270" i="67" s="1"/>
  <c r="E231" i="67"/>
  <c r="F252" i="67"/>
  <c r="F269" i="67"/>
  <c r="D286" i="67"/>
  <c r="G196" i="67"/>
  <c r="I197" i="67"/>
  <c r="C189" i="67"/>
  <c r="K195" i="67"/>
  <c r="C131" i="67"/>
  <c r="C174" i="67"/>
  <c r="J54" i="67"/>
  <c r="C55" i="67"/>
  <c r="J76" i="67"/>
  <c r="G290" i="67"/>
  <c r="I290" i="67" s="1"/>
  <c r="I291" i="67"/>
  <c r="L76" i="67" l="1"/>
  <c r="K53" i="67"/>
  <c r="K52" i="67" s="1"/>
  <c r="K286" i="67"/>
  <c r="L269" i="67"/>
  <c r="J286" i="67"/>
  <c r="L286" i="67" s="1"/>
  <c r="G53" i="67"/>
  <c r="I54" i="67"/>
  <c r="E286" i="67"/>
  <c r="F286" i="67" s="1"/>
  <c r="C197" i="67"/>
  <c r="I231" i="67"/>
  <c r="G286" i="67"/>
  <c r="I286" i="67" s="1"/>
  <c r="F76" i="67"/>
  <c r="C76" i="67" s="1"/>
  <c r="F231" i="67"/>
  <c r="J53" i="67"/>
  <c r="L54" i="67"/>
  <c r="C269" i="67"/>
  <c r="F196" i="67"/>
  <c r="D195" i="67"/>
  <c r="O53" i="67"/>
  <c r="M52" i="67"/>
  <c r="J195" i="67"/>
  <c r="L195" i="67" s="1"/>
  <c r="L196" i="67"/>
  <c r="H288" i="67"/>
  <c r="H51" i="67"/>
  <c r="F53" i="67"/>
  <c r="N51" i="67"/>
  <c r="N288" i="67"/>
  <c r="I196" i="67"/>
  <c r="G195" i="67"/>
  <c r="I195" i="67" s="1"/>
  <c r="C252" i="67"/>
  <c r="E195" i="67"/>
  <c r="E52" i="67" s="1"/>
  <c r="O231" i="67"/>
  <c r="M286" i="67"/>
  <c r="O286" i="67" s="1"/>
  <c r="C232" i="67"/>
  <c r="K51" i="67" l="1"/>
  <c r="K288" i="67"/>
  <c r="C54" i="67"/>
  <c r="F195" i="67"/>
  <c r="C195" i="67" s="1"/>
  <c r="E288" i="67"/>
  <c r="E51" i="67"/>
  <c r="D52" i="67"/>
  <c r="J52" i="67"/>
  <c r="L53" i="67"/>
  <c r="M51" i="67"/>
  <c r="O51" i="67" s="1"/>
  <c r="O52" i="67"/>
  <c r="M288" i="67"/>
  <c r="O288" i="67" s="1"/>
  <c r="C196" i="67"/>
  <c r="C231" i="67"/>
  <c r="C286" i="67" s="1"/>
  <c r="G52" i="67"/>
  <c r="I53" i="67"/>
  <c r="C53" i="67" s="1"/>
  <c r="L52" i="67" l="1"/>
  <c r="J51" i="67"/>
  <c r="L51" i="67" s="1"/>
  <c r="J288" i="67"/>
  <c r="L288" i="67" s="1"/>
  <c r="D51" i="67"/>
  <c r="F52" i="67"/>
  <c r="G288" i="67"/>
  <c r="I288" i="67" s="1"/>
  <c r="I52" i="67"/>
  <c r="G51" i="67"/>
  <c r="I51" i="67" s="1"/>
  <c r="C52" i="67" l="1"/>
  <c r="F51" i="67"/>
  <c r="C51" i="67" s="1"/>
  <c r="D26" i="67"/>
  <c r="F26" i="67" l="1"/>
  <c r="C26" i="67" s="1"/>
  <c r="D22" i="67"/>
  <c r="D288" i="67"/>
  <c r="F288" i="67" l="1"/>
  <c r="C288" i="67" s="1"/>
  <c r="F22" i="67"/>
  <c r="C22" i="67" s="1"/>
  <c r="F73" i="66" l="1"/>
  <c r="F65" i="66"/>
  <c r="F51" i="66"/>
  <c r="F53" i="66"/>
  <c r="F54" i="66"/>
  <c r="F55" i="66"/>
  <c r="F56" i="66"/>
  <c r="F57" i="66"/>
  <c r="F58" i="66"/>
  <c r="F59" i="66"/>
  <c r="F60" i="66"/>
  <c r="F52" i="66"/>
  <c r="F44" i="66"/>
  <c r="F45" i="66"/>
  <c r="F46" i="66"/>
  <c r="F43" i="66"/>
  <c r="F42" i="66" s="1"/>
  <c r="F22" i="66"/>
  <c r="F23" i="66"/>
  <c r="F24" i="66"/>
  <c r="F25" i="66"/>
  <c r="F26" i="66"/>
  <c r="F27" i="66"/>
  <c r="F28" i="66"/>
  <c r="F29" i="66"/>
  <c r="F30" i="66"/>
  <c r="F31" i="66"/>
  <c r="F21" i="66"/>
  <c r="F36" i="66"/>
  <c r="F14" i="66"/>
  <c r="D73" i="66"/>
  <c r="D65" i="66"/>
  <c r="E51" i="66"/>
  <c r="D51" i="66"/>
  <c r="E42" i="66"/>
  <c r="D42" i="66"/>
  <c r="D36" i="66"/>
  <c r="E20" i="66"/>
  <c r="D20" i="66"/>
  <c r="D14" i="66"/>
  <c r="E97" i="65"/>
  <c r="F20" i="66" l="1"/>
  <c r="O303" i="65"/>
  <c r="L303" i="65"/>
  <c r="I303" i="65"/>
  <c r="F303" i="65"/>
  <c r="C303" i="65" s="1"/>
  <c r="O301" i="65"/>
  <c r="L301" i="65"/>
  <c r="I301" i="65"/>
  <c r="F301" i="65"/>
  <c r="O299" i="65"/>
  <c r="L299" i="65"/>
  <c r="I299" i="65"/>
  <c r="F299" i="65"/>
  <c r="O298" i="65"/>
  <c r="L298" i="65"/>
  <c r="I298" i="65"/>
  <c r="F298" i="65"/>
  <c r="O297" i="65"/>
  <c r="L297" i="65"/>
  <c r="I297" i="65"/>
  <c r="F297" i="65"/>
  <c r="C297" i="65" s="1"/>
  <c r="O296" i="65"/>
  <c r="L296" i="65"/>
  <c r="I296" i="65"/>
  <c r="F296" i="65"/>
  <c r="O295" i="65"/>
  <c r="L295" i="65"/>
  <c r="I295" i="65"/>
  <c r="F295" i="65"/>
  <c r="O294" i="65"/>
  <c r="L294" i="65"/>
  <c r="I294" i="65"/>
  <c r="F294" i="65"/>
  <c r="N293" i="65"/>
  <c r="O293" i="65" s="1"/>
  <c r="M293" i="65"/>
  <c r="K293" i="65"/>
  <c r="J293" i="65"/>
  <c r="H293" i="65"/>
  <c r="G293" i="65"/>
  <c r="E293" i="65"/>
  <c r="O285" i="65"/>
  <c r="L285" i="65"/>
  <c r="I285" i="65"/>
  <c r="F285" i="65"/>
  <c r="O284" i="65"/>
  <c r="L284" i="65"/>
  <c r="I284" i="65"/>
  <c r="F284" i="65"/>
  <c r="N283" i="65"/>
  <c r="M283" i="65"/>
  <c r="K283" i="65"/>
  <c r="J283" i="65"/>
  <c r="H283" i="65"/>
  <c r="G283" i="65"/>
  <c r="E283" i="65"/>
  <c r="O282" i="65"/>
  <c r="L282" i="65"/>
  <c r="I282" i="65"/>
  <c r="F282" i="65"/>
  <c r="N281" i="65"/>
  <c r="M281" i="65"/>
  <c r="O281" i="65" s="1"/>
  <c r="K281" i="65"/>
  <c r="J281" i="65"/>
  <c r="L281" i="65" s="1"/>
  <c r="H281" i="65"/>
  <c r="G281" i="65"/>
  <c r="E281" i="65"/>
  <c r="O280" i="65"/>
  <c r="L280" i="65"/>
  <c r="I280" i="65"/>
  <c r="F280" i="65"/>
  <c r="O279" i="65"/>
  <c r="L279" i="65"/>
  <c r="I279" i="65"/>
  <c r="F279" i="65"/>
  <c r="O278" i="65"/>
  <c r="O277" i="65" s="1"/>
  <c r="L278" i="65"/>
  <c r="I278" i="65"/>
  <c r="F278" i="65"/>
  <c r="N277" i="65"/>
  <c r="M277" i="65"/>
  <c r="K277" i="65"/>
  <c r="K270" i="65" s="1"/>
  <c r="K269" i="65" s="1"/>
  <c r="J277" i="65"/>
  <c r="H277" i="65"/>
  <c r="G277" i="65"/>
  <c r="E277" i="65"/>
  <c r="O276" i="65"/>
  <c r="L276" i="65"/>
  <c r="I276" i="65"/>
  <c r="F276" i="65"/>
  <c r="O275" i="65"/>
  <c r="L275" i="65"/>
  <c r="I275" i="65"/>
  <c r="F275" i="65"/>
  <c r="O274" i="65"/>
  <c r="L274" i="65"/>
  <c r="I274" i="65"/>
  <c r="F274" i="65"/>
  <c r="C274" i="65" s="1"/>
  <c r="O273" i="65"/>
  <c r="L273" i="65"/>
  <c r="I273" i="65"/>
  <c r="F273" i="65"/>
  <c r="N272" i="65"/>
  <c r="M272" i="65"/>
  <c r="K272" i="65"/>
  <c r="J272" i="65"/>
  <c r="L272" i="65" s="1"/>
  <c r="H272" i="65"/>
  <c r="G272" i="65"/>
  <c r="I272" i="65" s="1"/>
  <c r="E272" i="65"/>
  <c r="O271" i="65"/>
  <c r="L271" i="65"/>
  <c r="I271" i="65"/>
  <c r="F271" i="65"/>
  <c r="N270" i="65"/>
  <c r="N269" i="65" s="1"/>
  <c r="G270" i="65"/>
  <c r="O268" i="65"/>
  <c r="L268" i="65"/>
  <c r="I268" i="65"/>
  <c r="F268" i="65"/>
  <c r="O267" i="65"/>
  <c r="L267" i="65"/>
  <c r="I267" i="65"/>
  <c r="F267" i="65"/>
  <c r="O266" i="65"/>
  <c r="L266" i="65"/>
  <c r="I266" i="65"/>
  <c r="F266" i="65"/>
  <c r="O265" i="65"/>
  <c r="L265" i="65"/>
  <c r="I265" i="65"/>
  <c r="F265" i="65"/>
  <c r="N264" i="65"/>
  <c r="M264" i="65"/>
  <c r="K264" i="65"/>
  <c r="J264" i="65"/>
  <c r="H264" i="65"/>
  <c r="G264" i="65"/>
  <c r="E264" i="65"/>
  <c r="O263" i="65"/>
  <c r="L263" i="65"/>
  <c r="I263" i="65"/>
  <c r="F263" i="65"/>
  <c r="O262" i="65"/>
  <c r="L262" i="65"/>
  <c r="C262" i="65" s="1"/>
  <c r="I262" i="65"/>
  <c r="F262" i="65"/>
  <c r="O261" i="65"/>
  <c r="L261" i="65"/>
  <c r="I261" i="65"/>
  <c r="F261" i="65"/>
  <c r="N260" i="65"/>
  <c r="N259" i="65" s="1"/>
  <c r="M260" i="65"/>
  <c r="K260" i="65"/>
  <c r="J260" i="65"/>
  <c r="L260" i="65" s="1"/>
  <c r="H260" i="65"/>
  <c r="I260" i="65" s="1"/>
  <c r="G260" i="65"/>
  <c r="E260" i="65"/>
  <c r="K259" i="65"/>
  <c r="G259" i="65"/>
  <c r="O258" i="65"/>
  <c r="L258" i="65"/>
  <c r="I258" i="65"/>
  <c r="F258" i="65"/>
  <c r="O257" i="65"/>
  <c r="L257" i="65"/>
  <c r="I257" i="65"/>
  <c r="F257" i="65"/>
  <c r="O256" i="65"/>
  <c r="L256" i="65"/>
  <c r="I256" i="65"/>
  <c r="F256" i="65"/>
  <c r="O255" i="65"/>
  <c r="L255" i="65"/>
  <c r="I255" i="65"/>
  <c r="F255" i="65"/>
  <c r="O254" i="65"/>
  <c r="L254" i="65"/>
  <c r="I254" i="65"/>
  <c r="F254" i="65"/>
  <c r="N253" i="65"/>
  <c r="M253" i="65"/>
  <c r="O253" i="65" s="1"/>
  <c r="K253" i="65"/>
  <c r="J253" i="65"/>
  <c r="L253" i="65" s="1"/>
  <c r="H253" i="65"/>
  <c r="H252" i="65" s="1"/>
  <c r="G253" i="65"/>
  <c r="E253" i="65"/>
  <c r="N252" i="65"/>
  <c r="M252" i="65"/>
  <c r="O252" i="65" s="1"/>
  <c r="K252" i="65"/>
  <c r="J252" i="65"/>
  <c r="L252" i="65" s="1"/>
  <c r="G252" i="65"/>
  <c r="E252" i="65"/>
  <c r="O251" i="65"/>
  <c r="L251" i="65"/>
  <c r="I251" i="65"/>
  <c r="F251" i="65"/>
  <c r="O250" i="65"/>
  <c r="L250" i="65"/>
  <c r="I250" i="65"/>
  <c r="F250" i="65"/>
  <c r="O249" i="65"/>
  <c r="L249" i="65"/>
  <c r="I249" i="65"/>
  <c r="F249" i="65"/>
  <c r="O248" i="65"/>
  <c r="L248" i="65"/>
  <c r="I248" i="65"/>
  <c r="F248" i="65"/>
  <c r="N247" i="65"/>
  <c r="M247" i="65"/>
  <c r="O247" i="65" s="1"/>
  <c r="K247" i="65"/>
  <c r="J247" i="65"/>
  <c r="L247" i="65" s="1"/>
  <c r="H247" i="65"/>
  <c r="G247" i="65"/>
  <c r="I247" i="65" s="1"/>
  <c r="E247" i="65"/>
  <c r="O246" i="65"/>
  <c r="L246" i="65"/>
  <c r="I246" i="65"/>
  <c r="F246" i="65"/>
  <c r="O245" i="65"/>
  <c r="L245" i="65"/>
  <c r="I245" i="65"/>
  <c r="F245" i="65"/>
  <c r="O244" i="65"/>
  <c r="L244" i="65"/>
  <c r="I244" i="65"/>
  <c r="F244" i="65"/>
  <c r="O243" i="65"/>
  <c r="L243" i="65"/>
  <c r="I243" i="65"/>
  <c r="F243" i="65"/>
  <c r="O242" i="65"/>
  <c r="L242" i="65"/>
  <c r="I242" i="65"/>
  <c r="F242" i="65"/>
  <c r="C242" i="65" s="1"/>
  <c r="O241" i="65"/>
  <c r="L241" i="65"/>
  <c r="I241" i="65"/>
  <c r="F241" i="65"/>
  <c r="O240" i="65"/>
  <c r="L240" i="65"/>
  <c r="I240" i="65"/>
  <c r="F240" i="65"/>
  <c r="N239" i="65"/>
  <c r="M239" i="65"/>
  <c r="K239" i="65"/>
  <c r="J239" i="65"/>
  <c r="H239" i="65"/>
  <c r="G239" i="65"/>
  <c r="E239" i="65"/>
  <c r="F239" i="65" s="1"/>
  <c r="O238" i="65"/>
  <c r="L238" i="65"/>
  <c r="I238" i="65"/>
  <c r="F238" i="65"/>
  <c r="C238" i="65" s="1"/>
  <c r="O237" i="65"/>
  <c r="L237" i="65"/>
  <c r="I237" i="65"/>
  <c r="F237" i="65"/>
  <c r="N236" i="65"/>
  <c r="M236" i="65"/>
  <c r="K236" i="65"/>
  <c r="J236" i="65"/>
  <c r="H236" i="65"/>
  <c r="I236" i="65" s="1"/>
  <c r="G236" i="65"/>
  <c r="E236" i="65"/>
  <c r="O235" i="65"/>
  <c r="L235" i="65"/>
  <c r="I235" i="65"/>
  <c r="F235" i="65"/>
  <c r="N234" i="65"/>
  <c r="O234" i="65" s="1"/>
  <c r="M234" i="65"/>
  <c r="K234" i="65"/>
  <c r="J234" i="65"/>
  <c r="H234" i="65"/>
  <c r="G234" i="65"/>
  <c r="E234" i="65"/>
  <c r="O233" i="65"/>
  <c r="L233" i="65"/>
  <c r="I233" i="65"/>
  <c r="F233" i="65"/>
  <c r="H232" i="65"/>
  <c r="O230" i="65"/>
  <c r="L230" i="65"/>
  <c r="I230" i="65"/>
  <c r="F230" i="65"/>
  <c r="C230" i="65" s="1"/>
  <c r="O229" i="65"/>
  <c r="L229" i="65"/>
  <c r="I229" i="65"/>
  <c r="F229" i="65"/>
  <c r="N228" i="65"/>
  <c r="M228" i="65"/>
  <c r="K228" i="65"/>
  <c r="J228" i="65"/>
  <c r="L228" i="65" s="1"/>
  <c r="H228" i="65"/>
  <c r="G228" i="65"/>
  <c r="I228" i="65" s="1"/>
  <c r="E228" i="65"/>
  <c r="O227" i="65"/>
  <c r="L227" i="65"/>
  <c r="I227" i="65"/>
  <c r="F227" i="65"/>
  <c r="O226" i="65"/>
  <c r="L226" i="65"/>
  <c r="I226" i="65"/>
  <c r="F226" i="65"/>
  <c r="O225" i="65"/>
  <c r="L225" i="65"/>
  <c r="I225" i="65"/>
  <c r="F225" i="65"/>
  <c r="O224" i="65"/>
  <c r="L224" i="65"/>
  <c r="I224" i="65"/>
  <c r="F224" i="65"/>
  <c r="O223" i="65"/>
  <c r="L223" i="65"/>
  <c r="I223" i="65"/>
  <c r="F223" i="65"/>
  <c r="O222" i="65"/>
  <c r="L222" i="65"/>
  <c r="I222" i="65"/>
  <c r="F222" i="65"/>
  <c r="C222" i="65" s="1"/>
  <c r="O221" i="65"/>
  <c r="L221" i="65"/>
  <c r="I221" i="65"/>
  <c r="F221" i="65"/>
  <c r="O220" i="65"/>
  <c r="L220" i="65"/>
  <c r="I220" i="65"/>
  <c r="F220" i="65"/>
  <c r="O219" i="65"/>
  <c r="L219" i="65"/>
  <c r="I219" i="65"/>
  <c r="F219" i="65"/>
  <c r="O218" i="65"/>
  <c r="L218" i="65"/>
  <c r="I218" i="65"/>
  <c r="F218" i="65"/>
  <c r="C218" i="65" s="1"/>
  <c r="N217" i="65"/>
  <c r="M217" i="65"/>
  <c r="K217" i="65"/>
  <c r="J217" i="65"/>
  <c r="H217" i="65"/>
  <c r="G217" i="65"/>
  <c r="E217" i="65"/>
  <c r="O216" i="65"/>
  <c r="L216" i="65"/>
  <c r="I216" i="65"/>
  <c r="F216" i="65"/>
  <c r="O215" i="65"/>
  <c r="L215" i="65"/>
  <c r="I215" i="65"/>
  <c r="F215" i="65"/>
  <c r="O214" i="65"/>
  <c r="L214" i="65"/>
  <c r="I214" i="65"/>
  <c r="F214" i="65"/>
  <c r="C214" i="65" s="1"/>
  <c r="O213" i="65"/>
  <c r="L213" i="65"/>
  <c r="I213" i="65"/>
  <c r="F213" i="65"/>
  <c r="O212" i="65"/>
  <c r="L212" i="65"/>
  <c r="I212" i="65"/>
  <c r="F212" i="65"/>
  <c r="O211" i="65"/>
  <c r="L211" i="65"/>
  <c r="I211" i="65"/>
  <c r="F211" i="65"/>
  <c r="O210" i="65"/>
  <c r="L210" i="65"/>
  <c r="I210" i="65"/>
  <c r="F210" i="65"/>
  <c r="C210" i="65" s="1"/>
  <c r="O209" i="65"/>
  <c r="L209" i="65"/>
  <c r="I209" i="65"/>
  <c r="F209" i="65"/>
  <c r="O208" i="65"/>
  <c r="L208" i="65"/>
  <c r="I208" i="65"/>
  <c r="F208" i="65"/>
  <c r="O207" i="65"/>
  <c r="L207" i="65"/>
  <c r="I207" i="65"/>
  <c r="F207" i="65"/>
  <c r="O206" i="65"/>
  <c r="N206" i="65"/>
  <c r="M206" i="65"/>
  <c r="K206" i="65"/>
  <c r="J206" i="65"/>
  <c r="L206" i="65" s="1"/>
  <c r="H206" i="65"/>
  <c r="G206" i="65"/>
  <c r="E206" i="65"/>
  <c r="N205" i="65"/>
  <c r="J205" i="65"/>
  <c r="H205" i="65"/>
  <c r="O204" i="65"/>
  <c r="L204" i="65"/>
  <c r="I204" i="65"/>
  <c r="F204" i="65"/>
  <c r="O203" i="65"/>
  <c r="L203" i="65"/>
  <c r="I203" i="65"/>
  <c r="F203" i="65"/>
  <c r="O202" i="65"/>
  <c r="L202" i="65"/>
  <c r="I202" i="65"/>
  <c r="F202" i="65"/>
  <c r="O201" i="65"/>
  <c r="L201" i="65"/>
  <c r="I201" i="65"/>
  <c r="F201" i="65"/>
  <c r="O200" i="65"/>
  <c r="L200" i="65"/>
  <c r="I200" i="65"/>
  <c r="F200" i="65"/>
  <c r="N199" i="65"/>
  <c r="N197" i="65" s="1"/>
  <c r="N196" i="65" s="1"/>
  <c r="M199" i="65"/>
  <c r="M197" i="65" s="1"/>
  <c r="K199" i="65"/>
  <c r="J199" i="65"/>
  <c r="H199" i="65"/>
  <c r="G199" i="65"/>
  <c r="I199" i="65" s="1"/>
  <c r="E199" i="65"/>
  <c r="F199" i="65" s="1"/>
  <c r="O198" i="65"/>
  <c r="L198" i="65"/>
  <c r="I198" i="65"/>
  <c r="F198" i="65"/>
  <c r="K197" i="65"/>
  <c r="H197" i="65"/>
  <c r="H196" i="65" s="1"/>
  <c r="E197" i="65"/>
  <c r="O194" i="65"/>
  <c r="L194" i="65"/>
  <c r="C194" i="65" s="1"/>
  <c r="I194" i="65"/>
  <c r="F194" i="65"/>
  <c r="N193" i="65"/>
  <c r="M193" i="65"/>
  <c r="K193" i="65"/>
  <c r="J193" i="65"/>
  <c r="L193" i="65" s="1"/>
  <c r="H193" i="65"/>
  <c r="H192" i="65" s="1"/>
  <c r="G193" i="65"/>
  <c r="E193" i="65"/>
  <c r="N192" i="65"/>
  <c r="K192" i="65"/>
  <c r="G192" i="65"/>
  <c r="I192" i="65" s="1"/>
  <c r="E192" i="65"/>
  <c r="O191" i="65"/>
  <c r="L191" i="65"/>
  <c r="I191" i="65"/>
  <c r="F191" i="65"/>
  <c r="O190" i="65"/>
  <c r="L190" i="65"/>
  <c r="I190" i="65"/>
  <c r="F190" i="65"/>
  <c r="C190" i="65" s="1"/>
  <c r="N189" i="65"/>
  <c r="N188" i="65" s="1"/>
  <c r="M189" i="65"/>
  <c r="K189" i="65"/>
  <c r="J189" i="65"/>
  <c r="L189" i="65" s="1"/>
  <c r="H189" i="65"/>
  <c r="G189" i="65"/>
  <c r="I189" i="65" s="1"/>
  <c r="E189" i="65"/>
  <c r="E188" i="65" s="1"/>
  <c r="O187" i="65"/>
  <c r="L187" i="65"/>
  <c r="I187" i="65"/>
  <c r="F187" i="65"/>
  <c r="O186" i="65"/>
  <c r="L186" i="65"/>
  <c r="I186" i="65"/>
  <c r="F186" i="65"/>
  <c r="N185" i="65"/>
  <c r="M185" i="65"/>
  <c r="O185" i="65" s="1"/>
  <c r="K185" i="65"/>
  <c r="L185" i="65" s="1"/>
  <c r="J185" i="65"/>
  <c r="H185" i="65"/>
  <c r="G185" i="65"/>
  <c r="E185" i="65"/>
  <c r="O184" i="65"/>
  <c r="L184" i="65"/>
  <c r="I184" i="65"/>
  <c r="F184" i="65"/>
  <c r="O183" i="65"/>
  <c r="L183" i="65"/>
  <c r="I183" i="65"/>
  <c r="F183" i="65"/>
  <c r="O182" i="65"/>
  <c r="L182" i="65"/>
  <c r="I182" i="65"/>
  <c r="F182" i="65"/>
  <c r="C182" i="65" s="1"/>
  <c r="O181" i="65"/>
  <c r="L181" i="65"/>
  <c r="I181" i="65"/>
  <c r="F181" i="65"/>
  <c r="N180" i="65"/>
  <c r="M180" i="65"/>
  <c r="O180" i="65" s="1"/>
  <c r="K180" i="65"/>
  <c r="J180" i="65"/>
  <c r="L180" i="65" s="1"/>
  <c r="H180" i="65"/>
  <c r="G180" i="65"/>
  <c r="E180" i="65"/>
  <c r="O179" i="65"/>
  <c r="L179" i="65"/>
  <c r="I179" i="65"/>
  <c r="F179" i="65"/>
  <c r="O178" i="65"/>
  <c r="L178" i="65"/>
  <c r="I178" i="65"/>
  <c r="F178" i="65"/>
  <c r="O177" i="65"/>
  <c r="L177" i="65"/>
  <c r="I177" i="65"/>
  <c r="F177" i="65"/>
  <c r="N176" i="65"/>
  <c r="N175" i="65" s="1"/>
  <c r="N174" i="65" s="1"/>
  <c r="M176" i="65"/>
  <c r="K176" i="65"/>
  <c r="J176" i="65"/>
  <c r="L176" i="65" s="1"/>
  <c r="H176" i="65"/>
  <c r="H175" i="65" s="1"/>
  <c r="G176" i="65"/>
  <c r="E176" i="65"/>
  <c r="E175" i="65" s="1"/>
  <c r="E174" i="65" s="1"/>
  <c r="J175" i="65"/>
  <c r="O173" i="65"/>
  <c r="L173" i="65"/>
  <c r="I173" i="65"/>
  <c r="F173" i="65"/>
  <c r="O172" i="65"/>
  <c r="L172" i="65"/>
  <c r="I172" i="65"/>
  <c r="F172" i="65"/>
  <c r="O171" i="65"/>
  <c r="L171" i="65"/>
  <c r="I171" i="65"/>
  <c r="F171" i="65"/>
  <c r="O170" i="65"/>
  <c r="L170" i="65"/>
  <c r="I170" i="65"/>
  <c r="F170" i="65"/>
  <c r="C170" i="65" s="1"/>
  <c r="O169" i="65"/>
  <c r="L169" i="65"/>
  <c r="I169" i="65"/>
  <c r="F169" i="65"/>
  <c r="C169" i="65" s="1"/>
  <c r="O168" i="65"/>
  <c r="L168" i="65"/>
  <c r="I168" i="65"/>
  <c r="F168" i="65"/>
  <c r="N167" i="65"/>
  <c r="N166" i="65" s="1"/>
  <c r="M167" i="65"/>
  <c r="M166" i="65" s="1"/>
  <c r="K167" i="65"/>
  <c r="K166" i="65" s="1"/>
  <c r="J167" i="65"/>
  <c r="H167" i="65"/>
  <c r="G167" i="65"/>
  <c r="E167" i="65"/>
  <c r="E166" i="65" s="1"/>
  <c r="H166" i="65"/>
  <c r="G166" i="65"/>
  <c r="O165" i="65"/>
  <c r="L165" i="65"/>
  <c r="I165" i="65"/>
  <c r="F165" i="65"/>
  <c r="O164" i="65"/>
  <c r="L164" i="65"/>
  <c r="I164" i="65"/>
  <c r="F164" i="65"/>
  <c r="O163" i="65"/>
  <c r="L163" i="65"/>
  <c r="I163" i="65"/>
  <c r="F163" i="65"/>
  <c r="O162" i="65"/>
  <c r="L162" i="65"/>
  <c r="I162" i="65"/>
  <c r="F162" i="65"/>
  <c r="N161" i="65"/>
  <c r="M161" i="65"/>
  <c r="O161" i="65" s="1"/>
  <c r="K161" i="65"/>
  <c r="J161" i="65"/>
  <c r="L161" i="65" s="1"/>
  <c r="H161" i="65"/>
  <c r="G161" i="65"/>
  <c r="E161" i="65"/>
  <c r="O160" i="65"/>
  <c r="L160" i="65"/>
  <c r="I160" i="65"/>
  <c r="F160" i="65"/>
  <c r="O159" i="65"/>
  <c r="L159" i="65"/>
  <c r="I159" i="65"/>
  <c r="F159" i="65"/>
  <c r="O158" i="65"/>
  <c r="L158" i="65"/>
  <c r="I158" i="65"/>
  <c r="C158" i="65" s="1"/>
  <c r="F158" i="65"/>
  <c r="O157" i="65"/>
  <c r="L157" i="65"/>
  <c r="I157" i="65"/>
  <c r="F157" i="65"/>
  <c r="O156" i="65"/>
  <c r="L156" i="65"/>
  <c r="I156" i="65"/>
  <c r="F156" i="65"/>
  <c r="O155" i="65"/>
  <c r="L155" i="65"/>
  <c r="I155" i="65"/>
  <c r="F155" i="65"/>
  <c r="O154" i="65"/>
  <c r="L154" i="65"/>
  <c r="I154" i="65"/>
  <c r="F154" i="65"/>
  <c r="O153" i="65"/>
  <c r="L153" i="65"/>
  <c r="I153" i="65"/>
  <c r="F153" i="65"/>
  <c r="N152" i="65"/>
  <c r="M152" i="65"/>
  <c r="K152" i="65"/>
  <c r="J152" i="65"/>
  <c r="H152" i="65"/>
  <c r="I152" i="65" s="1"/>
  <c r="G152" i="65"/>
  <c r="E152" i="65"/>
  <c r="O151" i="65"/>
  <c r="L151" i="65"/>
  <c r="I151" i="65"/>
  <c r="F151" i="65"/>
  <c r="O150" i="65"/>
  <c r="L150" i="65"/>
  <c r="I150" i="65"/>
  <c r="F150" i="65"/>
  <c r="O149" i="65"/>
  <c r="L149" i="65"/>
  <c r="I149" i="65"/>
  <c r="F149" i="65"/>
  <c r="O148" i="65"/>
  <c r="L148" i="65"/>
  <c r="I148" i="65"/>
  <c r="F148" i="65"/>
  <c r="O147" i="65"/>
  <c r="L147" i="65"/>
  <c r="I147" i="65"/>
  <c r="F147" i="65"/>
  <c r="O146" i="65"/>
  <c r="L146" i="65"/>
  <c r="I146" i="65"/>
  <c r="F146" i="65"/>
  <c r="C146" i="65" s="1"/>
  <c r="N145" i="65"/>
  <c r="O145" i="65" s="1"/>
  <c r="M145" i="65"/>
  <c r="K145" i="65"/>
  <c r="J145" i="65"/>
  <c r="H145" i="65"/>
  <c r="G145" i="65"/>
  <c r="E145" i="65"/>
  <c r="O144" i="65"/>
  <c r="L144" i="65"/>
  <c r="I144" i="65"/>
  <c r="F144" i="65"/>
  <c r="O143" i="65"/>
  <c r="L143" i="65"/>
  <c r="I143" i="65"/>
  <c r="F143" i="65"/>
  <c r="N142" i="65"/>
  <c r="M142" i="65"/>
  <c r="O142" i="65" s="1"/>
  <c r="K142" i="65"/>
  <c r="J142" i="65"/>
  <c r="H142" i="65"/>
  <c r="G142" i="65"/>
  <c r="E142" i="65"/>
  <c r="F142" i="65" s="1"/>
  <c r="O141" i="65"/>
  <c r="L141" i="65"/>
  <c r="I141" i="65"/>
  <c r="F141" i="65"/>
  <c r="O140" i="65"/>
  <c r="L140" i="65"/>
  <c r="I140" i="65"/>
  <c r="F140" i="65"/>
  <c r="O139" i="65"/>
  <c r="L139" i="65"/>
  <c r="I139" i="65"/>
  <c r="F139" i="65"/>
  <c r="O138" i="65"/>
  <c r="L138" i="65"/>
  <c r="I138" i="65"/>
  <c r="F138" i="65"/>
  <c r="C138" i="65" s="1"/>
  <c r="N137" i="65"/>
  <c r="M137" i="65"/>
  <c r="K137" i="65"/>
  <c r="J137" i="65"/>
  <c r="L137" i="65" s="1"/>
  <c r="H137" i="65"/>
  <c r="G137" i="65"/>
  <c r="E137" i="65"/>
  <c r="O136" i="65"/>
  <c r="L136" i="65"/>
  <c r="I136" i="65"/>
  <c r="F136" i="65"/>
  <c r="O135" i="65"/>
  <c r="L135" i="65"/>
  <c r="I135" i="65"/>
  <c r="F135" i="65"/>
  <c r="O134" i="65"/>
  <c r="L134" i="65"/>
  <c r="I134" i="65"/>
  <c r="F134" i="65"/>
  <c r="O133" i="65"/>
  <c r="L133" i="65"/>
  <c r="I133" i="65"/>
  <c r="F133" i="65"/>
  <c r="N132" i="65"/>
  <c r="N131" i="65" s="1"/>
  <c r="M132" i="65"/>
  <c r="K132" i="65"/>
  <c r="J132" i="65"/>
  <c r="H132" i="65"/>
  <c r="G132" i="65"/>
  <c r="E132" i="65"/>
  <c r="J131" i="65"/>
  <c r="O130" i="65"/>
  <c r="L130" i="65"/>
  <c r="I130" i="65"/>
  <c r="F130" i="65"/>
  <c r="C130" i="65" s="1"/>
  <c r="N129" i="65"/>
  <c r="M129" i="65"/>
  <c r="O129" i="65" s="1"/>
  <c r="K129" i="65"/>
  <c r="J129" i="65"/>
  <c r="L129" i="65" s="1"/>
  <c r="H129" i="65"/>
  <c r="I129" i="65" s="1"/>
  <c r="G129" i="65"/>
  <c r="E129" i="65"/>
  <c r="O128" i="65"/>
  <c r="L128" i="65"/>
  <c r="I128" i="65"/>
  <c r="F128" i="65"/>
  <c r="O127" i="65"/>
  <c r="L127" i="65"/>
  <c r="I127" i="65"/>
  <c r="F127" i="65"/>
  <c r="O126" i="65"/>
  <c r="L126" i="65"/>
  <c r="I126" i="65"/>
  <c r="F126" i="65"/>
  <c r="C126" i="65" s="1"/>
  <c r="O125" i="65"/>
  <c r="L125" i="65"/>
  <c r="I125" i="65"/>
  <c r="F125" i="65"/>
  <c r="C125" i="65" s="1"/>
  <c r="O124" i="65"/>
  <c r="L124" i="65"/>
  <c r="I124" i="65"/>
  <c r="F124" i="65"/>
  <c r="N123" i="65"/>
  <c r="M123" i="65"/>
  <c r="K123" i="65"/>
  <c r="J123" i="65"/>
  <c r="H123" i="65"/>
  <c r="G123" i="65"/>
  <c r="E123" i="65"/>
  <c r="O122" i="65"/>
  <c r="L122" i="65"/>
  <c r="I122" i="65"/>
  <c r="F122" i="65"/>
  <c r="O121" i="65"/>
  <c r="L121" i="65"/>
  <c r="I121" i="65"/>
  <c r="F121" i="65"/>
  <c r="O120" i="65"/>
  <c r="L120" i="65"/>
  <c r="I120" i="65"/>
  <c r="F120" i="65"/>
  <c r="O119" i="65"/>
  <c r="L119" i="65"/>
  <c r="I119" i="65"/>
  <c r="F119" i="65"/>
  <c r="O118" i="65"/>
  <c r="L118" i="65"/>
  <c r="I118" i="65"/>
  <c r="F118" i="65"/>
  <c r="N117" i="65"/>
  <c r="M117" i="65"/>
  <c r="K117" i="65"/>
  <c r="J117" i="65"/>
  <c r="H117" i="65"/>
  <c r="I117" i="65" s="1"/>
  <c r="G117" i="65"/>
  <c r="E117" i="65"/>
  <c r="O116" i="65"/>
  <c r="L116" i="65"/>
  <c r="I116" i="65"/>
  <c r="F116" i="65"/>
  <c r="O115" i="65"/>
  <c r="L115" i="65"/>
  <c r="I115" i="65"/>
  <c r="F115" i="65"/>
  <c r="O114" i="65"/>
  <c r="L114" i="65"/>
  <c r="I114" i="65"/>
  <c r="F114" i="65"/>
  <c r="N113" i="65"/>
  <c r="M113" i="65"/>
  <c r="K113" i="65"/>
  <c r="J113" i="65"/>
  <c r="L113" i="65" s="1"/>
  <c r="H113" i="65"/>
  <c r="G113" i="65"/>
  <c r="E113" i="65"/>
  <c r="O112" i="65"/>
  <c r="L112" i="65"/>
  <c r="I112" i="65"/>
  <c r="F112" i="65"/>
  <c r="O111" i="65"/>
  <c r="L111" i="65"/>
  <c r="I111" i="65"/>
  <c r="F111" i="65"/>
  <c r="O110" i="65"/>
  <c r="L110" i="65"/>
  <c r="I110" i="65"/>
  <c r="F110" i="65"/>
  <c r="C110" i="65" s="1"/>
  <c r="O109" i="65"/>
  <c r="L109" i="65"/>
  <c r="I109" i="65"/>
  <c r="F109" i="65"/>
  <c r="O108" i="65"/>
  <c r="L108" i="65"/>
  <c r="I108" i="65"/>
  <c r="F108" i="65"/>
  <c r="O107" i="65"/>
  <c r="L107" i="65"/>
  <c r="I107" i="65"/>
  <c r="F107" i="65"/>
  <c r="O106" i="65"/>
  <c r="L106" i="65"/>
  <c r="I106" i="65"/>
  <c r="F106" i="65"/>
  <c r="O105" i="65"/>
  <c r="L105" i="65"/>
  <c r="I105" i="65"/>
  <c r="F105" i="65"/>
  <c r="N104" i="65"/>
  <c r="M104" i="65"/>
  <c r="O104" i="65" s="1"/>
  <c r="K104" i="65"/>
  <c r="J104" i="65"/>
  <c r="L104" i="65" s="1"/>
  <c r="H104" i="65"/>
  <c r="G104" i="65"/>
  <c r="E104" i="65"/>
  <c r="F104" i="65" s="1"/>
  <c r="O103" i="65"/>
  <c r="L103" i="65"/>
  <c r="I103" i="65"/>
  <c r="F103" i="65"/>
  <c r="O102" i="65"/>
  <c r="L102" i="65"/>
  <c r="I102" i="65"/>
  <c r="F102" i="65"/>
  <c r="O101" i="65"/>
  <c r="L101" i="65"/>
  <c r="I101" i="65"/>
  <c r="F101" i="65"/>
  <c r="O100" i="65"/>
  <c r="L100" i="65"/>
  <c r="I100" i="65"/>
  <c r="F100" i="65"/>
  <c r="O99" i="65"/>
  <c r="L99" i="65"/>
  <c r="I99" i="65"/>
  <c r="F99" i="65"/>
  <c r="C99" i="65" s="1"/>
  <c r="O98" i="65"/>
  <c r="L98" i="65"/>
  <c r="I98" i="65"/>
  <c r="F98" i="65"/>
  <c r="C98" i="65" s="1"/>
  <c r="O97" i="65"/>
  <c r="L97" i="65"/>
  <c r="I97" i="65"/>
  <c r="F97" i="65"/>
  <c r="N96" i="65"/>
  <c r="M96" i="65"/>
  <c r="K96" i="65"/>
  <c r="J96" i="65"/>
  <c r="H96" i="65"/>
  <c r="G96" i="65"/>
  <c r="I96" i="65" s="1"/>
  <c r="E96" i="65"/>
  <c r="O95" i="65"/>
  <c r="L95" i="65"/>
  <c r="I95" i="65"/>
  <c r="F95" i="65"/>
  <c r="O94" i="65"/>
  <c r="L94" i="65"/>
  <c r="I94" i="65"/>
  <c r="F94" i="65"/>
  <c r="O93" i="65"/>
  <c r="L93" i="65"/>
  <c r="I93" i="65"/>
  <c r="F93" i="65"/>
  <c r="O92" i="65"/>
  <c r="L92" i="65"/>
  <c r="I92" i="65"/>
  <c r="F92" i="65"/>
  <c r="O91" i="65"/>
  <c r="L91" i="65"/>
  <c r="I91" i="65"/>
  <c r="F91" i="65"/>
  <c r="N90" i="65"/>
  <c r="M90" i="65"/>
  <c r="O90" i="65" s="1"/>
  <c r="K90" i="65"/>
  <c r="J90" i="65"/>
  <c r="H90" i="65"/>
  <c r="G90" i="65"/>
  <c r="E90" i="65"/>
  <c r="O89" i="65"/>
  <c r="L89" i="65"/>
  <c r="I89" i="65"/>
  <c r="F89" i="65"/>
  <c r="C89" i="65" s="1"/>
  <c r="O88" i="65"/>
  <c r="L88" i="65"/>
  <c r="I88" i="65"/>
  <c r="F88" i="65"/>
  <c r="O87" i="65"/>
  <c r="L87" i="65"/>
  <c r="I87" i="65"/>
  <c r="F87" i="65"/>
  <c r="O86" i="65"/>
  <c r="L86" i="65"/>
  <c r="I86" i="65"/>
  <c r="F86" i="65"/>
  <c r="C86" i="65" s="1"/>
  <c r="N85" i="65"/>
  <c r="M85" i="65"/>
  <c r="K85" i="65"/>
  <c r="J85" i="65"/>
  <c r="L85" i="65" s="1"/>
  <c r="H85" i="65"/>
  <c r="G85" i="65"/>
  <c r="E85" i="65"/>
  <c r="O83" i="65"/>
  <c r="L83" i="65"/>
  <c r="I83" i="65"/>
  <c r="F83" i="65"/>
  <c r="O82" i="65"/>
  <c r="L82" i="65"/>
  <c r="I82" i="65"/>
  <c r="F82" i="65"/>
  <c r="C82" i="65" s="1"/>
  <c r="N81" i="65"/>
  <c r="M81" i="65"/>
  <c r="K81" i="65"/>
  <c r="J81" i="65"/>
  <c r="L81" i="65" s="1"/>
  <c r="H81" i="65"/>
  <c r="G81" i="65"/>
  <c r="E81" i="65"/>
  <c r="O80" i="65"/>
  <c r="L80" i="65"/>
  <c r="I80" i="65"/>
  <c r="F80" i="65"/>
  <c r="O79" i="65"/>
  <c r="L79" i="65"/>
  <c r="I79" i="65"/>
  <c r="F79" i="65"/>
  <c r="N78" i="65"/>
  <c r="M78" i="65"/>
  <c r="K78" i="65"/>
  <c r="J78" i="65"/>
  <c r="J77" i="65" s="1"/>
  <c r="H78" i="65"/>
  <c r="G78" i="65"/>
  <c r="E78" i="65"/>
  <c r="M77" i="65"/>
  <c r="H77" i="65"/>
  <c r="O75" i="65"/>
  <c r="L75" i="65"/>
  <c r="I75" i="65"/>
  <c r="F75" i="65"/>
  <c r="C75" i="65" s="1"/>
  <c r="O74" i="65"/>
  <c r="L74" i="65"/>
  <c r="I74" i="65"/>
  <c r="F74" i="65"/>
  <c r="C74" i="65" s="1"/>
  <c r="O73" i="65"/>
  <c r="L73" i="65"/>
  <c r="I73" i="65"/>
  <c r="F73" i="65"/>
  <c r="O72" i="65"/>
  <c r="L72" i="65"/>
  <c r="I72" i="65"/>
  <c r="F72" i="65"/>
  <c r="C72" i="65" s="1"/>
  <c r="O71" i="65"/>
  <c r="L71" i="65"/>
  <c r="I71" i="65"/>
  <c r="F71" i="65"/>
  <c r="N70" i="65"/>
  <c r="M70" i="65"/>
  <c r="M68" i="65" s="1"/>
  <c r="K70" i="65"/>
  <c r="J70" i="65"/>
  <c r="J68" i="65" s="1"/>
  <c r="H70" i="65"/>
  <c r="H68" i="65" s="1"/>
  <c r="G70" i="65"/>
  <c r="E70" i="65"/>
  <c r="E68" i="65" s="1"/>
  <c r="O69" i="65"/>
  <c r="L69" i="65"/>
  <c r="I69" i="65"/>
  <c r="F69" i="65"/>
  <c r="N68" i="65"/>
  <c r="K68" i="65"/>
  <c r="O67" i="65"/>
  <c r="L67" i="65"/>
  <c r="I67" i="65"/>
  <c r="F67" i="65"/>
  <c r="O66" i="65"/>
  <c r="L66" i="65"/>
  <c r="I66" i="65"/>
  <c r="F66" i="65"/>
  <c r="O65" i="65"/>
  <c r="L65" i="65"/>
  <c r="I65" i="65"/>
  <c r="F65" i="65"/>
  <c r="O64" i="65"/>
  <c r="L64" i="65"/>
  <c r="I64" i="65"/>
  <c r="F64" i="65"/>
  <c r="O63" i="65"/>
  <c r="L63" i="65"/>
  <c r="I63" i="65"/>
  <c r="F63" i="65"/>
  <c r="O62" i="65"/>
  <c r="L62" i="65"/>
  <c r="I62" i="65"/>
  <c r="F62" i="65"/>
  <c r="O61" i="65"/>
  <c r="L61" i="65"/>
  <c r="I61" i="65"/>
  <c r="F61" i="65"/>
  <c r="O60" i="65"/>
  <c r="L60" i="65"/>
  <c r="I60" i="65"/>
  <c r="F60" i="65"/>
  <c r="N59" i="65"/>
  <c r="M59" i="65"/>
  <c r="K59" i="65"/>
  <c r="L59" i="65" s="1"/>
  <c r="J59" i="65"/>
  <c r="H59" i="65"/>
  <c r="G59" i="65"/>
  <c r="I59" i="65" s="1"/>
  <c r="E59" i="65"/>
  <c r="O58" i="65"/>
  <c r="L58" i="65"/>
  <c r="I58" i="65"/>
  <c r="F58" i="65"/>
  <c r="O57" i="65"/>
  <c r="L57" i="65"/>
  <c r="I57" i="65"/>
  <c r="F57" i="65"/>
  <c r="N56" i="65"/>
  <c r="M56" i="65"/>
  <c r="K56" i="65"/>
  <c r="J56" i="65"/>
  <c r="H56" i="65"/>
  <c r="H55" i="65" s="1"/>
  <c r="G56" i="65"/>
  <c r="G55" i="65" s="1"/>
  <c r="E56" i="65"/>
  <c r="N55" i="65"/>
  <c r="N54" i="65" s="1"/>
  <c r="J55" i="65"/>
  <c r="O48" i="65"/>
  <c r="C48" i="65" s="1"/>
  <c r="O47" i="65"/>
  <c r="C47" i="65" s="1"/>
  <c r="N46" i="65"/>
  <c r="M46" i="65"/>
  <c r="L45" i="65"/>
  <c r="I45" i="65"/>
  <c r="F45" i="65"/>
  <c r="K44" i="65"/>
  <c r="J44" i="65"/>
  <c r="L44" i="65" s="1"/>
  <c r="H44" i="65"/>
  <c r="G44" i="65"/>
  <c r="E44" i="65"/>
  <c r="F43" i="65"/>
  <c r="C43" i="65" s="1"/>
  <c r="L42" i="65"/>
  <c r="C42" i="65" s="1"/>
  <c r="L41" i="65"/>
  <c r="C41" i="65" s="1"/>
  <c r="L40" i="65"/>
  <c r="C40" i="65" s="1"/>
  <c r="L39" i="65"/>
  <c r="C39" i="65" s="1"/>
  <c r="K38" i="65"/>
  <c r="J38" i="65"/>
  <c r="L38" i="65" s="1"/>
  <c r="C38" i="65" s="1"/>
  <c r="L37" i="65"/>
  <c r="C37" i="65" s="1"/>
  <c r="L36" i="65"/>
  <c r="C36" i="65" s="1"/>
  <c r="K35" i="65"/>
  <c r="J35" i="65"/>
  <c r="L35" i="65" s="1"/>
  <c r="C35" i="65" s="1"/>
  <c r="L34" i="65"/>
  <c r="C34" i="65" s="1"/>
  <c r="K33" i="65"/>
  <c r="J33" i="65"/>
  <c r="L32" i="65"/>
  <c r="C32" i="65" s="1"/>
  <c r="L31" i="65"/>
  <c r="C31" i="65" s="1"/>
  <c r="L30" i="65"/>
  <c r="C30" i="65" s="1"/>
  <c r="K29" i="65"/>
  <c r="J29" i="65"/>
  <c r="F27" i="65"/>
  <c r="C27" i="65" s="1"/>
  <c r="I26" i="65"/>
  <c r="F26" i="65"/>
  <c r="O25" i="65"/>
  <c r="L25" i="65"/>
  <c r="I25" i="65"/>
  <c r="F25" i="65"/>
  <c r="O24" i="65"/>
  <c r="L24" i="65"/>
  <c r="I24" i="65"/>
  <c r="F24" i="65"/>
  <c r="N23" i="65"/>
  <c r="N291" i="65" s="1"/>
  <c r="N290" i="65" s="1"/>
  <c r="M23" i="65"/>
  <c r="M291" i="65" s="1"/>
  <c r="K23" i="65"/>
  <c r="K291" i="65" s="1"/>
  <c r="K290" i="65" s="1"/>
  <c r="J23" i="65"/>
  <c r="J291" i="65" s="1"/>
  <c r="H23" i="65"/>
  <c r="G23" i="65"/>
  <c r="G291" i="65" s="1"/>
  <c r="E23" i="65"/>
  <c r="E291" i="65" s="1"/>
  <c r="E290" i="65" s="1"/>
  <c r="G22" i="65"/>
  <c r="L23" i="65" l="1"/>
  <c r="L70" i="65"/>
  <c r="E77" i="65"/>
  <c r="I104" i="65"/>
  <c r="L117" i="65"/>
  <c r="C118" i="65"/>
  <c r="C122" i="65"/>
  <c r="C134" i="65"/>
  <c r="I167" i="65"/>
  <c r="C245" i="65"/>
  <c r="C246" i="65"/>
  <c r="I252" i="65"/>
  <c r="C261" i="65"/>
  <c r="C266" i="65"/>
  <c r="E22" i="65"/>
  <c r="J54" i="65"/>
  <c r="C60" i="65"/>
  <c r="I81" i="65"/>
  <c r="C83" i="65"/>
  <c r="C114" i="65"/>
  <c r="C181" i="65"/>
  <c r="C186" i="65"/>
  <c r="C198" i="65"/>
  <c r="C202" i="65"/>
  <c r="O217" i="65"/>
  <c r="C254" i="65"/>
  <c r="C255" i="65"/>
  <c r="C257" i="65"/>
  <c r="C258" i="65"/>
  <c r="C282" i="65"/>
  <c r="L56" i="65"/>
  <c r="O78" i="65"/>
  <c r="N77" i="65"/>
  <c r="O77" i="65" s="1"/>
  <c r="C101" i="65"/>
  <c r="C102" i="65"/>
  <c r="I132" i="65"/>
  <c r="L145" i="65"/>
  <c r="L152" i="65"/>
  <c r="C154" i="65"/>
  <c r="C162" i="65"/>
  <c r="F167" i="65"/>
  <c r="C178" i="65"/>
  <c r="K175" i="65"/>
  <c r="K174" i="65" s="1"/>
  <c r="J192" i="65"/>
  <c r="J188" i="65" s="1"/>
  <c r="L188" i="65" s="1"/>
  <c r="O193" i="65"/>
  <c r="G197" i="65"/>
  <c r="I253" i="65"/>
  <c r="J259" i="65"/>
  <c r="L259" i="65" s="1"/>
  <c r="I264" i="65"/>
  <c r="O264" i="65"/>
  <c r="J270" i="65"/>
  <c r="J269" i="65" s="1"/>
  <c r="L277" i="65"/>
  <c r="C278" i="65"/>
  <c r="C24" i="65"/>
  <c r="L33" i="65"/>
  <c r="C33" i="65" s="1"/>
  <c r="I44" i="65"/>
  <c r="G175" i="65"/>
  <c r="G174" i="65" s="1"/>
  <c r="K188" i="65"/>
  <c r="L217" i="65"/>
  <c r="C229" i="65"/>
  <c r="H259" i="65"/>
  <c r="C226" i="65"/>
  <c r="C227" i="65"/>
  <c r="C276" i="65"/>
  <c r="C294" i="65"/>
  <c r="C58" i="65"/>
  <c r="C240" i="65"/>
  <c r="C95" i="65"/>
  <c r="C106" i="65"/>
  <c r="C150" i="65"/>
  <c r="C204" i="65"/>
  <c r="C216" i="65"/>
  <c r="C250" i="65"/>
  <c r="F44" i="65"/>
  <c r="F90" i="65"/>
  <c r="L77" i="65"/>
  <c r="L29" i="65"/>
  <c r="C29" i="65" s="1"/>
  <c r="C64" i="65"/>
  <c r="C94" i="65"/>
  <c r="M22" i="65"/>
  <c r="M55" i="65"/>
  <c r="O56" i="65"/>
  <c r="I70" i="65"/>
  <c r="G68" i="65"/>
  <c r="I68" i="65" s="1"/>
  <c r="C108" i="65"/>
  <c r="C111" i="65"/>
  <c r="F113" i="65"/>
  <c r="C119" i="65"/>
  <c r="C121" i="65"/>
  <c r="I123" i="65"/>
  <c r="C128" i="65"/>
  <c r="L132" i="65"/>
  <c r="C133" i="65"/>
  <c r="H131" i="65"/>
  <c r="O137" i="65"/>
  <c r="C149" i="65"/>
  <c r="C157" i="65"/>
  <c r="C165" i="65"/>
  <c r="F180" i="65"/>
  <c r="I180" i="65"/>
  <c r="C183" i="65"/>
  <c r="F189" i="65"/>
  <c r="C201" i="65"/>
  <c r="C211" i="65"/>
  <c r="C213" i="65"/>
  <c r="C223" i="65"/>
  <c r="C225" i="65"/>
  <c r="C235" i="65"/>
  <c r="C243" i="65"/>
  <c r="C249" i="65"/>
  <c r="I259" i="65"/>
  <c r="L264" i="65"/>
  <c r="C265" i="65"/>
  <c r="E270" i="65"/>
  <c r="E269" i="65" s="1"/>
  <c r="C273" i="65"/>
  <c r="C279" i="65"/>
  <c r="F283" i="65"/>
  <c r="C284" i="65"/>
  <c r="C296" i="65"/>
  <c r="C61" i="65"/>
  <c r="C63" i="65"/>
  <c r="O68" i="65"/>
  <c r="C79" i="65"/>
  <c r="O85" i="65"/>
  <c r="C88" i="65"/>
  <c r="C93" i="65"/>
  <c r="O96" i="65"/>
  <c r="C100" i="65"/>
  <c r="C103" i="65"/>
  <c r="C112" i="65"/>
  <c r="O117" i="65"/>
  <c r="C120" i="65"/>
  <c r="C127" i="65"/>
  <c r="K131" i="65"/>
  <c r="L131" i="65" s="1"/>
  <c r="C144" i="65"/>
  <c r="F145" i="65"/>
  <c r="F152" i="65"/>
  <c r="O152" i="65"/>
  <c r="C155" i="65"/>
  <c r="C160" i="65"/>
  <c r="F161" i="65"/>
  <c r="C163" i="65"/>
  <c r="I166" i="65"/>
  <c r="F166" i="65"/>
  <c r="O166" i="65"/>
  <c r="I176" i="65"/>
  <c r="L192" i="65"/>
  <c r="C200" i="65"/>
  <c r="C215" i="65"/>
  <c r="C219" i="65"/>
  <c r="F228" i="65"/>
  <c r="C233" i="65"/>
  <c r="F234" i="65"/>
  <c r="O236" i="65"/>
  <c r="C241" i="65"/>
  <c r="F247" i="65"/>
  <c r="C247" i="65" s="1"/>
  <c r="C251" i="65"/>
  <c r="F260" i="65"/>
  <c r="C267" i="65"/>
  <c r="C268" i="65"/>
  <c r="C271" i="65"/>
  <c r="I281" i="65"/>
  <c r="I283" i="65"/>
  <c r="I293" i="65"/>
  <c r="C301" i="65"/>
  <c r="K28" i="65"/>
  <c r="C62" i="65"/>
  <c r="C67" i="65"/>
  <c r="C69" i="65"/>
  <c r="F78" i="65"/>
  <c r="C87" i="65"/>
  <c r="C92" i="65"/>
  <c r="C105" i="65"/>
  <c r="F117" i="65"/>
  <c r="E205" i="65"/>
  <c r="E196" i="65" s="1"/>
  <c r="C26" i="65"/>
  <c r="C65" i="65"/>
  <c r="F70" i="65"/>
  <c r="C45" i="65"/>
  <c r="F56" i="65"/>
  <c r="K55" i="65"/>
  <c r="C57" i="65"/>
  <c r="F59" i="65"/>
  <c r="C59" i="65" s="1"/>
  <c r="O59" i="65"/>
  <c r="C66" i="65"/>
  <c r="L68" i="65"/>
  <c r="C71" i="65"/>
  <c r="K77" i="65"/>
  <c r="F81" i="65"/>
  <c r="O81" i="65"/>
  <c r="C91" i="65"/>
  <c r="F96" i="65"/>
  <c r="L96" i="65"/>
  <c r="C97" i="65"/>
  <c r="C109" i="65"/>
  <c r="I113" i="65"/>
  <c r="O113" i="65"/>
  <c r="C116" i="65"/>
  <c r="F123" i="65"/>
  <c r="C124" i="65"/>
  <c r="F129" i="65"/>
  <c r="C129" i="65" s="1"/>
  <c r="C139" i="65"/>
  <c r="C141" i="65"/>
  <c r="I145" i="65"/>
  <c r="C153" i="65"/>
  <c r="I161" i="65"/>
  <c r="C172" i="65"/>
  <c r="C173" i="65"/>
  <c r="C177" i="65"/>
  <c r="F185" i="65"/>
  <c r="G188" i="65"/>
  <c r="O189" i="65"/>
  <c r="M192" i="65"/>
  <c r="F206" i="65"/>
  <c r="K205" i="65"/>
  <c r="K196" i="65" s="1"/>
  <c r="K195" i="65" s="1"/>
  <c r="C209" i="65"/>
  <c r="C221" i="65"/>
  <c r="F236" i="65"/>
  <c r="L236" i="65"/>
  <c r="C237" i="65"/>
  <c r="I239" i="65"/>
  <c r="C244" i="65"/>
  <c r="H231" i="65"/>
  <c r="H195" i="65" s="1"/>
  <c r="C256" i="65"/>
  <c r="C275" i="65"/>
  <c r="F281" i="65"/>
  <c r="C281" i="65" s="1"/>
  <c r="C285" i="65"/>
  <c r="F293" i="65"/>
  <c r="C298" i="65"/>
  <c r="F23" i="65"/>
  <c r="J28" i="65"/>
  <c r="J22" i="65" s="1"/>
  <c r="H54" i="65"/>
  <c r="K54" i="65"/>
  <c r="L55" i="65"/>
  <c r="C25" i="65"/>
  <c r="I55" i="65"/>
  <c r="O55" i="65"/>
  <c r="M54" i="65"/>
  <c r="K22" i="65"/>
  <c r="H291" i="65"/>
  <c r="H290" i="65" s="1"/>
  <c r="H22" i="65"/>
  <c r="I22" i="65" s="1"/>
  <c r="O123" i="65"/>
  <c r="N84" i="65"/>
  <c r="N76" i="65" s="1"/>
  <c r="N53" i="65" s="1"/>
  <c r="E131" i="65"/>
  <c r="F132" i="65"/>
  <c r="J174" i="65"/>
  <c r="L174" i="65" s="1"/>
  <c r="L175" i="65"/>
  <c r="F217" i="65"/>
  <c r="N22" i="65"/>
  <c r="I23" i="65"/>
  <c r="O291" i="65"/>
  <c r="E55" i="65"/>
  <c r="E54" i="65" s="1"/>
  <c r="C73" i="65"/>
  <c r="G77" i="65"/>
  <c r="I78" i="65"/>
  <c r="L78" i="65"/>
  <c r="E84" i="65"/>
  <c r="I90" i="65"/>
  <c r="G84" i="65"/>
  <c r="C104" i="65"/>
  <c r="C115" i="65"/>
  <c r="L123" i="65"/>
  <c r="J84" i="65"/>
  <c r="C135" i="65"/>
  <c r="C136" i="65"/>
  <c r="F137" i="65"/>
  <c r="L142" i="65"/>
  <c r="C147" i="65"/>
  <c r="C148" i="65"/>
  <c r="C156" i="65"/>
  <c r="C164" i="65"/>
  <c r="J166" i="65"/>
  <c r="L166" i="65" s="1"/>
  <c r="L167" i="65"/>
  <c r="C168" i="65"/>
  <c r="C184" i="65"/>
  <c r="C187" i="65"/>
  <c r="O46" i="65"/>
  <c r="C46" i="65" s="1"/>
  <c r="F55" i="65"/>
  <c r="I56" i="65"/>
  <c r="O70" i="65"/>
  <c r="C70" i="65" s="1"/>
  <c r="C107" i="65"/>
  <c r="M131" i="65"/>
  <c r="O131" i="65" s="1"/>
  <c r="O132" i="65"/>
  <c r="C145" i="65"/>
  <c r="C161" i="65"/>
  <c r="F175" i="65"/>
  <c r="I175" i="65"/>
  <c r="H174" i="65"/>
  <c r="I174" i="65" s="1"/>
  <c r="I277" i="65"/>
  <c r="H270" i="65"/>
  <c r="H269" i="65" s="1"/>
  <c r="F85" i="65"/>
  <c r="K84" i="65"/>
  <c r="L90" i="65"/>
  <c r="J290" i="65"/>
  <c r="L290" i="65" s="1"/>
  <c r="L291" i="65"/>
  <c r="G290" i="65"/>
  <c r="O23" i="65"/>
  <c r="C80" i="65"/>
  <c r="M84" i="65"/>
  <c r="H84" i="65"/>
  <c r="I85" i="65"/>
  <c r="I137" i="65"/>
  <c r="C140" i="65"/>
  <c r="I142" i="65"/>
  <c r="G131" i="65"/>
  <c r="C143" i="65"/>
  <c r="C151" i="65"/>
  <c r="C159" i="65"/>
  <c r="C171" i="65"/>
  <c r="M175" i="65"/>
  <c r="O176" i="65"/>
  <c r="C179" i="65"/>
  <c r="I185" i="65"/>
  <c r="C185" i="65" s="1"/>
  <c r="F193" i="65"/>
  <c r="F197" i="65"/>
  <c r="K232" i="65"/>
  <c r="K231" i="65" s="1"/>
  <c r="L234" i="65"/>
  <c r="L269" i="65"/>
  <c r="M290" i="65"/>
  <c r="O290" i="65" s="1"/>
  <c r="O167" i="65"/>
  <c r="C167" i="65" s="1"/>
  <c r="F176" i="65"/>
  <c r="C191" i="65"/>
  <c r="L199" i="65"/>
  <c r="J197" i="65"/>
  <c r="M232" i="65"/>
  <c r="I234" i="65"/>
  <c r="G232" i="65"/>
  <c r="E259" i="65"/>
  <c r="F259" i="65" s="1"/>
  <c r="F277" i="65"/>
  <c r="C277" i="65" s="1"/>
  <c r="L293" i="65"/>
  <c r="H188" i="65"/>
  <c r="I193" i="65"/>
  <c r="O197" i="65"/>
  <c r="C203" i="65"/>
  <c r="C207" i="65"/>
  <c r="C208" i="65"/>
  <c r="I217" i="65"/>
  <c r="C220" i="65"/>
  <c r="E232" i="65"/>
  <c r="E231" i="65" s="1"/>
  <c r="O239" i="65"/>
  <c r="N232" i="65"/>
  <c r="N231" i="65" s="1"/>
  <c r="N195" i="65" s="1"/>
  <c r="C248" i="65"/>
  <c r="F253" i="65"/>
  <c r="C253" i="65" s="1"/>
  <c r="C263" i="65"/>
  <c r="F264" i="65"/>
  <c r="C264" i="65" s="1"/>
  <c r="G269" i="65"/>
  <c r="I270" i="65"/>
  <c r="O272" i="65"/>
  <c r="M270" i="65"/>
  <c r="C295" i="65"/>
  <c r="O199" i="65"/>
  <c r="G205" i="65"/>
  <c r="I205" i="65" s="1"/>
  <c r="I206" i="65"/>
  <c r="C206" i="65" s="1"/>
  <c r="C212" i="65"/>
  <c r="C224" i="65"/>
  <c r="O228" i="65"/>
  <c r="C228" i="65" s="1"/>
  <c r="M205" i="65"/>
  <c r="L239" i="65"/>
  <c r="J232" i="65"/>
  <c r="M259" i="65"/>
  <c r="O259" i="65" s="1"/>
  <c r="O260" i="65"/>
  <c r="C260" i="65" s="1"/>
  <c r="L270" i="65"/>
  <c r="F272" i="65"/>
  <c r="C272" i="65" s="1"/>
  <c r="C280" i="65"/>
  <c r="L283" i="65"/>
  <c r="C299" i="65"/>
  <c r="I197" i="65"/>
  <c r="O283" i="65"/>
  <c r="C236" i="65" l="1"/>
  <c r="C117" i="65"/>
  <c r="C113" i="65"/>
  <c r="F232" i="65"/>
  <c r="C176" i="65"/>
  <c r="C234" i="65"/>
  <c r="C152" i="65"/>
  <c r="C44" i="65"/>
  <c r="C199" i="65"/>
  <c r="C142" i="65"/>
  <c r="C166" i="65"/>
  <c r="C96" i="65"/>
  <c r="F84" i="65"/>
  <c r="C84" i="65" s="1"/>
  <c r="E195" i="65"/>
  <c r="O22" i="65"/>
  <c r="O84" i="65"/>
  <c r="K76" i="65"/>
  <c r="K286" i="65" s="1"/>
  <c r="C55" i="65"/>
  <c r="F205" i="65"/>
  <c r="C132" i="65"/>
  <c r="F22" i="65"/>
  <c r="C81" i="65"/>
  <c r="C189" i="65"/>
  <c r="N286" i="65"/>
  <c r="G196" i="65"/>
  <c r="I196" i="65" s="1"/>
  <c r="H76" i="65"/>
  <c r="H286" i="65" s="1"/>
  <c r="I291" i="65"/>
  <c r="C78" i="65"/>
  <c r="C283" i="65"/>
  <c r="C239" i="65"/>
  <c r="I188" i="65"/>
  <c r="I131" i="65"/>
  <c r="M76" i="65"/>
  <c r="O76" i="65" s="1"/>
  <c r="L22" i="65"/>
  <c r="O192" i="65"/>
  <c r="M188" i="65"/>
  <c r="O188" i="65" s="1"/>
  <c r="C180" i="65"/>
  <c r="C56" i="65"/>
  <c r="C123" i="65"/>
  <c r="F68" i="65"/>
  <c r="C68" i="65" s="1"/>
  <c r="G54" i="65"/>
  <c r="I54" i="65" s="1"/>
  <c r="L205" i="65"/>
  <c r="N52" i="65"/>
  <c r="O205" i="65"/>
  <c r="M196" i="65"/>
  <c r="M269" i="65"/>
  <c r="O270" i="65"/>
  <c r="F270" i="65"/>
  <c r="J196" i="65"/>
  <c r="L197" i="65"/>
  <c r="C197" i="65" s="1"/>
  <c r="C90" i="65"/>
  <c r="G76" i="65"/>
  <c r="I76" i="65" s="1"/>
  <c r="I77" i="65"/>
  <c r="C217" i="65"/>
  <c r="L232" i="65"/>
  <c r="J231" i="65"/>
  <c r="I290" i="65"/>
  <c r="F131" i="65"/>
  <c r="E76" i="65"/>
  <c r="E286" i="65" s="1"/>
  <c r="F77" i="65"/>
  <c r="L54" i="65"/>
  <c r="C23" i="65"/>
  <c r="G231" i="65"/>
  <c r="I231" i="65" s="1"/>
  <c r="I232" i="65"/>
  <c r="O54" i="65"/>
  <c r="I269" i="65"/>
  <c r="F252" i="65"/>
  <c r="C252" i="65" s="1"/>
  <c r="C259" i="65"/>
  <c r="M231" i="65"/>
  <c r="O231" i="65" s="1"/>
  <c r="O232" i="65"/>
  <c r="C193" i="65"/>
  <c r="C85" i="65"/>
  <c r="C137" i="65"/>
  <c r="L84" i="65"/>
  <c r="J76" i="65"/>
  <c r="H53" i="65"/>
  <c r="H52" i="65" s="1"/>
  <c r="C293" i="65"/>
  <c r="C232" i="65"/>
  <c r="F192" i="65"/>
  <c r="M174" i="65"/>
  <c r="O174" i="65" s="1"/>
  <c r="O175" i="65"/>
  <c r="C175" i="65" s="1"/>
  <c r="I84" i="65"/>
  <c r="C205" i="65"/>
  <c r="L28" i="65"/>
  <c r="C28" i="65" s="1"/>
  <c r="F291" i="65"/>
  <c r="G53" i="65" l="1"/>
  <c r="K53" i="65"/>
  <c r="K52" i="65" s="1"/>
  <c r="C291" i="65"/>
  <c r="C22" i="65"/>
  <c r="E53" i="65"/>
  <c r="E52" i="65" s="1"/>
  <c r="E288" i="65" s="1"/>
  <c r="C131" i="65"/>
  <c r="F231" i="65"/>
  <c r="F188" i="65"/>
  <c r="C188" i="65" s="1"/>
  <c r="G286" i="65"/>
  <c r="I286" i="65" s="1"/>
  <c r="G195" i="65"/>
  <c r="I195" i="65" s="1"/>
  <c r="C77" i="65"/>
  <c r="C270" i="65"/>
  <c r="F174" i="65"/>
  <c r="C174" i="65" s="1"/>
  <c r="F290" i="65"/>
  <c r="C192" i="65"/>
  <c r="F76" i="65"/>
  <c r="K51" i="65"/>
  <c r="K288" i="65"/>
  <c r="F269" i="65"/>
  <c r="L76" i="65"/>
  <c r="J53" i="65"/>
  <c r="C290" i="65"/>
  <c r="F196" i="65"/>
  <c r="H288" i="65"/>
  <c r="H51" i="65"/>
  <c r="M195" i="65"/>
  <c r="O195" i="65" s="1"/>
  <c r="O196" i="65"/>
  <c r="M53" i="65"/>
  <c r="L231" i="65"/>
  <c r="C231" i="65" s="1"/>
  <c r="J286" i="65"/>
  <c r="L286" i="65" s="1"/>
  <c r="N51" i="65"/>
  <c r="N288" i="65"/>
  <c r="I53" i="65"/>
  <c r="F54" i="65"/>
  <c r="C54" i="65" s="1"/>
  <c r="L196" i="65"/>
  <c r="J195" i="65"/>
  <c r="L195" i="65" s="1"/>
  <c r="O269" i="65"/>
  <c r="M286" i="65"/>
  <c r="O286" i="65" s="1"/>
  <c r="C76" i="65" l="1"/>
  <c r="E51" i="65"/>
  <c r="G52" i="65"/>
  <c r="I52" i="65" s="1"/>
  <c r="F195" i="65"/>
  <c r="C195" i="65" s="1"/>
  <c r="F286" i="65"/>
  <c r="C269" i="65"/>
  <c r="M52" i="65"/>
  <c r="O53" i="65"/>
  <c r="G288" i="65"/>
  <c r="I288" i="65" s="1"/>
  <c r="G51" i="65"/>
  <c r="I51" i="65" s="1"/>
  <c r="C196" i="65"/>
  <c r="J52" i="65"/>
  <c r="L53" i="65"/>
  <c r="F53" i="65"/>
  <c r="C286" i="65" l="1"/>
  <c r="C53" i="65"/>
  <c r="J51" i="65"/>
  <c r="L51" i="65" s="1"/>
  <c r="L52" i="65"/>
  <c r="J288" i="65"/>
  <c r="L288" i="65" s="1"/>
  <c r="F52" i="65"/>
  <c r="O52" i="65"/>
  <c r="M51" i="65"/>
  <c r="O51" i="65" s="1"/>
  <c r="M288" i="65"/>
  <c r="O288" i="65" s="1"/>
  <c r="C52" i="65" l="1"/>
  <c r="F288" i="65"/>
  <c r="C288" i="65" s="1"/>
  <c r="F51" i="65"/>
  <c r="C51" i="65" s="1"/>
  <c r="E50" i="64" l="1"/>
  <c r="D50" i="64"/>
  <c r="E34" i="64"/>
  <c r="D34" i="64"/>
  <c r="D22" i="64" s="1"/>
  <c r="F24" i="64"/>
  <c r="F23" i="64"/>
  <c r="E22" i="64"/>
  <c r="F20" i="64"/>
  <c r="F19" i="64"/>
  <c r="F18" i="64"/>
  <c r="F17" i="64"/>
  <c r="F16" i="64"/>
  <c r="E15" i="64"/>
  <c r="F15" i="64" s="1"/>
  <c r="D15" i="64"/>
  <c r="F22" i="64" l="1"/>
  <c r="F13" i="64" s="1"/>
  <c r="D13" i="64"/>
  <c r="D63" i="64" s="1"/>
  <c r="E13" i="64"/>
  <c r="E63" i="64" s="1"/>
  <c r="F63" i="64" l="1"/>
  <c r="F61" i="64" s="1"/>
  <c r="F60" i="64" s="1"/>
  <c r="F59" i="64" s="1"/>
  <c r="F58" i="64" s="1"/>
  <c r="F57" i="64" s="1"/>
  <c r="F56" i="64" s="1"/>
  <c r="F55" i="64" s="1"/>
  <c r="F54" i="64" s="1"/>
  <c r="F53" i="64" s="1"/>
  <c r="F52" i="64" s="1"/>
  <c r="F51" i="64" s="1"/>
  <c r="F50" i="64" s="1"/>
  <c r="F45" i="64" s="1"/>
  <c r="F44" i="64" s="1"/>
  <c r="F43" i="64" s="1"/>
  <c r="F42" i="64" s="1"/>
  <c r="F41" i="64" s="1"/>
  <c r="F40" i="64" s="1"/>
  <c r="F39" i="64" s="1"/>
  <c r="F38" i="64" s="1"/>
  <c r="F37" i="64" s="1"/>
  <c r="F36" i="64" s="1"/>
  <c r="F35" i="64" s="1"/>
  <c r="F34" i="64" s="1"/>
  <c r="O303" i="63" l="1"/>
  <c r="L303" i="63"/>
  <c r="I303" i="63"/>
  <c r="F303" i="63"/>
  <c r="C303" i="63" s="1"/>
  <c r="O301" i="63"/>
  <c r="L301" i="63"/>
  <c r="I301" i="63"/>
  <c r="F301" i="63"/>
  <c r="O299" i="63"/>
  <c r="L299" i="63"/>
  <c r="I299" i="63"/>
  <c r="F299" i="63"/>
  <c r="C299" i="63" s="1"/>
  <c r="O298" i="63"/>
  <c r="L298" i="63"/>
  <c r="I298" i="63"/>
  <c r="F298" i="63"/>
  <c r="C298" i="63" s="1"/>
  <c r="O297" i="63"/>
  <c r="L297" i="63"/>
  <c r="I297" i="63"/>
  <c r="F297" i="63"/>
  <c r="O296" i="63"/>
  <c r="L296" i="63"/>
  <c r="I296" i="63"/>
  <c r="F296" i="63"/>
  <c r="O295" i="63"/>
  <c r="L295" i="63"/>
  <c r="I295" i="63"/>
  <c r="F295" i="63"/>
  <c r="O294" i="63"/>
  <c r="L294" i="63"/>
  <c r="I294" i="63"/>
  <c r="F294" i="63"/>
  <c r="N293" i="63"/>
  <c r="M293" i="63"/>
  <c r="O293" i="63" s="1"/>
  <c r="K293" i="63"/>
  <c r="J293" i="63"/>
  <c r="H293" i="63"/>
  <c r="G293" i="63"/>
  <c r="E293" i="63"/>
  <c r="D293" i="63"/>
  <c r="O285" i="63"/>
  <c r="L285" i="63"/>
  <c r="I285" i="63"/>
  <c r="F285" i="63"/>
  <c r="O284" i="63"/>
  <c r="L284" i="63"/>
  <c r="I284" i="63"/>
  <c r="F284" i="63"/>
  <c r="N283" i="63"/>
  <c r="M283" i="63"/>
  <c r="O283" i="63" s="1"/>
  <c r="K283" i="63"/>
  <c r="J283" i="63"/>
  <c r="H283" i="63"/>
  <c r="G283" i="63"/>
  <c r="E283" i="63"/>
  <c r="D283" i="63"/>
  <c r="O282" i="63"/>
  <c r="L282" i="63"/>
  <c r="I282" i="63"/>
  <c r="F282" i="63"/>
  <c r="N281" i="63"/>
  <c r="M281" i="63"/>
  <c r="O281" i="63" s="1"/>
  <c r="K281" i="63"/>
  <c r="J281" i="63"/>
  <c r="H281" i="63"/>
  <c r="G281" i="63"/>
  <c r="E281" i="63"/>
  <c r="D281" i="63"/>
  <c r="O280" i="63"/>
  <c r="L280" i="63"/>
  <c r="I280" i="63"/>
  <c r="F280" i="63"/>
  <c r="O279" i="63"/>
  <c r="L279" i="63"/>
  <c r="I279" i="63"/>
  <c r="C279" i="63" s="1"/>
  <c r="F279" i="63"/>
  <c r="O278" i="63"/>
  <c r="L278" i="63"/>
  <c r="I278" i="63"/>
  <c r="F278" i="63"/>
  <c r="N277" i="63"/>
  <c r="M277" i="63"/>
  <c r="K277" i="63"/>
  <c r="J277" i="63"/>
  <c r="H277" i="63"/>
  <c r="G277" i="63"/>
  <c r="E277" i="63"/>
  <c r="D277" i="63"/>
  <c r="O276" i="63"/>
  <c r="L276" i="63"/>
  <c r="I276" i="63"/>
  <c r="F276" i="63"/>
  <c r="O275" i="63"/>
  <c r="L275" i="63"/>
  <c r="I275" i="63"/>
  <c r="C275" i="63" s="1"/>
  <c r="F275" i="63"/>
  <c r="O274" i="63"/>
  <c r="L274" i="63"/>
  <c r="I274" i="63"/>
  <c r="F274" i="63"/>
  <c r="O273" i="63"/>
  <c r="L273" i="63"/>
  <c r="I273" i="63"/>
  <c r="F273" i="63"/>
  <c r="N272" i="63"/>
  <c r="N270" i="63" s="1"/>
  <c r="N269" i="63" s="1"/>
  <c r="M272" i="63"/>
  <c r="O272" i="63" s="1"/>
  <c r="K272" i="63"/>
  <c r="J272" i="63"/>
  <c r="H272" i="63"/>
  <c r="G272" i="63"/>
  <c r="E272" i="63"/>
  <c r="D272" i="63"/>
  <c r="F272" i="63" s="1"/>
  <c r="O271" i="63"/>
  <c r="L271" i="63"/>
  <c r="I271" i="63"/>
  <c r="F271" i="63"/>
  <c r="D270" i="63"/>
  <c r="O268" i="63"/>
  <c r="L268" i="63"/>
  <c r="I268" i="63"/>
  <c r="F268" i="63"/>
  <c r="O267" i="63"/>
  <c r="L267" i="63"/>
  <c r="I267" i="63"/>
  <c r="F267" i="63"/>
  <c r="O266" i="63"/>
  <c r="L266" i="63"/>
  <c r="I266" i="63"/>
  <c r="F266" i="63"/>
  <c r="O265" i="63"/>
  <c r="L265" i="63"/>
  <c r="I265" i="63"/>
  <c r="F265" i="63"/>
  <c r="N264" i="63"/>
  <c r="M264" i="63"/>
  <c r="K264" i="63"/>
  <c r="J264" i="63"/>
  <c r="L264" i="63" s="1"/>
  <c r="H264" i="63"/>
  <c r="G264" i="63"/>
  <c r="E264" i="63"/>
  <c r="D264" i="63"/>
  <c r="O263" i="63"/>
  <c r="L263" i="63"/>
  <c r="I263" i="63"/>
  <c r="F263" i="63"/>
  <c r="C263" i="63"/>
  <c r="O262" i="63"/>
  <c r="L262" i="63"/>
  <c r="I262" i="63"/>
  <c r="F262" i="63"/>
  <c r="C262" i="63" s="1"/>
  <c r="O261" i="63"/>
  <c r="L261" i="63"/>
  <c r="I261" i="63"/>
  <c r="F261" i="63"/>
  <c r="N260" i="63"/>
  <c r="M260" i="63"/>
  <c r="K260" i="63"/>
  <c r="J260" i="63"/>
  <c r="H260" i="63"/>
  <c r="G260" i="63"/>
  <c r="I260" i="63" s="1"/>
  <c r="E260" i="63"/>
  <c r="E259" i="63" s="1"/>
  <c r="D260" i="63"/>
  <c r="D259" i="63" s="1"/>
  <c r="G259" i="63"/>
  <c r="O258" i="63"/>
  <c r="L258" i="63"/>
  <c r="I258" i="63"/>
  <c r="F258" i="63"/>
  <c r="O257" i="63"/>
  <c r="L257" i="63"/>
  <c r="I257" i="63"/>
  <c r="C257" i="63" s="1"/>
  <c r="F257" i="63"/>
  <c r="O256" i="63"/>
  <c r="L256" i="63"/>
  <c r="I256" i="63"/>
  <c r="F256" i="63"/>
  <c r="O255" i="63"/>
  <c r="L255" i="63"/>
  <c r="I255" i="63"/>
  <c r="C255" i="63" s="1"/>
  <c r="F255" i="63"/>
  <c r="O254" i="63"/>
  <c r="L254" i="63"/>
  <c r="I254" i="63"/>
  <c r="F254" i="63"/>
  <c r="N253" i="63"/>
  <c r="M253" i="63"/>
  <c r="K253" i="63"/>
  <c r="K252" i="63" s="1"/>
  <c r="J253" i="63"/>
  <c r="H253" i="63"/>
  <c r="H252" i="63" s="1"/>
  <c r="G253" i="63"/>
  <c r="G252" i="63" s="1"/>
  <c r="E253" i="63"/>
  <c r="D253" i="63"/>
  <c r="N252" i="63"/>
  <c r="D252" i="63"/>
  <c r="O251" i="63"/>
  <c r="L251" i="63"/>
  <c r="I251" i="63"/>
  <c r="F251" i="63"/>
  <c r="C251" i="63"/>
  <c r="O250" i="63"/>
  <c r="L250" i="63"/>
  <c r="I250" i="63"/>
  <c r="F250" i="63"/>
  <c r="C250" i="63" s="1"/>
  <c r="O249" i="63"/>
  <c r="L249" i="63"/>
  <c r="I249" i="63"/>
  <c r="F249" i="63"/>
  <c r="O248" i="63"/>
  <c r="L248" i="63"/>
  <c r="I248" i="63"/>
  <c r="F248" i="63"/>
  <c r="C248" i="63" s="1"/>
  <c r="N247" i="63"/>
  <c r="M247" i="63"/>
  <c r="K247" i="63"/>
  <c r="J247" i="63"/>
  <c r="H247" i="63"/>
  <c r="G247" i="63"/>
  <c r="E247" i="63"/>
  <c r="D247" i="63"/>
  <c r="O246" i="63"/>
  <c r="L246" i="63"/>
  <c r="I246" i="63"/>
  <c r="F246" i="63"/>
  <c r="O245" i="63"/>
  <c r="L245" i="63"/>
  <c r="I245" i="63"/>
  <c r="F245" i="63"/>
  <c r="O244" i="63"/>
  <c r="L244" i="63"/>
  <c r="I244" i="63"/>
  <c r="F244" i="63"/>
  <c r="O243" i="63"/>
  <c r="L243" i="63"/>
  <c r="I243" i="63"/>
  <c r="F243" i="63"/>
  <c r="O242" i="63"/>
  <c r="L242" i="63"/>
  <c r="I242" i="63"/>
  <c r="F242" i="63"/>
  <c r="O241" i="63"/>
  <c r="L241" i="63"/>
  <c r="I241" i="63"/>
  <c r="F241" i="63"/>
  <c r="O240" i="63"/>
  <c r="L240" i="63"/>
  <c r="I240" i="63"/>
  <c r="F240" i="63"/>
  <c r="N239" i="63"/>
  <c r="M239" i="63"/>
  <c r="O239" i="63" s="1"/>
  <c r="K239" i="63"/>
  <c r="J239" i="63"/>
  <c r="H239" i="63"/>
  <c r="G239" i="63"/>
  <c r="E239" i="63"/>
  <c r="D239" i="63"/>
  <c r="O238" i="63"/>
  <c r="L238" i="63"/>
  <c r="I238" i="63"/>
  <c r="F238" i="63"/>
  <c r="O237" i="63"/>
  <c r="L237" i="63"/>
  <c r="I237" i="63"/>
  <c r="F237" i="63"/>
  <c r="N236" i="63"/>
  <c r="O236" i="63" s="1"/>
  <c r="M236" i="63"/>
  <c r="K236" i="63"/>
  <c r="J236" i="63"/>
  <c r="H236" i="63"/>
  <c r="G236" i="63"/>
  <c r="E236" i="63"/>
  <c r="D236" i="63"/>
  <c r="F236" i="63" s="1"/>
  <c r="O235" i="63"/>
  <c r="L235" i="63"/>
  <c r="I235" i="63"/>
  <c r="F235" i="63"/>
  <c r="C235" i="63" s="1"/>
  <c r="N234" i="63"/>
  <c r="M234" i="63"/>
  <c r="K234" i="63"/>
  <c r="J234" i="63"/>
  <c r="L234" i="63" s="1"/>
  <c r="H234" i="63"/>
  <c r="G234" i="63"/>
  <c r="E234" i="63"/>
  <c r="E232" i="63" s="1"/>
  <c r="D234" i="63"/>
  <c r="O233" i="63"/>
  <c r="L233" i="63"/>
  <c r="I233" i="63"/>
  <c r="F233" i="63"/>
  <c r="M232" i="63"/>
  <c r="O230" i="63"/>
  <c r="L230" i="63"/>
  <c r="I230" i="63"/>
  <c r="F230" i="63"/>
  <c r="O229" i="63"/>
  <c r="L229" i="63"/>
  <c r="I229" i="63"/>
  <c r="F229" i="63"/>
  <c r="N228" i="63"/>
  <c r="M228" i="63"/>
  <c r="K228" i="63"/>
  <c r="J228" i="63"/>
  <c r="H228" i="63"/>
  <c r="G228" i="63"/>
  <c r="E228" i="63"/>
  <c r="F228" i="63" s="1"/>
  <c r="D228" i="63"/>
  <c r="O227" i="63"/>
  <c r="L227" i="63"/>
  <c r="I227" i="63"/>
  <c r="F227" i="63"/>
  <c r="O226" i="63"/>
  <c r="L226" i="63"/>
  <c r="I226" i="63"/>
  <c r="F226" i="63"/>
  <c r="O225" i="63"/>
  <c r="L225" i="63"/>
  <c r="I225" i="63"/>
  <c r="F225" i="63"/>
  <c r="O224" i="63"/>
  <c r="L224" i="63"/>
  <c r="I224" i="63"/>
  <c r="F224" i="63"/>
  <c r="O223" i="63"/>
  <c r="L223" i="63"/>
  <c r="I223" i="63"/>
  <c r="F223" i="63"/>
  <c r="O222" i="63"/>
  <c r="L222" i="63"/>
  <c r="I222" i="63"/>
  <c r="F222" i="63"/>
  <c r="O221" i="63"/>
  <c r="L221" i="63"/>
  <c r="I221" i="63"/>
  <c r="F221" i="63"/>
  <c r="O220" i="63"/>
  <c r="L220" i="63"/>
  <c r="I220" i="63"/>
  <c r="F220" i="63"/>
  <c r="O219" i="63"/>
  <c r="C219" i="63" s="1"/>
  <c r="L219" i="63"/>
  <c r="I219" i="63"/>
  <c r="F219" i="63"/>
  <c r="O218" i="63"/>
  <c r="L218" i="63"/>
  <c r="I218" i="63"/>
  <c r="F218" i="63"/>
  <c r="C218" i="63" s="1"/>
  <c r="N217" i="63"/>
  <c r="M217" i="63"/>
  <c r="O217" i="63" s="1"/>
  <c r="K217" i="63"/>
  <c r="J217" i="63"/>
  <c r="L217" i="63" s="1"/>
  <c r="H217" i="63"/>
  <c r="G217" i="63"/>
  <c r="I217" i="63" s="1"/>
  <c r="E217" i="63"/>
  <c r="D217" i="63"/>
  <c r="O216" i="63"/>
  <c r="L216" i="63"/>
  <c r="I216" i="63"/>
  <c r="F216" i="63"/>
  <c r="O215" i="63"/>
  <c r="L215" i="63"/>
  <c r="I215" i="63"/>
  <c r="F215" i="63"/>
  <c r="O214" i="63"/>
  <c r="L214" i="63"/>
  <c r="I214" i="63"/>
  <c r="F214" i="63"/>
  <c r="O213" i="63"/>
  <c r="L213" i="63"/>
  <c r="I213" i="63"/>
  <c r="F213" i="63"/>
  <c r="O212" i="63"/>
  <c r="L212" i="63"/>
  <c r="I212" i="63"/>
  <c r="F212" i="63"/>
  <c r="O211" i="63"/>
  <c r="L211" i="63"/>
  <c r="I211" i="63"/>
  <c r="F211" i="63"/>
  <c r="C211" i="63" s="1"/>
  <c r="O210" i="63"/>
  <c r="L210" i="63"/>
  <c r="I210" i="63"/>
  <c r="F210" i="63"/>
  <c r="O209" i="63"/>
  <c r="L209" i="63"/>
  <c r="I209" i="63"/>
  <c r="F209" i="63"/>
  <c r="O208" i="63"/>
  <c r="L208" i="63"/>
  <c r="I208" i="63"/>
  <c r="F208" i="63"/>
  <c r="O207" i="63"/>
  <c r="L207" i="63"/>
  <c r="I207" i="63"/>
  <c r="F207" i="63"/>
  <c r="C207" i="63" s="1"/>
  <c r="N206" i="63"/>
  <c r="M206" i="63"/>
  <c r="O206" i="63" s="1"/>
  <c r="K206" i="63"/>
  <c r="J206" i="63"/>
  <c r="H206" i="63"/>
  <c r="G206" i="63"/>
  <c r="E206" i="63"/>
  <c r="D206" i="63"/>
  <c r="M205" i="63"/>
  <c r="G205" i="63"/>
  <c r="O204" i="63"/>
  <c r="L204" i="63"/>
  <c r="I204" i="63"/>
  <c r="F204" i="63"/>
  <c r="O203" i="63"/>
  <c r="L203" i="63"/>
  <c r="I203" i="63"/>
  <c r="F203" i="63"/>
  <c r="O202" i="63"/>
  <c r="L202" i="63"/>
  <c r="I202" i="63"/>
  <c r="F202" i="63"/>
  <c r="O201" i="63"/>
  <c r="L201" i="63"/>
  <c r="I201" i="63"/>
  <c r="F201" i="63"/>
  <c r="O200" i="63"/>
  <c r="L200" i="63"/>
  <c r="I200" i="63"/>
  <c r="F200" i="63"/>
  <c r="N199" i="63"/>
  <c r="M199" i="63"/>
  <c r="K199" i="63"/>
  <c r="J199" i="63"/>
  <c r="J197" i="63" s="1"/>
  <c r="H199" i="63"/>
  <c r="H197" i="63" s="1"/>
  <c r="G199" i="63"/>
  <c r="E199" i="63"/>
  <c r="D199" i="63"/>
  <c r="F199" i="63" s="1"/>
  <c r="O198" i="63"/>
  <c r="L198" i="63"/>
  <c r="I198" i="63"/>
  <c r="F198" i="63"/>
  <c r="N197" i="63"/>
  <c r="M197" i="63"/>
  <c r="E197" i="63"/>
  <c r="D197" i="63"/>
  <c r="O194" i="63"/>
  <c r="L194" i="63"/>
  <c r="I194" i="63"/>
  <c r="F194" i="63"/>
  <c r="C194" i="63" s="1"/>
  <c r="N193" i="63"/>
  <c r="M193" i="63"/>
  <c r="K193" i="63"/>
  <c r="K192" i="63" s="1"/>
  <c r="J193" i="63"/>
  <c r="L193" i="63" s="1"/>
  <c r="H193" i="63"/>
  <c r="H192" i="63" s="1"/>
  <c r="G193" i="63"/>
  <c r="E193" i="63"/>
  <c r="D193" i="63"/>
  <c r="D192" i="63" s="1"/>
  <c r="N192" i="63"/>
  <c r="G192" i="63"/>
  <c r="O191" i="63"/>
  <c r="L191" i="63"/>
  <c r="I191" i="63"/>
  <c r="F191" i="63"/>
  <c r="O190" i="63"/>
  <c r="L190" i="63"/>
  <c r="I190" i="63"/>
  <c r="F190" i="63"/>
  <c r="C190" i="63" s="1"/>
  <c r="N189" i="63"/>
  <c r="M189" i="63"/>
  <c r="K189" i="63"/>
  <c r="L189" i="63" s="1"/>
  <c r="J189" i="63"/>
  <c r="H189" i="63"/>
  <c r="G189" i="63"/>
  <c r="G188" i="63" s="1"/>
  <c r="E189" i="63"/>
  <c r="D189" i="63"/>
  <c r="O187" i="63"/>
  <c r="L187" i="63"/>
  <c r="I187" i="63"/>
  <c r="F187" i="63"/>
  <c r="O186" i="63"/>
  <c r="L186" i="63"/>
  <c r="I186" i="63"/>
  <c r="F186" i="63"/>
  <c r="N185" i="63"/>
  <c r="M185" i="63"/>
  <c r="K185" i="63"/>
  <c r="J185" i="63"/>
  <c r="H185" i="63"/>
  <c r="G185" i="63"/>
  <c r="E185" i="63"/>
  <c r="D185" i="63"/>
  <c r="O184" i="63"/>
  <c r="L184" i="63"/>
  <c r="I184" i="63"/>
  <c r="F184" i="63"/>
  <c r="O183" i="63"/>
  <c r="L183" i="63"/>
  <c r="I183" i="63"/>
  <c r="F183" i="63"/>
  <c r="O182" i="63"/>
  <c r="L182" i="63"/>
  <c r="I182" i="63"/>
  <c r="F182" i="63"/>
  <c r="O181" i="63"/>
  <c r="L181" i="63"/>
  <c r="I181" i="63"/>
  <c r="F181" i="63"/>
  <c r="N180" i="63"/>
  <c r="M180" i="63"/>
  <c r="K180" i="63"/>
  <c r="J180" i="63"/>
  <c r="H180" i="63"/>
  <c r="G180" i="63"/>
  <c r="I180" i="63" s="1"/>
  <c r="E180" i="63"/>
  <c r="D180" i="63"/>
  <c r="O179" i="63"/>
  <c r="L179" i="63"/>
  <c r="I179" i="63"/>
  <c r="F179" i="63"/>
  <c r="O178" i="63"/>
  <c r="L178" i="63"/>
  <c r="I178" i="63"/>
  <c r="F178" i="63"/>
  <c r="O177" i="63"/>
  <c r="L177" i="63"/>
  <c r="I177" i="63"/>
  <c r="F177" i="63"/>
  <c r="N176" i="63"/>
  <c r="N175" i="63" s="1"/>
  <c r="N174" i="63" s="1"/>
  <c r="M176" i="63"/>
  <c r="K176" i="63"/>
  <c r="J176" i="63"/>
  <c r="H176" i="63"/>
  <c r="H175" i="63" s="1"/>
  <c r="H174" i="63" s="1"/>
  <c r="G176" i="63"/>
  <c r="E176" i="63"/>
  <c r="E175" i="63" s="1"/>
  <c r="E174" i="63" s="1"/>
  <c r="D176" i="63"/>
  <c r="D175" i="63" s="1"/>
  <c r="D174" i="63" s="1"/>
  <c r="J175" i="63"/>
  <c r="O173" i="63"/>
  <c r="L173" i="63"/>
  <c r="I173" i="63"/>
  <c r="F173" i="63"/>
  <c r="O172" i="63"/>
  <c r="L172" i="63"/>
  <c r="I172" i="63"/>
  <c r="C172" i="63" s="1"/>
  <c r="F172" i="63"/>
  <c r="O171" i="63"/>
  <c r="L171" i="63"/>
  <c r="I171" i="63"/>
  <c r="F171" i="63"/>
  <c r="O170" i="63"/>
  <c r="L170" i="63"/>
  <c r="I170" i="63"/>
  <c r="C170" i="63" s="1"/>
  <c r="F170" i="63"/>
  <c r="O169" i="63"/>
  <c r="L169" i="63"/>
  <c r="I169" i="63"/>
  <c r="F169" i="63"/>
  <c r="O168" i="63"/>
  <c r="L168" i="63"/>
  <c r="I168" i="63"/>
  <c r="F168" i="63"/>
  <c r="N167" i="63"/>
  <c r="N166" i="63" s="1"/>
  <c r="M167" i="63"/>
  <c r="K167" i="63"/>
  <c r="K166" i="63" s="1"/>
  <c r="J167" i="63"/>
  <c r="H167" i="63"/>
  <c r="G167" i="63"/>
  <c r="G166" i="63" s="1"/>
  <c r="E167" i="63"/>
  <c r="D167" i="63"/>
  <c r="D166" i="63" s="1"/>
  <c r="M166" i="63"/>
  <c r="E166" i="63"/>
  <c r="O165" i="63"/>
  <c r="L165" i="63"/>
  <c r="I165" i="63"/>
  <c r="F165" i="63"/>
  <c r="O164" i="63"/>
  <c r="L164" i="63"/>
  <c r="I164" i="63"/>
  <c r="F164" i="63"/>
  <c r="O163" i="63"/>
  <c r="L163" i="63"/>
  <c r="I163" i="63"/>
  <c r="F163" i="63"/>
  <c r="O162" i="63"/>
  <c r="L162" i="63"/>
  <c r="I162" i="63"/>
  <c r="F162" i="63"/>
  <c r="C162" i="63" s="1"/>
  <c r="N161" i="63"/>
  <c r="M161" i="63"/>
  <c r="K161" i="63"/>
  <c r="L161" i="63" s="1"/>
  <c r="J161" i="63"/>
  <c r="H161" i="63"/>
  <c r="G161" i="63"/>
  <c r="I161" i="63" s="1"/>
  <c r="E161" i="63"/>
  <c r="D161" i="63"/>
  <c r="O160" i="63"/>
  <c r="L160" i="63"/>
  <c r="I160" i="63"/>
  <c r="C160" i="63" s="1"/>
  <c r="F160" i="63"/>
  <c r="O159" i="63"/>
  <c r="L159" i="63"/>
  <c r="I159" i="63"/>
  <c r="F159" i="63"/>
  <c r="O158" i="63"/>
  <c r="L158" i="63"/>
  <c r="I158" i="63"/>
  <c r="C158" i="63" s="1"/>
  <c r="F158" i="63"/>
  <c r="O157" i="63"/>
  <c r="L157" i="63"/>
  <c r="I157" i="63"/>
  <c r="F157" i="63"/>
  <c r="O156" i="63"/>
  <c r="L156" i="63"/>
  <c r="I156" i="63"/>
  <c r="F156" i="63"/>
  <c r="O155" i="63"/>
  <c r="L155" i="63"/>
  <c r="I155" i="63"/>
  <c r="F155" i="63"/>
  <c r="O154" i="63"/>
  <c r="L154" i="63"/>
  <c r="I154" i="63"/>
  <c r="F154" i="63"/>
  <c r="O153" i="63"/>
  <c r="L153" i="63"/>
  <c r="I153" i="63"/>
  <c r="F153" i="63"/>
  <c r="N152" i="63"/>
  <c r="M152" i="63"/>
  <c r="K152" i="63"/>
  <c r="J152" i="63"/>
  <c r="H152" i="63"/>
  <c r="G152" i="63"/>
  <c r="I152" i="63" s="1"/>
  <c r="E152" i="63"/>
  <c r="D152" i="63"/>
  <c r="O151" i="63"/>
  <c r="L151" i="63"/>
  <c r="I151" i="63"/>
  <c r="F151" i="63"/>
  <c r="O150" i="63"/>
  <c r="L150" i="63"/>
  <c r="I150" i="63"/>
  <c r="F150" i="63"/>
  <c r="O149" i="63"/>
  <c r="L149" i="63"/>
  <c r="I149" i="63"/>
  <c r="F149" i="63"/>
  <c r="O148" i="63"/>
  <c r="L148" i="63"/>
  <c r="I148" i="63"/>
  <c r="F148" i="63"/>
  <c r="O147" i="63"/>
  <c r="L147" i="63"/>
  <c r="I147" i="63"/>
  <c r="F147" i="63"/>
  <c r="O146" i="63"/>
  <c r="L146" i="63"/>
  <c r="I146" i="63"/>
  <c r="F146" i="63"/>
  <c r="N145" i="63"/>
  <c r="M145" i="63"/>
  <c r="K145" i="63"/>
  <c r="J145" i="63"/>
  <c r="H145" i="63"/>
  <c r="G145" i="63"/>
  <c r="E145" i="63"/>
  <c r="D145" i="63"/>
  <c r="F145" i="63" s="1"/>
  <c r="O144" i="63"/>
  <c r="L144" i="63"/>
  <c r="I144" i="63"/>
  <c r="F144" i="63"/>
  <c r="O143" i="63"/>
  <c r="L143" i="63"/>
  <c r="I143" i="63"/>
  <c r="F143" i="63"/>
  <c r="N142" i="63"/>
  <c r="M142" i="63"/>
  <c r="O142" i="63" s="1"/>
  <c r="K142" i="63"/>
  <c r="J142" i="63"/>
  <c r="H142" i="63"/>
  <c r="G142" i="63"/>
  <c r="E142" i="63"/>
  <c r="D142" i="63"/>
  <c r="O141" i="63"/>
  <c r="L141" i="63"/>
  <c r="I141" i="63"/>
  <c r="F141" i="63"/>
  <c r="O140" i="63"/>
  <c r="L140" i="63"/>
  <c r="I140" i="63"/>
  <c r="F140" i="63"/>
  <c r="O139" i="63"/>
  <c r="L139" i="63"/>
  <c r="I139" i="63"/>
  <c r="F139" i="63"/>
  <c r="O138" i="63"/>
  <c r="L138" i="63"/>
  <c r="I138" i="63"/>
  <c r="F138" i="63"/>
  <c r="N137" i="63"/>
  <c r="M137" i="63"/>
  <c r="K137" i="63"/>
  <c r="J137" i="63"/>
  <c r="L137" i="63" s="1"/>
  <c r="H137" i="63"/>
  <c r="G137" i="63"/>
  <c r="E137" i="63"/>
  <c r="D137" i="63"/>
  <c r="O136" i="63"/>
  <c r="L136" i="63"/>
  <c r="I136" i="63"/>
  <c r="F136" i="63"/>
  <c r="O135" i="63"/>
  <c r="L135" i="63"/>
  <c r="I135" i="63"/>
  <c r="F135" i="63"/>
  <c r="O134" i="63"/>
  <c r="L134" i="63"/>
  <c r="I134" i="63"/>
  <c r="F134" i="63"/>
  <c r="O133" i="63"/>
  <c r="L133" i="63"/>
  <c r="I133" i="63"/>
  <c r="F133" i="63"/>
  <c r="N132" i="63"/>
  <c r="M132" i="63"/>
  <c r="K132" i="63"/>
  <c r="J132" i="63"/>
  <c r="L132" i="63" s="1"/>
  <c r="H132" i="63"/>
  <c r="G132" i="63"/>
  <c r="I132" i="63" s="1"/>
  <c r="E132" i="63"/>
  <c r="D132" i="63"/>
  <c r="O130" i="63"/>
  <c r="L130" i="63"/>
  <c r="I130" i="63"/>
  <c r="F130" i="63"/>
  <c r="N129" i="63"/>
  <c r="M129" i="63"/>
  <c r="O129" i="63" s="1"/>
  <c r="K129" i="63"/>
  <c r="J129" i="63"/>
  <c r="H129" i="63"/>
  <c r="G129" i="63"/>
  <c r="E129" i="63"/>
  <c r="D129" i="63"/>
  <c r="O128" i="63"/>
  <c r="L128" i="63"/>
  <c r="I128" i="63"/>
  <c r="F128" i="63"/>
  <c r="O127" i="63"/>
  <c r="L127" i="63"/>
  <c r="I127" i="63"/>
  <c r="F127" i="63"/>
  <c r="O126" i="63"/>
  <c r="L126" i="63"/>
  <c r="I126" i="63"/>
  <c r="C126" i="63" s="1"/>
  <c r="F126" i="63"/>
  <c r="O125" i="63"/>
  <c r="L125" i="63"/>
  <c r="I125" i="63"/>
  <c r="F125" i="63"/>
  <c r="O124" i="63"/>
  <c r="L124" i="63"/>
  <c r="I124" i="63"/>
  <c r="F124" i="63"/>
  <c r="N123" i="63"/>
  <c r="M123" i="63"/>
  <c r="K123" i="63"/>
  <c r="J123" i="63"/>
  <c r="L123" i="63" s="1"/>
  <c r="H123" i="63"/>
  <c r="G123" i="63"/>
  <c r="I123" i="63" s="1"/>
  <c r="E123" i="63"/>
  <c r="D123" i="63"/>
  <c r="O122" i="63"/>
  <c r="L122" i="63"/>
  <c r="I122" i="63"/>
  <c r="F122" i="63"/>
  <c r="O121" i="63"/>
  <c r="L121" i="63"/>
  <c r="I121" i="63"/>
  <c r="F121" i="63"/>
  <c r="O120" i="63"/>
  <c r="L120" i="63"/>
  <c r="I120" i="63"/>
  <c r="F120" i="63"/>
  <c r="O119" i="63"/>
  <c r="L119" i="63"/>
  <c r="I119" i="63"/>
  <c r="F119" i="63"/>
  <c r="O118" i="63"/>
  <c r="L118" i="63"/>
  <c r="I118" i="63"/>
  <c r="F118" i="63"/>
  <c r="N117" i="63"/>
  <c r="M117" i="63"/>
  <c r="K117" i="63"/>
  <c r="J117" i="63"/>
  <c r="L117" i="63" s="1"/>
  <c r="H117" i="63"/>
  <c r="G117" i="63"/>
  <c r="E117" i="63"/>
  <c r="D117" i="63"/>
  <c r="O116" i="63"/>
  <c r="L116" i="63"/>
  <c r="I116" i="63"/>
  <c r="F116" i="63"/>
  <c r="O115" i="63"/>
  <c r="L115" i="63"/>
  <c r="I115" i="63"/>
  <c r="F115" i="63"/>
  <c r="O114" i="63"/>
  <c r="L114" i="63"/>
  <c r="I114" i="63"/>
  <c r="F114" i="63"/>
  <c r="N113" i="63"/>
  <c r="M113" i="63"/>
  <c r="K113" i="63"/>
  <c r="J113" i="63"/>
  <c r="L113" i="63" s="1"/>
  <c r="H113" i="63"/>
  <c r="G113" i="63"/>
  <c r="E113" i="63"/>
  <c r="D113" i="63"/>
  <c r="F113" i="63" s="1"/>
  <c r="O112" i="63"/>
  <c r="L112" i="63"/>
  <c r="I112" i="63"/>
  <c r="F112" i="63"/>
  <c r="O111" i="63"/>
  <c r="L111" i="63"/>
  <c r="I111" i="63"/>
  <c r="F111" i="63"/>
  <c r="O110" i="63"/>
  <c r="L110" i="63"/>
  <c r="I110" i="63"/>
  <c r="F110" i="63"/>
  <c r="O109" i="63"/>
  <c r="L109" i="63"/>
  <c r="I109" i="63"/>
  <c r="F109" i="63"/>
  <c r="O108" i="63"/>
  <c r="L108" i="63"/>
  <c r="I108" i="63"/>
  <c r="F108" i="63"/>
  <c r="O107" i="63"/>
  <c r="L107" i="63"/>
  <c r="I107" i="63"/>
  <c r="F107" i="63"/>
  <c r="O106" i="63"/>
  <c r="L106" i="63"/>
  <c r="I106" i="63"/>
  <c r="F106" i="63"/>
  <c r="O105" i="63"/>
  <c r="L105" i="63"/>
  <c r="I105" i="63"/>
  <c r="F105" i="63"/>
  <c r="N104" i="63"/>
  <c r="M104" i="63"/>
  <c r="K104" i="63"/>
  <c r="J104" i="63"/>
  <c r="H104" i="63"/>
  <c r="G104" i="63"/>
  <c r="I104" i="63" s="1"/>
  <c r="E104" i="63"/>
  <c r="D104" i="63"/>
  <c r="O103" i="63"/>
  <c r="L103" i="63"/>
  <c r="I103" i="63"/>
  <c r="F103" i="63"/>
  <c r="O102" i="63"/>
  <c r="L102" i="63"/>
  <c r="I102" i="63"/>
  <c r="F102" i="63"/>
  <c r="O101" i="63"/>
  <c r="L101" i="63"/>
  <c r="I101" i="63"/>
  <c r="F101" i="63"/>
  <c r="O100" i="63"/>
  <c r="L100" i="63"/>
  <c r="I100" i="63"/>
  <c r="F100" i="63"/>
  <c r="O99" i="63"/>
  <c r="L99" i="63"/>
  <c r="I99" i="63"/>
  <c r="F99" i="63"/>
  <c r="O98" i="63"/>
  <c r="L98" i="63"/>
  <c r="I98" i="63"/>
  <c r="F98" i="63"/>
  <c r="O97" i="63"/>
  <c r="L97" i="63"/>
  <c r="I97" i="63"/>
  <c r="F97" i="63"/>
  <c r="N96" i="63"/>
  <c r="M96" i="63"/>
  <c r="K96" i="63"/>
  <c r="J96" i="63"/>
  <c r="L96" i="63" s="1"/>
  <c r="H96" i="63"/>
  <c r="G96" i="63"/>
  <c r="E96" i="63"/>
  <c r="D96" i="63"/>
  <c r="O95" i="63"/>
  <c r="L95" i="63"/>
  <c r="I95" i="63"/>
  <c r="F95" i="63"/>
  <c r="O94" i="63"/>
  <c r="L94" i="63"/>
  <c r="I94" i="63"/>
  <c r="F94" i="63"/>
  <c r="O93" i="63"/>
  <c r="L93" i="63"/>
  <c r="I93" i="63"/>
  <c r="F93" i="63"/>
  <c r="O92" i="63"/>
  <c r="L92" i="63"/>
  <c r="I92" i="63"/>
  <c r="F92" i="63"/>
  <c r="O91" i="63"/>
  <c r="L91" i="63"/>
  <c r="I91" i="63"/>
  <c r="F91" i="63"/>
  <c r="N90" i="63"/>
  <c r="M90" i="63"/>
  <c r="K90" i="63"/>
  <c r="J90" i="63"/>
  <c r="I90" i="63"/>
  <c r="H90" i="63"/>
  <c r="G90" i="63"/>
  <c r="E90" i="63"/>
  <c r="D90" i="63"/>
  <c r="F90" i="63" s="1"/>
  <c r="O89" i="63"/>
  <c r="L89" i="63"/>
  <c r="I89" i="63"/>
  <c r="F89" i="63"/>
  <c r="C89" i="63" s="1"/>
  <c r="O88" i="63"/>
  <c r="L88" i="63"/>
  <c r="I88" i="63"/>
  <c r="F88" i="63"/>
  <c r="O87" i="63"/>
  <c r="L87" i="63"/>
  <c r="I87" i="63"/>
  <c r="F87" i="63"/>
  <c r="O86" i="63"/>
  <c r="L86" i="63"/>
  <c r="I86" i="63"/>
  <c r="F86" i="63"/>
  <c r="N85" i="63"/>
  <c r="M85" i="63"/>
  <c r="K85" i="63"/>
  <c r="J85" i="63"/>
  <c r="L85" i="63" s="1"/>
  <c r="H85" i="63"/>
  <c r="G85" i="63"/>
  <c r="E85" i="63"/>
  <c r="D85" i="63"/>
  <c r="O83" i="63"/>
  <c r="L83" i="63"/>
  <c r="I83" i="63"/>
  <c r="F83" i="63"/>
  <c r="O82" i="63"/>
  <c r="L82" i="63"/>
  <c r="I82" i="63"/>
  <c r="F82" i="63"/>
  <c r="N81" i="63"/>
  <c r="M81" i="63"/>
  <c r="K81" i="63"/>
  <c r="J81" i="63"/>
  <c r="H81" i="63"/>
  <c r="G81" i="63"/>
  <c r="I81" i="63" s="1"/>
  <c r="E81" i="63"/>
  <c r="D81" i="63"/>
  <c r="O80" i="63"/>
  <c r="L80" i="63"/>
  <c r="I80" i="63"/>
  <c r="F80" i="63"/>
  <c r="O79" i="63"/>
  <c r="L79" i="63"/>
  <c r="I79" i="63"/>
  <c r="F79" i="63"/>
  <c r="N78" i="63"/>
  <c r="M78" i="63"/>
  <c r="K78" i="63"/>
  <c r="J78" i="63"/>
  <c r="H78" i="63"/>
  <c r="H77" i="63" s="1"/>
  <c r="G78" i="63"/>
  <c r="E78" i="63"/>
  <c r="E77" i="63" s="1"/>
  <c r="D78" i="63"/>
  <c r="M77" i="63"/>
  <c r="G77" i="63"/>
  <c r="O75" i="63"/>
  <c r="L75" i="63"/>
  <c r="I75" i="63"/>
  <c r="F75" i="63"/>
  <c r="O74" i="63"/>
  <c r="L74" i="63"/>
  <c r="I74" i="63"/>
  <c r="F74" i="63"/>
  <c r="O73" i="63"/>
  <c r="L73" i="63"/>
  <c r="I73" i="63"/>
  <c r="F73" i="63"/>
  <c r="O72" i="63"/>
  <c r="L72" i="63"/>
  <c r="I72" i="63"/>
  <c r="F72" i="63"/>
  <c r="O71" i="63"/>
  <c r="C71" i="63" s="1"/>
  <c r="L71" i="63"/>
  <c r="I71" i="63"/>
  <c r="F71" i="63"/>
  <c r="N70" i="63"/>
  <c r="O70" i="63" s="1"/>
  <c r="M70" i="63"/>
  <c r="M68" i="63" s="1"/>
  <c r="K70" i="63"/>
  <c r="K68" i="63" s="1"/>
  <c r="J70" i="63"/>
  <c r="J68" i="63" s="1"/>
  <c r="H70" i="63"/>
  <c r="H68" i="63" s="1"/>
  <c r="G70" i="63"/>
  <c r="E70" i="63"/>
  <c r="E68" i="63" s="1"/>
  <c r="D70" i="63"/>
  <c r="O69" i="63"/>
  <c r="L69" i="63"/>
  <c r="I69" i="63"/>
  <c r="F69" i="63"/>
  <c r="N68" i="63"/>
  <c r="O67" i="63"/>
  <c r="L67" i="63"/>
  <c r="I67" i="63"/>
  <c r="F67" i="63"/>
  <c r="O66" i="63"/>
  <c r="L66" i="63"/>
  <c r="I66" i="63"/>
  <c r="F66" i="63"/>
  <c r="O65" i="63"/>
  <c r="L65" i="63"/>
  <c r="I65" i="63"/>
  <c r="C65" i="63" s="1"/>
  <c r="F65" i="63"/>
  <c r="O64" i="63"/>
  <c r="L64" i="63"/>
  <c r="I64" i="63"/>
  <c r="F64" i="63"/>
  <c r="O63" i="63"/>
  <c r="L63" i="63"/>
  <c r="I63" i="63"/>
  <c r="F63" i="63"/>
  <c r="O62" i="63"/>
  <c r="L62" i="63"/>
  <c r="I62" i="63"/>
  <c r="F62" i="63"/>
  <c r="O61" i="63"/>
  <c r="L61" i="63"/>
  <c r="I61" i="63"/>
  <c r="C61" i="63" s="1"/>
  <c r="F61" i="63"/>
  <c r="O60" i="63"/>
  <c r="L60" i="63"/>
  <c r="I60" i="63"/>
  <c r="F60" i="63"/>
  <c r="N59" i="63"/>
  <c r="M59" i="63"/>
  <c r="K59" i="63"/>
  <c r="J59" i="63"/>
  <c r="H59" i="63"/>
  <c r="G59" i="63"/>
  <c r="I59" i="63" s="1"/>
  <c r="E59" i="63"/>
  <c r="D59" i="63"/>
  <c r="O58" i="63"/>
  <c r="L58" i="63"/>
  <c r="I58" i="63"/>
  <c r="F58" i="63"/>
  <c r="O57" i="63"/>
  <c r="L57" i="63"/>
  <c r="I57" i="63"/>
  <c r="F57" i="63"/>
  <c r="N56" i="63"/>
  <c r="N55" i="63" s="1"/>
  <c r="M56" i="63"/>
  <c r="O56" i="63" s="1"/>
  <c r="K56" i="63"/>
  <c r="K55" i="63" s="1"/>
  <c r="J56" i="63"/>
  <c r="J55" i="63" s="1"/>
  <c r="H56" i="63"/>
  <c r="G56" i="63"/>
  <c r="G55" i="63" s="1"/>
  <c r="E56" i="63"/>
  <c r="F56" i="63" s="1"/>
  <c r="D56" i="63"/>
  <c r="M55" i="63"/>
  <c r="M54" i="63" s="1"/>
  <c r="O48" i="63"/>
  <c r="C48" i="63" s="1"/>
  <c r="O47" i="63"/>
  <c r="C47" i="63" s="1"/>
  <c r="N46" i="63"/>
  <c r="M46" i="63"/>
  <c r="L45" i="63"/>
  <c r="I45" i="63"/>
  <c r="F45" i="63"/>
  <c r="K44" i="63"/>
  <c r="J44" i="63"/>
  <c r="H44" i="63"/>
  <c r="G44" i="63"/>
  <c r="I44" i="63" s="1"/>
  <c r="E44" i="63"/>
  <c r="D44" i="63"/>
  <c r="F43" i="63"/>
  <c r="C43" i="63" s="1"/>
  <c r="L42" i="63"/>
  <c r="C42" i="63" s="1"/>
  <c r="L41" i="63"/>
  <c r="C41" i="63" s="1"/>
  <c r="L40" i="63"/>
  <c r="C40" i="63" s="1"/>
  <c r="L39" i="63"/>
  <c r="C39" i="63" s="1"/>
  <c r="K38" i="63"/>
  <c r="J38" i="63"/>
  <c r="L37" i="63"/>
  <c r="C37" i="63" s="1"/>
  <c r="L36" i="63"/>
  <c r="C36" i="63" s="1"/>
  <c r="K35" i="63"/>
  <c r="J35" i="63"/>
  <c r="L34" i="63"/>
  <c r="C34" i="63" s="1"/>
  <c r="K33" i="63"/>
  <c r="J33" i="63"/>
  <c r="L33" i="63" s="1"/>
  <c r="C33" i="63" s="1"/>
  <c r="L32" i="63"/>
  <c r="C32" i="63" s="1"/>
  <c r="L31" i="63"/>
  <c r="C31" i="63"/>
  <c r="L30" i="63"/>
  <c r="C30" i="63" s="1"/>
  <c r="K29" i="63"/>
  <c r="J29" i="63"/>
  <c r="F27" i="63"/>
  <c r="C27" i="63" s="1"/>
  <c r="I26" i="63"/>
  <c r="F26" i="63"/>
  <c r="C26" i="63" s="1"/>
  <c r="O25" i="63"/>
  <c r="L25" i="63"/>
  <c r="I25" i="63"/>
  <c r="F25" i="63"/>
  <c r="O24" i="63"/>
  <c r="L24" i="63"/>
  <c r="I24" i="63"/>
  <c r="F24" i="63"/>
  <c r="N23" i="63"/>
  <c r="N291" i="63" s="1"/>
  <c r="N290" i="63" s="1"/>
  <c r="M23" i="63"/>
  <c r="M22" i="63" s="1"/>
  <c r="K23" i="63"/>
  <c r="J23" i="63"/>
  <c r="J291" i="63" s="1"/>
  <c r="H23" i="63"/>
  <c r="H291" i="63" s="1"/>
  <c r="G23" i="63"/>
  <c r="G291" i="63" s="1"/>
  <c r="E23" i="63"/>
  <c r="D23" i="63"/>
  <c r="D291" i="63" s="1"/>
  <c r="N22" i="63"/>
  <c r="L44" i="63" l="1"/>
  <c r="O59" i="63"/>
  <c r="L68" i="63"/>
  <c r="C72" i="63"/>
  <c r="C74" i="63"/>
  <c r="I78" i="63"/>
  <c r="C94" i="63"/>
  <c r="C100" i="63"/>
  <c r="O104" i="63"/>
  <c r="I113" i="63"/>
  <c r="C138" i="63"/>
  <c r="C139" i="63"/>
  <c r="C141" i="63"/>
  <c r="J131" i="63"/>
  <c r="C154" i="63"/>
  <c r="I176" i="63"/>
  <c r="O185" i="63"/>
  <c r="C203" i="63"/>
  <c r="C215" i="63"/>
  <c r="F217" i="63"/>
  <c r="C217" i="63" s="1"/>
  <c r="C230" i="63"/>
  <c r="C243" i="63"/>
  <c r="C245" i="63"/>
  <c r="M270" i="63"/>
  <c r="O270" i="63" s="1"/>
  <c r="L293" i="63"/>
  <c r="C294" i="63"/>
  <c r="C296" i="63"/>
  <c r="E291" i="63"/>
  <c r="E290" i="63" s="1"/>
  <c r="K291" i="63"/>
  <c r="K290" i="63" s="1"/>
  <c r="C45" i="63"/>
  <c r="C69" i="63"/>
  <c r="C75" i="63"/>
  <c r="M84" i="63"/>
  <c r="L90" i="63"/>
  <c r="C98" i="63"/>
  <c r="C112" i="63"/>
  <c r="C118" i="63"/>
  <c r="C125" i="63"/>
  <c r="C134" i="63"/>
  <c r="I137" i="63"/>
  <c r="L145" i="63"/>
  <c r="C150" i="63"/>
  <c r="C182" i="63"/>
  <c r="C183" i="63"/>
  <c r="F185" i="63"/>
  <c r="L185" i="63"/>
  <c r="I193" i="63"/>
  <c r="C201" i="63"/>
  <c r="C227" i="63"/>
  <c r="F264" i="63"/>
  <c r="K259" i="63"/>
  <c r="C267" i="63"/>
  <c r="C274" i="63"/>
  <c r="O277" i="63"/>
  <c r="I281" i="63"/>
  <c r="F44" i="63"/>
  <c r="C44" i="63" s="1"/>
  <c r="L59" i="63"/>
  <c r="C67" i="63"/>
  <c r="C80" i="63"/>
  <c r="F81" i="63"/>
  <c r="O96" i="63"/>
  <c r="C110" i="63"/>
  <c r="C114" i="63"/>
  <c r="F117" i="63"/>
  <c r="C117" i="63" s="1"/>
  <c r="C122" i="63"/>
  <c r="F123" i="63"/>
  <c r="L129" i="63"/>
  <c r="F132" i="63"/>
  <c r="I142" i="63"/>
  <c r="C146" i="63"/>
  <c r="C148" i="63"/>
  <c r="L176" i="63"/>
  <c r="L180" i="63"/>
  <c r="O199" i="63"/>
  <c r="I228" i="63"/>
  <c r="O247" i="63"/>
  <c r="L253" i="63"/>
  <c r="I259" i="63"/>
  <c r="H259" i="63"/>
  <c r="I264" i="63"/>
  <c r="M259" i="63"/>
  <c r="C271" i="63"/>
  <c r="C282" i="63"/>
  <c r="L206" i="63"/>
  <c r="K205" i="63"/>
  <c r="O23" i="63"/>
  <c r="L38" i="63"/>
  <c r="C38" i="63" s="1"/>
  <c r="E55" i="63"/>
  <c r="E54" i="63" s="1"/>
  <c r="D55" i="63"/>
  <c r="I56" i="63"/>
  <c r="O68" i="63"/>
  <c r="I96" i="63"/>
  <c r="C96" i="63" s="1"/>
  <c r="G84" i="63"/>
  <c r="N131" i="63"/>
  <c r="C178" i="63"/>
  <c r="C186" i="63"/>
  <c r="J192" i="63"/>
  <c r="C223" i="63"/>
  <c r="H270" i="63"/>
  <c r="H269" i="63" s="1"/>
  <c r="I277" i="63"/>
  <c r="C58" i="63"/>
  <c r="L78" i="63"/>
  <c r="K77" i="63"/>
  <c r="C83" i="63"/>
  <c r="D84" i="63"/>
  <c r="D22" i="63"/>
  <c r="C24" i="63"/>
  <c r="H22" i="63"/>
  <c r="O22" i="63"/>
  <c r="C25" i="63"/>
  <c r="L29" i="63"/>
  <c r="C29" i="63" s="1"/>
  <c r="K28" i="63"/>
  <c r="K22" i="63" s="1"/>
  <c r="L35" i="63"/>
  <c r="C35" i="63" s="1"/>
  <c r="K54" i="63"/>
  <c r="C57" i="63"/>
  <c r="C63" i="63"/>
  <c r="C64" i="63"/>
  <c r="C66" i="63"/>
  <c r="F70" i="63"/>
  <c r="L70" i="63"/>
  <c r="C82" i="63"/>
  <c r="E84" i="63"/>
  <c r="F84" i="63" s="1"/>
  <c r="C86" i="63"/>
  <c r="C88" i="63"/>
  <c r="C93" i="63"/>
  <c r="C102" i="63"/>
  <c r="F104" i="63"/>
  <c r="L104" i="63"/>
  <c r="C124" i="63"/>
  <c r="C127" i="63"/>
  <c r="F129" i="63"/>
  <c r="C130" i="63"/>
  <c r="C133" i="63"/>
  <c r="C140" i="63"/>
  <c r="F142" i="63"/>
  <c r="O145" i="63"/>
  <c r="C153" i="63"/>
  <c r="C165" i="63"/>
  <c r="F166" i="63"/>
  <c r="I167" i="63"/>
  <c r="O166" i="63"/>
  <c r="C177" i="63"/>
  <c r="O180" i="63"/>
  <c r="C184" i="63"/>
  <c r="C191" i="63"/>
  <c r="K188" i="63"/>
  <c r="L188" i="63" s="1"/>
  <c r="C208" i="63"/>
  <c r="C210" i="63"/>
  <c r="C220" i="63"/>
  <c r="C222" i="63"/>
  <c r="C229" i="63"/>
  <c r="O234" i="63"/>
  <c r="L236" i="63"/>
  <c r="C238" i="63"/>
  <c r="F239" i="63"/>
  <c r="L239" i="63"/>
  <c r="I247" i="63"/>
  <c r="C249" i="63"/>
  <c r="I253" i="63"/>
  <c r="F260" i="63"/>
  <c r="C261" i="63"/>
  <c r="C273" i="63"/>
  <c r="C276" i="63"/>
  <c r="L281" i="63"/>
  <c r="F283" i="63"/>
  <c r="C284" i="63"/>
  <c r="F293" i="63"/>
  <c r="C301" i="63"/>
  <c r="L81" i="63"/>
  <c r="C92" i="63"/>
  <c r="C95" i="63"/>
  <c r="C97" i="63"/>
  <c r="C109" i="63"/>
  <c r="C116" i="63"/>
  <c r="C119" i="63"/>
  <c r="C121" i="63"/>
  <c r="C128" i="63"/>
  <c r="G131" i="63"/>
  <c r="G76" i="63" s="1"/>
  <c r="K131" i="63"/>
  <c r="O137" i="63"/>
  <c r="C144" i="63"/>
  <c r="L152" i="63"/>
  <c r="C155" i="63"/>
  <c r="C157" i="63"/>
  <c r="C164" i="63"/>
  <c r="C169" i="63"/>
  <c r="G175" i="63"/>
  <c r="H188" i="63"/>
  <c r="I188" i="63" s="1"/>
  <c r="C198" i="63"/>
  <c r="C209" i="63"/>
  <c r="C214" i="63"/>
  <c r="C221" i="63"/>
  <c r="C226" i="63"/>
  <c r="C237" i="63"/>
  <c r="C242" i="63"/>
  <c r="C254" i="63"/>
  <c r="C266" i="63"/>
  <c r="E270" i="63"/>
  <c r="E269" i="63" s="1"/>
  <c r="C278" i="63"/>
  <c r="C285" i="63"/>
  <c r="F59" i="63"/>
  <c r="C60" i="63"/>
  <c r="C62" i="63"/>
  <c r="I70" i="63"/>
  <c r="C70" i="63" s="1"/>
  <c r="C73" i="63"/>
  <c r="D77" i="63"/>
  <c r="J77" i="63"/>
  <c r="O78" i="63"/>
  <c r="C79" i="63"/>
  <c r="O81" i="63"/>
  <c r="C81" i="63" s="1"/>
  <c r="N84" i="63"/>
  <c r="O90" i="63"/>
  <c r="C90" i="63" s="1"/>
  <c r="F96" i="63"/>
  <c r="C99" i="63"/>
  <c r="C106" i="63"/>
  <c r="C108" i="63"/>
  <c r="C111" i="63"/>
  <c r="C115" i="63"/>
  <c r="I117" i="63"/>
  <c r="C120" i="63"/>
  <c r="O123" i="63"/>
  <c r="C136" i="63"/>
  <c r="I145" i="63"/>
  <c r="C147" i="63"/>
  <c r="C149" i="63"/>
  <c r="O152" i="63"/>
  <c r="C156" i="63"/>
  <c r="C159" i="63"/>
  <c r="F161" i="63"/>
  <c r="O161" i="63"/>
  <c r="F167" i="63"/>
  <c r="C168" i="63"/>
  <c r="C173" i="63"/>
  <c r="C181" i="63"/>
  <c r="J188" i="63"/>
  <c r="O189" i="63"/>
  <c r="C200" i="63"/>
  <c r="C202" i="63"/>
  <c r="C213" i="63"/>
  <c r="C225" i="63"/>
  <c r="C233" i="63"/>
  <c r="I236" i="63"/>
  <c r="C236" i="63" s="1"/>
  <c r="C241" i="63"/>
  <c r="C246" i="63"/>
  <c r="F247" i="63"/>
  <c r="J252" i="63"/>
  <c r="L252" i="63" s="1"/>
  <c r="I252" i="63"/>
  <c r="C256" i="63"/>
  <c r="C258" i="63"/>
  <c r="F259" i="63"/>
  <c r="C265" i="63"/>
  <c r="I272" i="63"/>
  <c r="G270" i="63"/>
  <c r="L277" i="63"/>
  <c r="C295" i="63"/>
  <c r="C297" i="63"/>
  <c r="C59" i="63"/>
  <c r="F77" i="63"/>
  <c r="O84" i="63"/>
  <c r="F55" i="63"/>
  <c r="O55" i="63"/>
  <c r="N54" i="63"/>
  <c r="J54" i="63"/>
  <c r="L55" i="63"/>
  <c r="I77" i="63"/>
  <c r="L77" i="63"/>
  <c r="G290" i="63"/>
  <c r="I291" i="63"/>
  <c r="K197" i="63"/>
  <c r="K196" i="63" s="1"/>
  <c r="L199" i="63"/>
  <c r="M291" i="63"/>
  <c r="E22" i="63"/>
  <c r="D290" i="63"/>
  <c r="H290" i="63"/>
  <c r="L23" i="63"/>
  <c r="J28" i="63"/>
  <c r="H55" i="63"/>
  <c r="H54" i="63" s="1"/>
  <c r="G68" i="63"/>
  <c r="I68" i="63" s="1"/>
  <c r="N77" i="63"/>
  <c r="N76" i="63" s="1"/>
  <c r="F85" i="63"/>
  <c r="C101" i="63"/>
  <c r="C105" i="63"/>
  <c r="O113" i="63"/>
  <c r="C113" i="63" s="1"/>
  <c r="O117" i="63"/>
  <c r="I129" i="63"/>
  <c r="E131" i="63"/>
  <c r="H131" i="63"/>
  <c r="L142" i="63"/>
  <c r="C142" i="63" s="1"/>
  <c r="C151" i="63"/>
  <c r="F152" i="63"/>
  <c r="J166" i="63"/>
  <c r="L166" i="63" s="1"/>
  <c r="L167" i="63"/>
  <c r="J174" i="63"/>
  <c r="C179" i="63"/>
  <c r="F180" i="63"/>
  <c r="C180" i="63" s="1"/>
  <c r="I185" i="63"/>
  <c r="C185" i="63" s="1"/>
  <c r="C187" i="63"/>
  <c r="D188" i="63"/>
  <c r="F189" i="63"/>
  <c r="M196" i="63"/>
  <c r="O197" i="63"/>
  <c r="F234" i="63"/>
  <c r="D232" i="63"/>
  <c r="I55" i="63"/>
  <c r="L56" i="63"/>
  <c r="D68" i="63"/>
  <c r="F68" i="63" s="1"/>
  <c r="F78" i="63"/>
  <c r="J84" i="63"/>
  <c r="C87" i="63"/>
  <c r="C91" i="63"/>
  <c r="C103" i="63"/>
  <c r="C107" i="63"/>
  <c r="C135" i="63"/>
  <c r="F137" i="63"/>
  <c r="D131" i="63"/>
  <c r="C143" i="63"/>
  <c r="C163" i="63"/>
  <c r="C171" i="63"/>
  <c r="F174" i="63"/>
  <c r="M175" i="63"/>
  <c r="O176" i="63"/>
  <c r="F197" i="63"/>
  <c r="I23" i="63"/>
  <c r="G22" i="63"/>
  <c r="I22" i="63" s="1"/>
  <c r="F23" i="63"/>
  <c r="L291" i="63"/>
  <c r="O46" i="63"/>
  <c r="C46" i="63" s="1"/>
  <c r="K84" i="63"/>
  <c r="H84" i="63"/>
  <c r="H76" i="63" s="1"/>
  <c r="I85" i="63"/>
  <c r="O85" i="63"/>
  <c r="C123" i="63"/>
  <c r="C129" i="63"/>
  <c r="M131" i="63"/>
  <c r="O132" i="63"/>
  <c r="O167" i="63"/>
  <c r="C167" i="63" s="1"/>
  <c r="F175" i="63"/>
  <c r="F176" i="63"/>
  <c r="I189" i="63"/>
  <c r="E192" i="63"/>
  <c r="F193" i="63"/>
  <c r="J290" i="63"/>
  <c r="L290" i="63" s="1"/>
  <c r="H166" i="63"/>
  <c r="I166" i="63" s="1"/>
  <c r="K175" i="63"/>
  <c r="K174" i="63" s="1"/>
  <c r="N188" i="63"/>
  <c r="I192" i="63"/>
  <c r="I199" i="63"/>
  <c r="C199" i="63" s="1"/>
  <c r="G197" i="63"/>
  <c r="C204" i="63"/>
  <c r="E205" i="63"/>
  <c r="E196" i="63" s="1"/>
  <c r="H205" i="63"/>
  <c r="I206" i="63"/>
  <c r="C212" i="63"/>
  <c r="C224" i="63"/>
  <c r="J232" i="63"/>
  <c r="K232" i="63"/>
  <c r="K231" i="63" s="1"/>
  <c r="C240" i="63"/>
  <c r="M252" i="63"/>
  <c r="O253" i="63"/>
  <c r="O260" i="63"/>
  <c r="D269" i="63"/>
  <c r="G269" i="63"/>
  <c r="I269" i="63" s="1"/>
  <c r="C280" i="63"/>
  <c r="F281" i="63"/>
  <c r="C281" i="63" s="1"/>
  <c r="I283" i="63"/>
  <c r="M192" i="63"/>
  <c r="O193" i="63"/>
  <c r="D205" i="63"/>
  <c r="F206" i="63"/>
  <c r="C216" i="63"/>
  <c r="O228" i="63"/>
  <c r="N205" i="63"/>
  <c r="N196" i="63" s="1"/>
  <c r="I239" i="63"/>
  <c r="G232" i="63"/>
  <c r="C244" i="63"/>
  <c r="N259" i="63"/>
  <c r="O259" i="63" s="1"/>
  <c r="C268" i="63"/>
  <c r="L272" i="63"/>
  <c r="C272" i="63" s="1"/>
  <c r="J270" i="63"/>
  <c r="C293" i="63"/>
  <c r="L192" i="63"/>
  <c r="L197" i="63"/>
  <c r="L228" i="63"/>
  <c r="C228" i="63" s="1"/>
  <c r="J205" i="63"/>
  <c r="N232" i="63"/>
  <c r="O232" i="63" s="1"/>
  <c r="H232" i="63"/>
  <c r="H231" i="63" s="1"/>
  <c r="I234" i="63"/>
  <c r="L247" i="63"/>
  <c r="E252" i="63"/>
  <c r="F253" i="63"/>
  <c r="J259" i="63"/>
  <c r="L259" i="63" s="1"/>
  <c r="L260" i="63"/>
  <c r="O264" i="63"/>
  <c r="C264" i="63" s="1"/>
  <c r="F277" i="63"/>
  <c r="L283" i="63"/>
  <c r="I293" i="63"/>
  <c r="K270" i="63"/>
  <c r="K269" i="63" s="1"/>
  <c r="C247" i="63" l="1"/>
  <c r="C206" i="63"/>
  <c r="C283" i="63"/>
  <c r="F270" i="63"/>
  <c r="C132" i="63"/>
  <c r="F291" i="63"/>
  <c r="F131" i="63"/>
  <c r="F290" i="63"/>
  <c r="M269" i="63"/>
  <c r="O269" i="63" s="1"/>
  <c r="C78" i="63"/>
  <c r="C277" i="63"/>
  <c r="C253" i="63"/>
  <c r="C137" i="63"/>
  <c r="I131" i="63"/>
  <c r="F22" i="63"/>
  <c r="C145" i="63"/>
  <c r="L131" i="63"/>
  <c r="I76" i="63"/>
  <c r="C260" i="63"/>
  <c r="C239" i="63"/>
  <c r="I270" i="63"/>
  <c r="O131" i="63"/>
  <c r="K76" i="63"/>
  <c r="K53" i="63" s="1"/>
  <c r="C56" i="63"/>
  <c r="C152" i="63"/>
  <c r="E76" i="63"/>
  <c r="E53" i="63" s="1"/>
  <c r="I290" i="63"/>
  <c r="C161" i="63"/>
  <c r="C166" i="63"/>
  <c r="D54" i="63"/>
  <c r="F54" i="63" s="1"/>
  <c r="K195" i="63"/>
  <c r="I84" i="63"/>
  <c r="I175" i="63"/>
  <c r="G174" i="63"/>
  <c r="I174" i="63" s="1"/>
  <c r="C174" i="63" s="1"/>
  <c r="C104" i="63"/>
  <c r="J269" i="63"/>
  <c r="L270" i="63"/>
  <c r="N231" i="63"/>
  <c r="N286" i="63" s="1"/>
  <c r="O205" i="63"/>
  <c r="L205" i="63"/>
  <c r="J196" i="63"/>
  <c r="I232" i="63"/>
  <c r="G231" i="63"/>
  <c r="F269" i="63"/>
  <c r="O77" i="63"/>
  <c r="C77" i="63" s="1"/>
  <c r="D231" i="63"/>
  <c r="F232" i="63"/>
  <c r="L174" i="63"/>
  <c r="H53" i="63"/>
  <c r="M290" i="63"/>
  <c r="O290" i="63" s="1"/>
  <c r="O291" i="63"/>
  <c r="L54" i="63"/>
  <c r="C259" i="63"/>
  <c r="O192" i="63"/>
  <c r="M188" i="63"/>
  <c r="O188" i="63" s="1"/>
  <c r="C193" i="63"/>
  <c r="C176" i="63"/>
  <c r="C23" i="63"/>
  <c r="C291" i="63" s="1"/>
  <c r="C290" i="63" s="1"/>
  <c r="C68" i="63"/>
  <c r="C234" i="63"/>
  <c r="C189" i="63"/>
  <c r="C85" i="63"/>
  <c r="G54" i="63"/>
  <c r="C55" i="63"/>
  <c r="J231" i="63"/>
  <c r="L231" i="63" s="1"/>
  <c r="L232" i="63"/>
  <c r="H196" i="63"/>
  <c r="H195" i="63" s="1"/>
  <c r="I205" i="63"/>
  <c r="G196" i="63"/>
  <c r="I197" i="63"/>
  <c r="C197" i="63" s="1"/>
  <c r="E188" i="63"/>
  <c r="F192" i="63"/>
  <c r="C131" i="63"/>
  <c r="L84" i="63"/>
  <c r="F188" i="63"/>
  <c r="C188" i="63" s="1"/>
  <c r="L28" i="63"/>
  <c r="C28" i="63" s="1"/>
  <c r="J22" i="63"/>
  <c r="L22" i="63" s="1"/>
  <c r="C22" i="63" s="1"/>
  <c r="M76" i="63"/>
  <c r="N53" i="63"/>
  <c r="E231" i="63"/>
  <c r="E286" i="63" s="1"/>
  <c r="F252" i="63"/>
  <c r="D196" i="63"/>
  <c r="F205" i="63"/>
  <c r="M231" i="63"/>
  <c r="O252" i="63"/>
  <c r="M174" i="63"/>
  <c r="O174" i="63" s="1"/>
  <c r="O175" i="63"/>
  <c r="M195" i="63"/>
  <c r="O196" i="63"/>
  <c r="L175" i="63"/>
  <c r="J76" i="63"/>
  <c r="O54" i="63"/>
  <c r="D76" i="63"/>
  <c r="H52" i="63" l="1"/>
  <c r="C270" i="63"/>
  <c r="F76" i="63"/>
  <c r="C84" i="63"/>
  <c r="H286" i="63"/>
  <c r="K52" i="63"/>
  <c r="L76" i="63"/>
  <c r="C205" i="63"/>
  <c r="K286" i="63"/>
  <c r="C175" i="63"/>
  <c r="N195" i="63"/>
  <c r="N52" i="63" s="1"/>
  <c r="J53" i="63"/>
  <c r="H288" i="63"/>
  <c r="H51" i="63"/>
  <c r="D286" i="63"/>
  <c r="F286" i="63" s="1"/>
  <c r="J195" i="63"/>
  <c r="L195" i="63" s="1"/>
  <c r="L196" i="63"/>
  <c r="D195" i="63"/>
  <c r="F196" i="63"/>
  <c r="I196" i="63"/>
  <c r="G195" i="63"/>
  <c r="I195" i="63" s="1"/>
  <c r="E195" i="63"/>
  <c r="E52" i="63" s="1"/>
  <c r="C252" i="63"/>
  <c r="C232" i="63"/>
  <c r="I231" i="63"/>
  <c r="G286" i="63"/>
  <c r="I286" i="63" s="1"/>
  <c r="O76" i="63"/>
  <c r="C76" i="63" s="1"/>
  <c r="M53" i="63"/>
  <c r="C192" i="63"/>
  <c r="O231" i="63"/>
  <c r="M286" i="63"/>
  <c r="O286" i="63" s="1"/>
  <c r="G53" i="63"/>
  <c r="I54" i="63"/>
  <c r="C54" i="63" s="1"/>
  <c r="D53" i="63"/>
  <c r="F231" i="63"/>
  <c r="C231" i="63" s="1"/>
  <c r="L269" i="63"/>
  <c r="C269" i="63" s="1"/>
  <c r="J286" i="63"/>
  <c r="O195" i="63" l="1"/>
  <c r="K51" i="63"/>
  <c r="K288" i="63"/>
  <c r="L286" i="63"/>
  <c r="E288" i="63"/>
  <c r="E51" i="63"/>
  <c r="M52" i="63"/>
  <c r="O53" i="63"/>
  <c r="C196" i="63"/>
  <c r="C286" i="63" s="1"/>
  <c r="L53" i="63"/>
  <c r="J52" i="63"/>
  <c r="D52" i="63"/>
  <c r="F53" i="63"/>
  <c r="F195" i="63"/>
  <c r="C195" i="63" s="1"/>
  <c r="G52" i="63"/>
  <c r="I53" i="63"/>
  <c r="N51" i="63"/>
  <c r="N288" i="63"/>
  <c r="O303" i="61"/>
  <c r="L303" i="61"/>
  <c r="I303" i="61"/>
  <c r="F303" i="61"/>
  <c r="O301" i="61"/>
  <c r="L301" i="61"/>
  <c r="I301" i="61"/>
  <c r="F301" i="61"/>
  <c r="O299" i="61"/>
  <c r="L299" i="61"/>
  <c r="I299" i="61"/>
  <c r="F299" i="61"/>
  <c r="O298" i="61"/>
  <c r="L298" i="61"/>
  <c r="I298" i="61"/>
  <c r="F298" i="61"/>
  <c r="O297" i="61"/>
  <c r="L297" i="61"/>
  <c r="I297" i="61"/>
  <c r="F297" i="61"/>
  <c r="O296" i="61"/>
  <c r="L296" i="61"/>
  <c r="I296" i="61"/>
  <c r="F296" i="61"/>
  <c r="O295" i="61"/>
  <c r="L295" i="61"/>
  <c r="I295" i="61"/>
  <c r="F295" i="61"/>
  <c r="O294" i="61"/>
  <c r="L294" i="61"/>
  <c r="I294" i="61"/>
  <c r="F294" i="61"/>
  <c r="C294" i="61"/>
  <c r="N293" i="61"/>
  <c r="M293" i="61"/>
  <c r="O293" i="61" s="1"/>
  <c r="K293" i="61"/>
  <c r="J293" i="61"/>
  <c r="H293" i="61"/>
  <c r="G293" i="61"/>
  <c r="I293" i="61" s="1"/>
  <c r="E293" i="61"/>
  <c r="D293" i="61"/>
  <c r="O285" i="61"/>
  <c r="L285" i="61"/>
  <c r="I285" i="61"/>
  <c r="F285" i="61"/>
  <c r="O284" i="61"/>
  <c r="L284" i="61"/>
  <c r="I284" i="61"/>
  <c r="F284" i="61"/>
  <c r="C284" i="61" s="1"/>
  <c r="N283" i="61"/>
  <c r="M283" i="61"/>
  <c r="K283" i="61"/>
  <c r="J283" i="61"/>
  <c r="L283" i="61" s="1"/>
  <c r="H283" i="61"/>
  <c r="G283" i="61"/>
  <c r="I283" i="61" s="1"/>
  <c r="E283" i="61"/>
  <c r="D283" i="61"/>
  <c r="O282" i="61"/>
  <c r="L282" i="61"/>
  <c r="I282" i="61"/>
  <c r="F282" i="61"/>
  <c r="N281" i="61"/>
  <c r="M281" i="61"/>
  <c r="O281" i="61" s="1"/>
  <c r="K281" i="61"/>
  <c r="J281" i="61"/>
  <c r="L281" i="61" s="1"/>
  <c r="H281" i="61"/>
  <c r="G281" i="61"/>
  <c r="E281" i="61"/>
  <c r="D281" i="61"/>
  <c r="F281" i="61" s="1"/>
  <c r="O280" i="61"/>
  <c r="L280" i="61"/>
  <c r="I280" i="61"/>
  <c r="C280" i="61" s="1"/>
  <c r="F280" i="61"/>
  <c r="O279" i="61"/>
  <c r="L279" i="61"/>
  <c r="I279" i="61"/>
  <c r="F279" i="61"/>
  <c r="O278" i="61"/>
  <c r="O277" i="61" s="1"/>
  <c r="L278" i="61"/>
  <c r="I278" i="61"/>
  <c r="F278" i="61"/>
  <c r="N277" i="61"/>
  <c r="M277" i="61"/>
  <c r="M270" i="61" s="1"/>
  <c r="K277" i="61"/>
  <c r="J277" i="61"/>
  <c r="L277" i="61" s="1"/>
  <c r="H277" i="61"/>
  <c r="G277" i="61"/>
  <c r="E277" i="61"/>
  <c r="D277" i="61"/>
  <c r="O276" i="61"/>
  <c r="L276" i="61"/>
  <c r="I276" i="61"/>
  <c r="F276" i="61"/>
  <c r="C276" i="61"/>
  <c r="O275" i="61"/>
  <c r="L275" i="61"/>
  <c r="I275" i="61"/>
  <c r="F275" i="61"/>
  <c r="C275" i="61" s="1"/>
  <c r="O274" i="61"/>
  <c r="L274" i="61"/>
  <c r="I274" i="61"/>
  <c r="F274" i="61"/>
  <c r="O273" i="61"/>
  <c r="L273" i="61"/>
  <c r="I273" i="61"/>
  <c r="F273" i="61"/>
  <c r="N272" i="61"/>
  <c r="N270" i="61" s="1"/>
  <c r="N269" i="61" s="1"/>
  <c r="M272" i="61"/>
  <c r="O272" i="61" s="1"/>
  <c r="K272" i="61"/>
  <c r="K270" i="61" s="1"/>
  <c r="K269" i="61" s="1"/>
  <c r="J272" i="61"/>
  <c r="H272" i="61"/>
  <c r="G272" i="61"/>
  <c r="E272" i="61"/>
  <c r="D272" i="61"/>
  <c r="O271" i="61"/>
  <c r="L271" i="61"/>
  <c r="I271" i="61"/>
  <c r="F271" i="61"/>
  <c r="O268" i="61"/>
  <c r="L268" i="61"/>
  <c r="I268" i="61"/>
  <c r="F268" i="61"/>
  <c r="C268" i="61"/>
  <c r="O267" i="61"/>
  <c r="L267" i="61"/>
  <c r="I267" i="61"/>
  <c r="F267" i="61"/>
  <c r="C267" i="61" s="1"/>
  <c r="O266" i="61"/>
  <c r="L266" i="61"/>
  <c r="I266" i="61"/>
  <c r="F266" i="61"/>
  <c r="O265" i="61"/>
  <c r="L265" i="61"/>
  <c r="I265" i="61"/>
  <c r="F265" i="61"/>
  <c r="N264" i="61"/>
  <c r="N259" i="61" s="1"/>
  <c r="M264" i="61"/>
  <c r="O264" i="61" s="1"/>
  <c r="K264" i="61"/>
  <c r="J264" i="61"/>
  <c r="H264" i="61"/>
  <c r="G264" i="61"/>
  <c r="E264" i="61"/>
  <c r="F264" i="61" s="1"/>
  <c r="D264" i="61"/>
  <c r="O263" i="61"/>
  <c r="L263" i="61"/>
  <c r="I263" i="61"/>
  <c r="F263" i="61"/>
  <c r="O262" i="61"/>
  <c r="L262" i="61"/>
  <c r="I262" i="61"/>
  <c r="C262" i="61" s="1"/>
  <c r="F262" i="61"/>
  <c r="O261" i="61"/>
  <c r="L261" i="61"/>
  <c r="I261" i="61"/>
  <c r="F261" i="61"/>
  <c r="N260" i="61"/>
  <c r="M260" i="61"/>
  <c r="K260" i="61"/>
  <c r="J260" i="61"/>
  <c r="L260" i="61" s="1"/>
  <c r="H260" i="61"/>
  <c r="G260" i="61"/>
  <c r="E260" i="61"/>
  <c r="D260" i="61"/>
  <c r="D259" i="61" s="1"/>
  <c r="H259" i="61"/>
  <c r="O258" i="61"/>
  <c r="L258" i="61"/>
  <c r="I258" i="61"/>
  <c r="F258" i="61"/>
  <c r="O257" i="61"/>
  <c r="L257" i="61"/>
  <c r="I257" i="61"/>
  <c r="F257" i="61"/>
  <c r="O256" i="61"/>
  <c r="L256" i="61"/>
  <c r="I256" i="61"/>
  <c r="F256" i="61"/>
  <c r="C256" i="61"/>
  <c r="O255" i="61"/>
  <c r="L255" i="61"/>
  <c r="I255" i="61"/>
  <c r="F255" i="61"/>
  <c r="C255" i="61" s="1"/>
  <c r="O254" i="61"/>
  <c r="L254" i="61"/>
  <c r="I254" i="61"/>
  <c r="F254" i="61"/>
  <c r="N253" i="61"/>
  <c r="N252" i="61" s="1"/>
  <c r="M253" i="61"/>
  <c r="K253" i="61"/>
  <c r="J253" i="61"/>
  <c r="H253" i="61"/>
  <c r="H252" i="61" s="1"/>
  <c r="G253" i="61"/>
  <c r="E253" i="61"/>
  <c r="D253" i="61"/>
  <c r="D252" i="61" s="1"/>
  <c r="M252" i="61"/>
  <c r="K252" i="61"/>
  <c r="G252" i="61"/>
  <c r="I252" i="61" s="1"/>
  <c r="E252" i="61"/>
  <c r="O251" i="61"/>
  <c r="L251" i="61"/>
  <c r="I251" i="61"/>
  <c r="F251" i="61"/>
  <c r="C251" i="61" s="1"/>
  <c r="O250" i="61"/>
  <c r="L250" i="61"/>
  <c r="I250" i="61"/>
  <c r="F250" i="61"/>
  <c r="O249" i="61"/>
  <c r="L249" i="61"/>
  <c r="I249" i="61"/>
  <c r="F249" i="61"/>
  <c r="C249" i="61" s="1"/>
  <c r="O248" i="61"/>
  <c r="L248" i="61"/>
  <c r="I248" i="61"/>
  <c r="F248" i="61"/>
  <c r="C248" i="61" s="1"/>
  <c r="N247" i="61"/>
  <c r="M247" i="61"/>
  <c r="O247" i="61" s="1"/>
  <c r="L247" i="61"/>
  <c r="K247" i="61"/>
  <c r="J247" i="61"/>
  <c r="H247" i="61"/>
  <c r="G247" i="61"/>
  <c r="I247" i="61" s="1"/>
  <c r="E247" i="61"/>
  <c r="D247" i="61"/>
  <c r="O246" i="61"/>
  <c r="L246" i="61"/>
  <c r="I246" i="61"/>
  <c r="F246" i="61"/>
  <c r="O245" i="61"/>
  <c r="L245" i="61"/>
  <c r="I245" i="61"/>
  <c r="F245" i="61"/>
  <c r="O244" i="61"/>
  <c r="L244" i="61"/>
  <c r="C244" i="61" s="1"/>
  <c r="I244" i="61"/>
  <c r="F244" i="61"/>
  <c r="O243" i="61"/>
  <c r="L243" i="61"/>
  <c r="I243" i="61"/>
  <c r="F243" i="61"/>
  <c r="O242" i="61"/>
  <c r="L242" i="61"/>
  <c r="I242" i="61"/>
  <c r="F242" i="61"/>
  <c r="O241" i="61"/>
  <c r="L241" i="61"/>
  <c r="I241" i="61"/>
  <c r="F241" i="61"/>
  <c r="O240" i="61"/>
  <c r="L240" i="61"/>
  <c r="I240" i="61"/>
  <c r="F240" i="61"/>
  <c r="C240" i="61"/>
  <c r="N239" i="61"/>
  <c r="O239" i="61" s="1"/>
  <c r="M239" i="61"/>
  <c r="K239" i="61"/>
  <c r="K232" i="61" s="1"/>
  <c r="J239" i="61"/>
  <c r="H239" i="61"/>
  <c r="G239" i="61"/>
  <c r="E239" i="61"/>
  <c r="D239" i="61"/>
  <c r="O238" i="61"/>
  <c r="L238" i="61"/>
  <c r="I238" i="61"/>
  <c r="F238" i="61"/>
  <c r="O237" i="61"/>
  <c r="L237" i="61"/>
  <c r="I237" i="61"/>
  <c r="F237" i="61"/>
  <c r="N236" i="61"/>
  <c r="M236" i="61"/>
  <c r="O236" i="61" s="1"/>
  <c r="K236" i="61"/>
  <c r="J236" i="61"/>
  <c r="L236" i="61" s="1"/>
  <c r="H236" i="61"/>
  <c r="G236" i="61"/>
  <c r="E236" i="61"/>
  <c r="D236" i="61"/>
  <c r="F236" i="61" s="1"/>
  <c r="O235" i="61"/>
  <c r="L235" i="61"/>
  <c r="I235" i="61"/>
  <c r="F235" i="61"/>
  <c r="C235" i="61" s="1"/>
  <c r="N234" i="61"/>
  <c r="N232" i="61" s="1"/>
  <c r="M234" i="61"/>
  <c r="K234" i="61"/>
  <c r="J234" i="61"/>
  <c r="L234" i="61" s="1"/>
  <c r="I234" i="61"/>
  <c r="H234" i="61"/>
  <c r="G234" i="61"/>
  <c r="E234" i="61"/>
  <c r="E232" i="61" s="1"/>
  <c r="D234" i="61"/>
  <c r="O233" i="61"/>
  <c r="L233" i="61"/>
  <c r="I233" i="61"/>
  <c r="F233" i="61"/>
  <c r="O230" i="61"/>
  <c r="L230" i="61"/>
  <c r="I230" i="61"/>
  <c r="F230" i="61"/>
  <c r="O229" i="61"/>
  <c r="L229" i="61"/>
  <c r="I229" i="61"/>
  <c r="F229" i="61"/>
  <c r="O228" i="61"/>
  <c r="N228" i="61"/>
  <c r="M228" i="61"/>
  <c r="K228" i="61"/>
  <c r="K205" i="61" s="1"/>
  <c r="J228" i="61"/>
  <c r="H228" i="61"/>
  <c r="G228" i="61"/>
  <c r="E228" i="61"/>
  <c r="D228" i="61"/>
  <c r="F228" i="61" s="1"/>
  <c r="O227" i="61"/>
  <c r="L227" i="61"/>
  <c r="I227" i="61"/>
  <c r="F227" i="61"/>
  <c r="C227" i="61" s="1"/>
  <c r="O226" i="61"/>
  <c r="L226" i="61"/>
  <c r="I226" i="61"/>
  <c r="F226" i="61"/>
  <c r="C226" i="61" s="1"/>
  <c r="O225" i="61"/>
  <c r="L225" i="61"/>
  <c r="I225" i="61"/>
  <c r="F225" i="61"/>
  <c r="O224" i="61"/>
  <c r="L224" i="61"/>
  <c r="I224" i="61"/>
  <c r="F224" i="61"/>
  <c r="C224" i="61" s="1"/>
  <c r="O223" i="61"/>
  <c r="L223" i="61"/>
  <c r="I223" i="61"/>
  <c r="F223" i="61"/>
  <c r="O222" i="61"/>
  <c r="L222" i="61"/>
  <c r="I222" i="61"/>
  <c r="F222" i="61"/>
  <c r="O221" i="61"/>
  <c r="L221" i="61"/>
  <c r="I221" i="61"/>
  <c r="F221" i="61"/>
  <c r="O220" i="61"/>
  <c r="L220" i="61"/>
  <c r="I220" i="61"/>
  <c r="F220" i="61"/>
  <c r="C220" i="61" s="1"/>
  <c r="O219" i="61"/>
  <c r="L219" i="61"/>
  <c r="I219" i="61"/>
  <c r="F219" i="61"/>
  <c r="O218" i="61"/>
  <c r="L218" i="61"/>
  <c r="I218" i="61"/>
  <c r="F218" i="61"/>
  <c r="N217" i="61"/>
  <c r="N205" i="61" s="1"/>
  <c r="M217" i="61"/>
  <c r="K217" i="61"/>
  <c r="J217" i="61"/>
  <c r="L217" i="61" s="1"/>
  <c r="H217" i="61"/>
  <c r="G217" i="61"/>
  <c r="E217" i="61"/>
  <c r="D217" i="61"/>
  <c r="F217" i="61" s="1"/>
  <c r="O216" i="61"/>
  <c r="L216" i="61"/>
  <c r="I216" i="61"/>
  <c r="F216" i="61"/>
  <c r="C216" i="61"/>
  <c r="O215" i="61"/>
  <c r="L215" i="61"/>
  <c r="I215" i="61"/>
  <c r="F215" i="61"/>
  <c r="C215" i="61" s="1"/>
  <c r="O214" i="61"/>
  <c r="L214" i="61"/>
  <c r="I214" i="61"/>
  <c r="F214" i="61"/>
  <c r="C214" i="61" s="1"/>
  <c r="O213" i="61"/>
  <c r="L213" i="61"/>
  <c r="I213" i="61"/>
  <c r="F213" i="61"/>
  <c r="O212" i="61"/>
  <c r="L212" i="61"/>
  <c r="I212" i="61"/>
  <c r="F212" i="61"/>
  <c r="C212" i="61" s="1"/>
  <c r="O211" i="61"/>
  <c r="L211" i="61"/>
  <c r="I211" i="61"/>
  <c r="F211" i="61"/>
  <c r="O210" i="61"/>
  <c r="L210" i="61"/>
  <c r="I210" i="61"/>
  <c r="F210" i="61"/>
  <c r="O209" i="61"/>
  <c r="L209" i="61"/>
  <c r="I209" i="61"/>
  <c r="F209" i="61"/>
  <c r="O208" i="61"/>
  <c r="L208" i="61"/>
  <c r="I208" i="61"/>
  <c r="C208" i="61" s="1"/>
  <c r="F208" i="61"/>
  <c r="O207" i="61"/>
  <c r="L207" i="61"/>
  <c r="I207" i="61"/>
  <c r="F207" i="61"/>
  <c r="N206" i="61"/>
  <c r="M206" i="61"/>
  <c r="K206" i="61"/>
  <c r="J206" i="61"/>
  <c r="H206" i="61"/>
  <c r="G206" i="61"/>
  <c r="E206" i="61"/>
  <c r="D206" i="61"/>
  <c r="O204" i="61"/>
  <c r="L204" i="61"/>
  <c r="C204" i="61" s="1"/>
  <c r="I204" i="61"/>
  <c r="F204" i="61"/>
  <c r="O203" i="61"/>
  <c r="L203" i="61"/>
  <c r="I203" i="61"/>
  <c r="F203" i="61"/>
  <c r="O202" i="61"/>
  <c r="L202" i="61"/>
  <c r="I202" i="61"/>
  <c r="F202" i="61"/>
  <c r="O201" i="61"/>
  <c r="L201" i="61"/>
  <c r="I201" i="61"/>
  <c r="F201" i="61"/>
  <c r="O200" i="61"/>
  <c r="L200" i="61"/>
  <c r="I200" i="61"/>
  <c r="F200" i="61"/>
  <c r="C200" i="61"/>
  <c r="N199" i="61"/>
  <c r="M199" i="61"/>
  <c r="O199" i="61" s="1"/>
  <c r="K199" i="61"/>
  <c r="L199" i="61" s="1"/>
  <c r="J199" i="61"/>
  <c r="H199" i="61"/>
  <c r="H197" i="61" s="1"/>
  <c r="G199" i="61"/>
  <c r="G197" i="61" s="1"/>
  <c r="I197" i="61" s="1"/>
  <c r="E199" i="61"/>
  <c r="E197" i="61" s="1"/>
  <c r="D199" i="61"/>
  <c r="O198" i="61"/>
  <c r="L198" i="61"/>
  <c r="I198" i="61"/>
  <c r="C198" i="61" s="1"/>
  <c r="F198" i="61"/>
  <c r="N197" i="61"/>
  <c r="M197" i="61"/>
  <c r="K197" i="61"/>
  <c r="K196" i="61" s="1"/>
  <c r="J197" i="61"/>
  <c r="O194" i="61"/>
  <c r="L194" i="61"/>
  <c r="I194" i="61"/>
  <c r="F194" i="61"/>
  <c r="N193" i="61"/>
  <c r="M193" i="61"/>
  <c r="K193" i="61"/>
  <c r="J193" i="61"/>
  <c r="H193" i="61"/>
  <c r="G193" i="61"/>
  <c r="I193" i="61" s="1"/>
  <c r="E193" i="61"/>
  <c r="E192" i="61" s="1"/>
  <c r="D193" i="61"/>
  <c r="M192" i="61"/>
  <c r="K192" i="61"/>
  <c r="H192" i="61"/>
  <c r="G192" i="61"/>
  <c r="D192" i="61"/>
  <c r="O191" i="61"/>
  <c r="L191" i="61"/>
  <c r="I191" i="61"/>
  <c r="F191" i="61"/>
  <c r="O190" i="61"/>
  <c r="L190" i="61"/>
  <c r="I190" i="61"/>
  <c r="F190" i="61"/>
  <c r="C190" i="61"/>
  <c r="N189" i="61"/>
  <c r="O189" i="61" s="1"/>
  <c r="M189" i="61"/>
  <c r="K189" i="61"/>
  <c r="L189" i="61" s="1"/>
  <c r="J189" i="61"/>
  <c r="H189" i="61"/>
  <c r="G189" i="61"/>
  <c r="E189" i="61"/>
  <c r="D189" i="61"/>
  <c r="M188" i="61"/>
  <c r="O187" i="61"/>
  <c r="L187" i="61"/>
  <c r="I187" i="61"/>
  <c r="F187" i="61"/>
  <c r="O186" i="61"/>
  <c r="L186" i="61"/>
  <c r="C186" i="61" s="1"/>
  <c r="I186" i="61"/>
  <c r="F186" i="61"/>
  <c r="N185" i="61"/>
  <c r="O185" i="61" s="1"/>
  <c r="M185" i="61"/>
  <c r="K185" i="61"/>
  <c r="J185" i="61"/>
  <c r="L185" i="61" s="1"/>
  <c r="H185" i="61"/>
  <c r="G185" i="61"/>
  <c r="E185" i="61"/>
  <c r="D185" i="61"/>
  <c r="F185" i="61" s="1"/>
  <c r="O184" i="61"/>
  <c r="L184" i="61"/>
  <c r="I184" i="61"/>
  <c r="F184" i="61"/>
  <c r="O183" i="61"/>
  <c r="L183" i="61"/>
  <c r="I183" i="61"/>
  <c r="F183" i="61"/>
  <c r="C183" i="61" s="1"/>
  <c r="O182" i="61"/>
  <c r="L182" i="61"/>
  <c r="I182" i="61"/>
  <c r="F182" i="61"/>
  <c r="C182" i="61" s="1"/>
  <c r="O181" i="61"/>
  <c r="L181" i="61"/>
  <c r="I181" i="61"/>
  <c r="F181" i="61"/>
  <c r="N180" i="61"/>
  <c r="M180" i="61"/>
  <c r="O180" i="61" s="1"/>
  <c r="K180" i="61"/>
  <c r="L180" i="61" s="1"/>
  <c r="J180" i="61"/>
  <c r="H180" i="61"/>
  <c r="H175" i="61" s="1"/>
  <c r="H174" i="61" s="1"/>
  <c r="G180" i="61"/>
  <c r="E180" i="61"/>
  <c r="D180" i="61"/>
  <c r="F180" i="61" s="1"/>
  <c r="O179" i="61"/>
  <c r="L179" i="61"/>
  <c r="I179" i="61"/>
  <c r="F179" i="61"/>
  <c r="O178" i="61"/>
  <c r="L178" i="61"/>
  <c r="I178" i="61"/>
  <c r="F178" i="61"/>
  <c r="C178" i="61"/>
  <c r="O177" i="61"/>
  <c r="L177" i="61"/>
  <c r="I177" i="61"/>
  <c r="F177" i="61"/>
  <c r="C177" i="61" s="1"/>
  <c r="N176" i="61"/>
  <c r="N175" i="61" s="1"/>
  <c r="M176" i="61"/>
  <c r="K176" i="61"/>
  <c r="J176" i="61"/>
  <c r="J175" i="61" s="1"/>
  <c r="I176" i="61"/>
  <c r="H176" i="61"/>
  <c r="G176" i="61"/>
  <c r="E176" i="61"/>
  <c r="E175" i="61" s="1"/>
  <c r="D176" i="61"/>
  <c r="D175" i="61"/>
  <c r="O173" i="61"/>
  <c r="L173" i="61"/>
  <c r="I173" i="61"/>
  <c r="F173" i="61"/>
  <c r="O172" i="61"/>
  <c r="L172" i="61"/>
  <c r="I172" i="61"/>
  <c r="C172" i="61" s="1"/>
  <c r="F172" i="61"/>
  <c r="O171" i="61"/>
  <c r="L171" i="61"/>
  <c r="I171" i="61"/>
  <c r="F171" i="61"/>
  <c r="O170" i="61"/>
  <c r="L170" i="61"/>
  <c r="I170" i="61"/>
  <c r="C170" i="61" s="1"/>
  <c r="F170" i="61"/>
  <c r="O169" i="61"/>
  <c r="L169" i="61"/>
  <c r="I169" i="61"/>
  <c r="F169" i="61"/>
  <c r="O168" i="61"/>
  <c r="L168" i="61"/>
  <c r="I168" i="61"/>
  <c r="F168" i="61"/>
  <c r="N167" i="61"/>
  <c r="N166" i="61" s="1"/>
  <c r="M167" i="61"/>
  <c r="K167" i="61"/>
  <c r="J167" i="61"/>
  <c r="H167" i="61"/>
  <c r="I167" i="61" s="1"/>
  <c r="G167" i="61"/>
  <c r="G166" i="61" s="1"/>
  <c r="E167" i="61"/>
  <c r="D167" i="61"/>
  <c r="M166" i="61"/>
  <c r="K166" i="61"/>
  <c r="E166" i="61"/>
  <c r="O165" i="61"/>
  <c r="L165" i="61"/>
  <c r="I165" i="61"/>
  <c r="F165" i="61"/>
  <c r="O164" i="61"/>
  <c r="L164" i="61"/>
  <c r="I164" i="61"/>
  <c r="F164" i="61"/>
  <c r="O163" i="61"/>
  <c r="L163" i="61"/>
  <c r="I163" i="61"/>
  <c r="F163" i="61"/>
  <c r="O162" i="61"/>
  <c r="L162" i="61"/>
  <c r="I162" i="61"/>
  <c r="F162" i="61"/>
  <c r="C162" i="61"/>
  <c r="N161" i="61"/>
  <c r="O161" i="61" s="1"/>
  <c r="M161" i="61"/>
  <c r="K161" i="61"/>
  <c r="L161" i="61" s="1"/>
  <c r="J161" i="61"/>
  <c r="H161" i="61"/>
  <c r="G161" i="61"/>
  <c r="E161" i="61"/>
  <c r="D161" i="61"/>
  <c r="O160" i="61"/>
  <c r="L160" i="61"/>
  <c r="I160" i="61"/>
  <c r="C160" i="61" s="1"/>
  <c r="F160" i="61"/>
  <c r="O159" i="61"/>
  <c r="L159" i="61"/>
  <c r="I159" i="61"/>
  <c r="F159" i="61"/>
  <c r="O158" i="61"/>
  <c r="L158" i="61"/>
  <c r="I158" i="61"/>
  <c r="F158" i="61"/>
  <c r="C158" i="61" s="1"/>
  <c r="O157" i="61"/>
  <c r="L157" i="61"/>
  <c r="I157" i="61"/>
  <c r="F157" i="61"/>
  <c r="O156" i="61"/>
  <c r="L156" i="61"/>
  <c r="I156" i="61"/>
  <c r="F156" i="61"/>
  <c r="O155" i="61"/>
  <c r="L155" i="61"/>
  <c r="I155" i="61"/>
  <c r="F155" i="61"/>
  <c r="O154" i="61"/>
  <c r="L154" i="61"/>
  <c r="C154" i="61" s="1"/>
  <c r="I154" i="61"/>
  <c r="F154" i="61"/>
  <c r="O153" i="61"/>
  <c r="L153" i="61"/>
  <c r="I153" i="61"/>
  <c r="F153" i="61"/>
  <c r="N152" i="61"/>
  <c r="M152" i="61"/>
  <c r="K152" i="61"/>
  <c r="J152" i="61"/>
  <c r="I152" i="61"/>
  <c r="H152" i="61"/>
  <c r="G152" i="61"/>
  <c r="E152" i="61"/>
  <c r="D152" i="61"/>
  <c r="O151" i="61"/>
  <c r="L151" i="61"/>
  <c r="I151" i="61"/>
  <c r="F151" i="61"/>
  <c r="O150" i="61"/>
  <c r="L150" i="61"/>
  <c r="I150" i="61"/>
  <c r="F150" i="61"/>
  <c r="C150" i="61" s="1"/>
  <c r="O149" i="61"/>
  <c r="L149" i="61"/>
  <c r="I149" i="61"/>
  <c r="F149" i="61"/>
  <c r="O148" i="61"/>
  <c r="L148" i="61"/>
  <c r="I148" i="61"/>
  <c r="F148" i="61"/>
  <c r="O147" i="61"/>
  <c r="L147" i="61"/>
  <c r="I147" i="61"/>
  <c r="F147" i="61"/>
  <c r="O146" i="61"/>
  <c r="L146" i="61"/>
  <c r="I146" i="61"/>
  <c r="F146" i="61"/>
  <c r="N145" i="61"/>
  <c r="M145" i="61"/>
  <c r="K145" i="61"/>
  <c r="J145" i="61"/>
  <c r="L145" i="61" s="1"/>
  <c r="H145" i="61"/>
  <c r="G145" i="61"/>
  <c r="E145" i="61"/>
  <c r="D145" i="61"/>
  <c r="F145" i="61" s="1"/>
  <c r="O144" i="61"/>
  <c r="L144" i="61"/>
  <c r="I144" i="61"/>
  <c r="F144" i="61"/>
  <c r="O143" i="61"/>
  <c r="L143" i="61"/>
  <c r="I143" i="61"/>
  <c r="F143" i="61"/>
  <c r="O142" i="61"/>
  <c r="N142" i="61"/>
  <c r="M142" i="61"/>
  <c r="K142" i="61"/>
  <c r="J142" i="61"/>
  <c r="H142" i="61"/>
  <c r="G142" i="61"/>
  <c r="E142" i="61"/>
  <c r="D142" i="61"/>
  <c r="O141" i="61"/>
  <c r="L141" i="61"/>
  <c r="I141" i="61"/>
  <c r="F141" i="61"/>
  <c r="C141" i="61" s="1"/>
  <c r="O140" i="61"/>
  <c r="L140" i="61"/>
  <c r="I140" i="61"/>
  <c r="F140" i="61"/>
  <c r="O139" i="61"/>
  <c r="L139" i="61"/>
  <c r="I139" i="61"/>
  <c r="F139" i="61"/>
  <c r="C139" i="61" s="1"/>
  <c r="O138" i="61"/>
  <c r="L138" i="61"/>
  <c r="I138" i="61"/>
  <c r="F138" i="61"/>
  <c r="C138" i="61" s="1"/>
  <c r="N137" i="61"/>
  <c r="M137" i="61"/>
  <c r="L137" i="61"/>
  <c r="K137" i="61"/>
  <c r="J137" i="61"/>
  <c r="H137" i="61"/>
  <c r="G137" i="61"/>
  <c r="I137" i="61" s="1"/>
  <c r="E137" i="61"/>
  <c r="D137" i="61"/>
  <c r="O136" i="61"/>
  <c r="L136" i="61"/>
  <c r="I136" i="61"/>
  <c r="F136" i="61"/>
  <c r="O135" i="61"/>
  <c r="L135" i="61"/>
  <c r="I135" i="61"/>
  <c r="F135" i="61"/>
  <c r="O134" i="61"/>
  <c r="L134" i="61"/>
  <c r="C134" i="61" s="1"/>
  <c r="I134" i="61"/>
  <c r="F134" i="61"/>
  <c r="O133" i="61"/>
  <c r="L133" i="61"/>
  <c r="I133" i="61"/>
  <c r="F133" i="61"/>
  <c r="N132" i="61"/>
  <c r="M132" i="61"/>
  <c r="K132" i="61"/>
  <c r="J132" i="61"/>
  <c r="I132" i="61"/>
  <c r="H132" i="61"/>
  <c r="G132" i="61"/>
  <c r="E132" i="61"/>
  <c r="D132" i="61"/>
  <c r="F132" i="61" s="1"/>
  <c r="O130" i="61"/>
  <c r="L130" i="61"/>
  <c r="I130" i="61"/>
  <c r="F130" i="61"/>
  <c r="N129" i="61"/>
  <c r="M129" i="61"/>
  <c r="K129" i="61"/>
  <c r="J129" i="61"/>
  <c r="L129" i="61" s="1"/>
  <c r="H129" i="61"/>
  <c r="G129" i="61"/>
  <c r="E129" i="61"/>
  <c r="D129" i="61"/>
  <c r="F129" i="61" s="1"/>
  <c r="O128" i="61"/>
  <c r="L128" i="61"/>
  <c r="I128" i="61"/>
  <c r="D128" i="61"/>
  <c r="F128" i="61" s="1"/>
  <c r="O127" i="61"/>
  <c r="L127" i="61"/>
  <c r="I127" i="61"/>
  <c r="F127" i="61"/>
  <c r="C127" i="61"/>
  <c r="O126" i="61"/>
  <c r="L126" i="61"/>
  <c r="I126" i="61"/>
  <c r="F126" i="61"/>
  <c r="O125" i="61"/>
  <c r="L125" i="61"/>
  <c r="I125" i="61"/>
  <c r="F125" i="61"/>
  <c r="O124" i="61"/>
  <c r="L124" i="61"/>
  <c r="I124" i="61"/>
  <c r="F124" i="61"/>
  <c r="N123" i="61"/>
  <c r="M123" i="61"/>
  <c r="O123" i="61" s="1"/>
  <c r="K123" i="61"/>
  <c r="J123" i="61"/>
  <c r="H123" i="61"/>
  <c r="G123" i="61"/>
  <c r="E123" i="61"/>
  <c r="O122" i="61"/>
  <c r="L122" i="61"/>
  <c r="I122" i="61"/>
  <c r="F122" i="61"/>
  <c r="O121" i="61"/>
  <c r="L121" i="61"/>
  <c r="I121" i="61"/>
  <c r="F121" i="61"/>
  <c r="O120" i="61"/>
  <c r="L120" i="61"/>
  <c r="I120" i="61"/>
  <c r="F120" i="61"/>
  <c r="O119" i="61"/>
  <c r="L119" i="61"/>
  <c r="I119" i="61"/>
  <c r="E119" i="61"/>
  <c r="O118" i="61"/>
  <c r="L118" i="61"/>
  <c r="I118" i="61"/>
  <c r="F118" i="61"/>
  <c r="N117" i="61"/>
  <c r="M117" i="61"/>
  <c r="K117" i="61"/>
  <c r="J117" i="61"/>
  <c r="H117" i="61"/>
  <c r="G117" i="61"/>
  <c r="D117" i="61"/>
  <c r="O116" i="61"/>
  <c r="L116" i="61"/>
  <c r="I116" i="61"/>
  <c r="F116" i="61"/>
  <c r="O115" i="61"/>
  <c r="L115" i="61"/>
  <c r="I115" i="61"/>
  <c r="F115" i="61"/>
  <c r="O114" i="61"/>
  <c r="L114" i="61"/>
  <c r="I114" i="61"/>
  <c r="C114" i="61" s="1"/>
  <c r="F114" i="61"/>
  <c r="N113" i="61"/>
  <c r="M113" i="61"/>
  <c r="O113" i="61" s="1"/>
  <c r="L113" i="61"/>
  <c r="K113" i="61"/>
  <c r="J113" i="61"/>
  <c r="H113" i="61"/>
  <c r="G113" i="61"/>
  <c r="E113" i="61"/>
  <c r="D113" i="61"/>
  <c r="F113" i="61" s="1"/>
  <c r="O112" i="61"/>
  <c r="L112" i="61"/>
  <c r="C112" i="61" s="1"/>
  <c r="I112" i="61"/>
  <c r="F112" i="61"/>
  <c r="O111" i="61"/>
  <c r="L111" i="61"/>
  <c r="I111" i="61"/>
  <c r="F111" i="61"/>
  <c r="O110" i="61"/>
  <c r="L110" i="61"/>
  <c r="I110" i="61"/>
  <c r="F110" i="61"/>
  <c r="O109" i="61"/>
  <c r="L109" i="61"/>
  <c r="I109" i="61"/>
  <c r="F109" i="61"/>
  <c r="O108" i="61"/>
  <c r="L108" i="61"/>
  <c r="I108" i="61"/>
  <c r="F108" i="61"/>
  <c r="O107" i="61"/>
  <c r="L107" i="61"/>
  <c r="I107" i="61"/>
  <c r="F107" i="61"/>
  <c r="C107" i="61"/>
  <c r="O106" i="61"/>
  <c r="L106" i="61"/>
  <c r="I106" i="61"/>
  <c r="F106" i="61"/>
  <c r="C106" i="61" s="1"/>
  <c r="O105" i="61"/>
  <c r="L105" i="61"/>
  <c r="I105" i="61"/>
  <c r="F105" i="61"/>
  <c r="N104" i="61"/>
  <c r="M104" i="61"/>
  <c r="O104" i="61" s="1"/>
  <c r="K104" i="61"/>
  <c r="J104" i="61"/>
  <c r="H104" i="61"/>
  <c r="G104" i="61"/>
  <c r="I104" i="61" s="1"/>
  <c r="E104" i="61"/>
  <c r="D104" i="61"/>
  <c r="O103" i="61"/>
  <c r="L103" i="61"/>
  <c r="I103" i="61"/>
  <c r="F103" i="61"/>
  <c r="C103" i="61" s="1"/>
  <c r="O102" i="61"/>
  <c r="L102" i="61"/>
  <c r="I102" i="61"/>
  <c r="F102" i="61"/>
  <c r="O101" i="61"/>
  <c r="L101" i="61"/>
  <c r="I101" i="61"/>
  <c r="F101" i="61"/>
  <c r="O100" i="61"/>
  <c r="L100" i="61"/>
  <c r="I100" i="61"/>
  <c r="F100" i="61"/>
  <c r="C100" i="61" s="1"/>
  <c r="O99" i="61"/>
  <c r="L99" i="61"/>
  <c r="I99" i="61"/>
  <c r="F99" i="61"/>
  <c r="O98" i="61"/>
  <c r="L98" i="61"/>
  <c r="I98" i="61"/>
  <c r="F98" i="61"/>
  <c r="O97" i="61"/>
  <c r="L97" i="61"/>
  <c r="I97" i="61"/>
  <c r="F97" i="61"/>
  <c r="N96" i="61"/>
  <c r="M96" i="61"/>
  <c r="K96" i="61"/>
  <c r="J96" i="61"/>
  <c r="H96" i="61"/>
  <c r="G96" i="61"/>
  <c r="I96" i="61" s="1"/>
  <c r="E96" i="61"/>
  <c r="D96" i="61"/>
  <c r="O95" i="61"/>
  <c r="L95" i="61"/>
  <c r="C95" i="61" s="1"/>
  <c r="I95" i="61"/>
  <c r="F95" i="61"/>
  <c r="O94" i="61"/>
  <c r="L94" i="61"/>
  <c r="C94" i="61" s="1"/>
  <c r="I94" i="61"/>
  <c r="F94" i="61"/>
  <c r="O93" i="61"/>
  <c r="L93" i="61"/>
  <c r="I93" i="61"/>
  <c r="F93" i="61"/>
  <c r="O92" i="61"/>
  <c r="L92" i="61"/>
  <c r="I92" i="61"/>
  <c r="F92" i="61"/>
  <c r="C92" i="61"/>
  <c r="O91" i="61"/>
  <c r="L91" i="61"/>
  <c r="I91" i="61"/>
  <c r="F91" i="61"/>
  <c r="C91" i="61" s="1"/>
  <c r="N90" i="61"/>
  <c r="M90" i="61"/>
  <c r="O90" i="61" s="1"/>
  <c r="K90" i="61"/>
  <c r="J90" i="61"/>
  <c r="H90" i="61"/>
  <c r="G90" i="61"/>
  <c r="I90" i="61" s="1"/>
  <c r="E90" i="61"/>
  <c r="D90" i="61"/>
  <c r="O89" i="61"/>
  <c r="L89" i="61"/>
  <c r="I89" i="61"/>
  <c r="F89" i="61"/>
  <c r="O88" i="61"/>
  <c r="L88" i="61"/>
  <c r="I88" i="61"/>
  <c r="F88" i="61"/>
  <c r="O87" i="61"/>
  <c r="L87" i="61"/>
  <c r="I87" i="61"/>
  <c r="F87" i="61"/>
  <c r="O86" i="61"/>
  <c r="L86" i="61"/>
  <c r="I86" i="61"/>
  <c r="F86" i="61"/>
  <c r="N85" i="61"/>
  <c r="M85" i="61"/>
  <c r="O85" i="61" s="1"/>
  <c r="K85" i="61"/>
  <c r="J85" i="61"/>
  <c r="L85" i="61" s="1"/>
  <c r="H85" i="61"/>
  <c r="G85" i="61"/>
  <c r="E85" i="61"/>
  <c r="D85" i="61"/>
  <c r="O83" i="61"/>
  <c r="L83" i="61"/>
  <c r="I83" i="61"/>
  <c r="F83" i="61"/>
  <c r="O82" i="61"/>
  <c r="L82" i="61"/>
  <c r="I82" i="61"/>
  <c r="F82" i="61"/>
  <c r="C82" i="61"/>
  <c r="N81" i="61"/>
  <c r="M81" i="61"/>
  <c r="L81" i="61"/>
  <c r="K81" i="61"/>
  <c r="J81" i="61"/>
  <c r="H81" i="61"/>
  <c r="G81" i="61"/>
  <c r="E81" i="61"/>
  <c r="D81" i="61"/>
  <c r="F81" i="61" s="1"/>
  <c r="O80" i="61"/>
  <c r="L80" i="61"/>
  <c r="I80" i="61"/>
  <c r="F80" i="61"/>
  <c r="O79" i="61"/>
  <c r="L79" i="61"/>
  <c r="I79" i="61"/>
  <c r="F79" i="61"/>
  <c r="N78" i="61"/>
  <c r="O78" i="61" s="1"/>
  <c r="M78" i="61"/>
  <c r="K78" i="61"/>
  <c r="K77" i="61" s="1"/>
  <c r="J78" i="61"/>
  <c r="L78" i="61" s="1"/>
  <c r="H78" i="61"/>
  <c r="G78" i="61"/>
  <c r="E78" i="61"/>
  <c r="D78" i="61"/>
  <c r="N77" i="61"/>
  <c r="J77" i="61"/>
  <c r="L77" i="61" s="1"/>
  <c r="D77" i="61"/>
  <c r="O75" i="61"/>
  <c r="L75" i="61"/>
  <c r="I75" i="61"/>
  <c r="F75" i="61"/>
  <c r="O74" i="61"/>
  <c r="L74" i="61"/>
  <c r="I74" i="61"/>
  <c r="F74" i="61"/>
  <c r="C74" i="61" s="1"/>
  <c r="O73" i="61"/>
  <c r="L73" i="61"/>
  <c r="I73" i="61"/>
  <c r="F73" i="61"/>
  <c r="O72" i="61"/>
  <c r="L72" i="61"/>
  <c r="I72" i="61"/>
  <c r="C72" i="61" s="1"/>
  <c r="F72" i="61"/>
  <c r="O71" i="61"/>
  <c r="L71" i="61"/>
  <c r="I71" i="61"/>
  <c r="F71" i="61"/>
  <c r="N70" i="61"/>
  <c r="N68" i="61" s="1"/>
  <c r="M70" i="61"/>
  <c r="O70" i="61" s="1"/>
  <c r="K70" i="61"/>
  <c r="K68" i="61" s="1"/>
  <c r="J70" i="61"/>
  <c r="L70" i="61" s="1"/>
  <c r="H70" i="61"/>
  <c r="G70" i="61"/>
  <c r="E70" i="61"/>
  <c r="F70" i="61" s="1"/>
  <c r="D70" i="61"/>
  <c r="O69" i="61"/>
  <c r="L69" i="61"/>
  <c r="I69" i="61"/>
  <c r="F69" i="61"/>
  <c r="H68" i="61"/>
  <c r="E68" i="61"/>
  <c r="D68" i="61"/>
  <c r="O67" i="61"/>
  <c r="L67" i="61"/>
  <c r="I67" i="61"/>
  <c r="D67" i="61"/>
  <c r="F67" i="61" s="1"/>
  <c r="C67" i="61" s="1"/>
  <c r="O66" i="61"/>
  <c r="L66" i="61"/>
  <c r="I66" i="61"/>
  <c r="F66" i="61"/>
  <c r="O65" i="61"/>
  <c r="L65" i="61"/>
  <c r="I65" i="61"/>
  <c r="C65" i="61" s="1"/>
  <c r="F65" i="61"/>
  <c r="O64" i="61"/>
  <c r="L64" i="61"/>
  <c r="I64" i="61"/>
  <c r="F64" i="61"/>
  <c r="O63" i="61"/>
  <c r="L63" i="61"/>
  <c r="I63" i="61"/>
  <c r="F63" i="61"/>
  <c r="O62" i="61"/>
  <c r="L62" i="61"/>
  <c r="I62" i="61"/>
  <c r="F62" i="61"/>
  <c r="O61" i="61"/>
  <c r="L61" i="61"/>
  <c r="I61" i="61"/>
  <c r="C61" i="61" s="1"/>
  <c r="F61" i="61"/>
  <c r="O60" i="61"/>
  <c r="L60" i="61"/>
  <c r="I60" i="61"/>
  <c r="F60" i="61"/>
  <c r="N59" i="61"/>
  <c r="M59" i="61"/>
  <c r="O59" i="61" s="1"/>
  <c r="K59" i="61"/>
  <c r="J59" i="61"/>
  <c r="H59" i="61"/>
  <c r="G59" i="61"/>
  <c r="I59" i="61" s="1"/>
  <c r="E59" i="61"/>
  <c r="F59" i="61" s="1"/>
  <c r="D59" i="61"/>
  <c r="O58" i="61"/>
  <c r="L58" i="61"/>
  <c r="I58" i="61"/>
  <c r="F58" i="61"/>
  <c r="O57" i="61"/>
  <c r="L57" i="61"/>
  <c r="I57" i="61"/>
  <c r="F57" i="61"/>
  <c r="N56" i="61"/>
  <c r="N55" i="61" s="1"/>
  <c r="M56" i="61"/>
  <c r="M55" i="61" s="1"/>
  <c r="K56" i="61"/>
  <c r="J56" i="61"/>
  <c r="H56" i="61"/>
  <c r="G56" i="61"/>
  <c r="E56" i="61"/>
  <c r="D56" i="61"/>
  <c r="K55" i="61"/>
  <c r="K54" i="61" s="1"/>
  <c r="E55" i="61"/>
  <c r="O48" i="61"/>
  <c r="C48" i="61"/>
  <c r="O47" i="61"/>
  <c r="C47" i="61"/>
  <c r="N46" i="61"/>
  <c r="M46" i="61"/>
  <c r="L45" i="61"/>
  <c r="I45" i="61"/>
  <c r="F45" i="61"/>
  <c r="C45" i="61"/>
  <c r="K44" i="61"/>
  <c r="J44" i="61"/>
  <c r="H44" i="61"/>
  <c r="H22" i="61" s="1"/>
  <c r="G44" i="61"/>
  <c r="E44" i="61"/>
  <c r="D44" i="61"/>
  <c r="F44" i="61" s="1"/>
  <c r="F43" i="61"/>
  <c r="C43" i="61" s="1"/>
  <c r="L42" i="61"/>
  <c r="C42" i="61" s="1"/>
  <c r="L41" i="61"/>
  <c r="C41" i="61" s="1"/>
  <c r="L40" i="61"/>
  <c r="C40" i="61"/>
  <c r="L39" i="61"/>
  <c r="C39" i="61" s="1"/>
  <c r="K38" i="61"/>
  <c r="J38" i="61"/>
  <c r="L37" i="61"/>
  <c r="C37" i="61" s="1"/>
  <c r="L36" i="61"/>
  <c r="C36" i="61"/>
  <c r="K35" i="61"/>
  <c r="L35" i="61" s="1"/>
  <c r="J35" i="61"/>
  <c r="C35" i="61"/>
  <c r="L34" i="61"/>
  <c r="C34" i="61" s="1"/>
  <c r="K33" i="61"/>
  <c r="J33" i="61"/>
  <c r="L33" i="61" s="1"/>
  <c r="C33" i="61" s="1"/>
  <c r="L32" i="61"/>
  <c r="C32" i="61" s="1"/>
  <c r="L31" i="61"/>
  <c r="C31" i="61"/>
  <c r="L30" i="61"/>
  <c r="C30" i="61" s="1"/>
  <c r="K29" i="61"/>
  <c r="J29" i="61"/>
  <c r="F27" i="61"/>
  <c r="C27" i="61" s="1"/>
  <c r="I26" i="61"/>
  <c r="F26" i="61"/>
  <c r="C26" i="61" s="1"/>
  <c r="O25" i="61"/>
  <c r="L25" i="61"/>
  <c r="I25" i="61"/>
  <c r="F25" i="61"/>
  <c r="O24" i="61"/>
  <c r="L24" i="61"/>
  <c r="I24" i="61"/>
  <c r="F24" i="61"/>
  <c r="N23" i="61"/>
  <c r="M23" i="61"/>
  <c r="K23" i="61"/>
  <c r="J23" i="61"/>
  <c r="I23" i="61"/>
  <c r="H23" i="61"/>
  <c r="H291" i="61" s="1"/>
  <c r="H290" i="61" s="1"/>
  <c r="G23" i="61"/>
  <c r="E23" i="61"/>
  <c r="D23" i="61"/>
  <c r="D22" i="61"/>
  <c r="F104" i="61" l="1"/>
  <c r="I113" i="61"/>
  <c r="O129" i="61"/>
  <c r="C201" i="61"/>
  <c r="C203" i="61"/>
  <c r="C250" i="61"/>
  <c r="D291" i="61"/>
  <c r="O55" i="61"/>
  <c r="N54" i="61"/>
  <c r="C125" i="61"/>
  <c r="N131" i="61"/>
  <c r="C140" i="61"/>
  <c r="F142" i="61"/>
  <c r="C146" i="61"/>
  <c r="C165" i="61"/>
  <c r="C184" i="61"/>
  <c r="E188" i="61"/>
  <c r="F193" i="61"/>
  <c r="C194" i="61"/>
  <c r="H205" i="61"/>
  <c r="C209" i="61"/>
  <c r="C230" i="61"/>
  <c r="J232" i="61"/>
  <c r="L239" i="61"/>
  <c r="C243" i="61"/>
  <c r="C298" i="61"/>
  <c r="O166" i="61"/>
  <c r="F252" i="61"/>
  <c r="C102" i="61"/>
  <c r="C111" i="61"/>
  <c r="C130" i="61"/>
  <c r="O145" i="61"/>
  <c r="D166" i="61"/>
  <c r="F166" i="61" s="1"/>
  <c r="F167" i="61"/>
  <c r="K231" i="61"/>
  <c r="K195" i="61" s="1"/>
  <c r="M259" i="61"/>
  <c r="O259" i="61" s="1"/>
  <c r="O260" i="61"/>
  <c r="F272" i="61"/>
  <c r="E270" i="61"/>
  <c r="E269" i="61" s="1"/>
  <c r="N291" i="61"/>
  <c r="N290" i="61" s="1"/>
  <c r="N22" i="61"/>
  <c r="L38" i="61"/>
  <c r="C38" i="61" s="1"/>
  <c r="O77" i="61"/>
  <c r="C129" i="61"/>
  <c r="J291" i="61"/>
  <c r="I44" i="61"/>
  <c r="C63" i="61"/>
  <c r="C64" i="61"/>
  <c r="C66" i="61"/>
  <c r="M68" i="61"/>
  <c r="M54" i="61" s="1"/>
  <c r="O54" i="61" s="1"/>
  <c r="H77" i="61"/>
  <c r="O81" i="61"/>
  <c r="M77" i="61"/>
  <c r="C87" i="61"/>
  <c r="L90" i="61"/>
  <c r="C93" i="61"/>
  <c r="C116" i="61"/>
  <c r="C118" i="61"/>
  <c r="C121" i="61"/>
  <c r="I123" i="61"/>
  <c r="E131" i="61"/>
  <c r="J131" i="61"/>
  <c r="C133" i="61"/>
  <c r="C148" i="61"/>
  <c r="C153" i="61"/>
  <c r="N174" i="61"/>
  <c r="I180" i="61"/>
  <c r="C180" i="61" s="1"/>
  <c r="K188" i="61"/>
  <c r="I189" i="61"/>
  <c r="G188" i="61"/>
  <c r="C191" i="61"/>
  <c r="F192" i="61"/>
  <c r="D205" i="61"/>
  <c r="I206" i="61"/>
  <c r="I217" i="61"/>
  <c r="O217" i="61"/>
  <c r="C221" i="61"/>
  <c r="C233" i="61"/>
  <c r="C25" i="61"/>
  <c r="L29" i="61"/>
  <c r="C29" i="61" s="1"/>
  <c r="D55" i="61"/>
  <c r="F55" i="61" s="1"/>
  <c r="C58" i="61"/>
  <c r="C69" i="61"/>
  <c r="C80" i="61"/>
  <c r="C83" i="61"/>
  <c r="K84" i="61"/>
  <c r="C86" i="61"/>
  <c r="N84" i="61"/>
  <c r="C108" i="61"/>
  <c r="C110" i="61"/>
  <c r="C113" i="61"/>
  <c r="I117" i="61"/>
  <c r="L132" i="61"/>
  <c r="O137" i="61"/>
  <c r="I142" i="61"/>
  <c r="C144" i="61"/>
  <c r="L152" i="61"/>
  <c r="C155" i="61"/>
  <c r="C157" i="61"/>
  <c r="C164" i="61"/>
  <c r="C169" i="61"/>
  <c r="G175" i="61"/>
  <c r="L176" i="61"/>
  <c r="I185" i="61"/>
  <c r="C185" i="61" s="1"/>
  <c r="H188" i="61"/>
  <c r="H196" i="61"/>
  <c r="C202" i="61"/>
  <c r="L206" i="61"/>
  <c r="C207" i="61"/>
  <c r="C213" i="61"/>
  <c r="C218" i="61"/>
  <c r="C219" i="61"/>
  <c r="C225" i="61"/>
  <c r="H232" i="61"/>
  <c r="H231" i="61" s="1"/>
  <c r="F247" i="61"/>
  <c r="C247" i="61" s="1"/>
  <c r="F253" i="61"/>
  <c r="C254" i="61"/>
  <c r="C257" i="61"/>
  <c r="I264" i="61"/>
  <c r="C264" i="61" s="1"/>
  <c r="C266" i="61"/>
  <c r="C274" i="61"/>
  <c r="D270" i="61"/>
  <c r="I277" i="61"/>
  <c r="C277" i="61" s="1"/>
  <c r="C282" i="61"/>
  <c r="L293" i="61"/>
  <c r="C295" i="61"/>
  <c r="C296" i="61"/>
  <c r="C293" i="61" s="1"/>
  <c r="C297" i="61"/>
  <c r="L44" i="61"/>
  <c r="C57" i="61"/>
  <c r="C62" i="61"/>
  <c r="C71" i="61"/>
  <c r="C73" i="61"/>
  <c r="G84" i="61"/>
  <c r="F96" i="61"/>
  <c r="L96" i="61"/>
  <c r="C98" i="61"/>
  <c r="C99" i="61"/>
  <c r="C115" i="61"/>
  <c r="C122" i="61"/>
  <c r="L123" i="61"/>
  <c r="I129" i="61"/>
  <c r="C136" i="61"/>
  <c r="I145" i="61"/>
  <c r="C147" i="61"/>
  <c r="C149" i="61"/>
  <c r="O152" i="61"/>
  <c r="C156" i="61"/>
  <c r="C159" i="61"/>
  <c r="F161" i="61"/>
  <c r="C168" i="61"/>
  <c r="C173" i="61"/>
  <c r="C181" i="61"/>
  <c r="C211" i="61"/>
  <c r="C223" i="61"/>
  <c r="C229" i="61"/>
  <c r="C237" i="61"/>
  <c r="C246" i="61"/>
  <c r="C258" i="61"/>
  <c r="C279" i="61"/>
  <c r="C285" i="61"/>
  <c r="C299" i="61"/>
  <c r="C301" i="61"/>
  <c r="C303" i="61"/>
  <c r="N231" i="61"/>
  <c r="J259" i="61"/>
  <c r="L259" i="61" s="1"/>
  <c r="E259" i="61"/>
  <c r="E231" i="61" s="1"/>
  <c r="K259" i="61"/>
  <c r="C261" i="61"/>
  <c r="C263" i="61"/>
  <c r="L264" i="61"/>
  <c r="C271" i="61"/>
  <c r="F277" i="61"/>
  <c r="C278" i="61"/>
  <c r="I281" i="61"/>
  <c r="C281" i="61" s="1"/>
  <c r="I52" i="63"/>
  <c r="G288" i="63"/>
  <c r="I288" i="63" s="1"/>
  <c r="G51" i="63"/>
  <c r="I51" i="63" s="1"/>
  <c r="J51" i="63"/>
  <c r="L51" i="63" s="1"/>
  <c r="L52" i="63"/>
  <c r="J288" i="63"/>
  <c r="L288" i="63" s="1"/>
  <c r="M51" i="63"/>
  <c r="O51" i="63" s="1"/>
  <c r="O52" i="63"/>
  <c r="M288" i="63"/>
  <c r="O288" i="63" s="1"/>
  <c r="C53" i="63"/>
  <c r="D288" i="63"/>
  <c r="F288" i="63" s="1"/>
  <c r="F52" i="63"/>
  <c r="D51" i="63"/>
  <c r="F51" i="63" s="1"/>
  <c r="M291" i="61"/>
  <c r="M22" i="61"/>
  <c r="O22" i="61" s="1"/>
  <c r="L117" i="61"/>
  <c r="J84" i="61"/>
  <c r="O206" i="61"/>
  <c r="M205" i="61"/>
  <c r="E291" i="61"/>
  <c r="E290" i="61" s="1"/>
  <c r="F23" i="61"/>
  <c r="E22" i="61"/>
  <c r="F22" i="61" s="1"/>
  <c r="O23" i="61"/>
  <c r="O46" i="61"/>
  <c r="C46" i="61" s="1"/>
  <c r="E54" i="61"/>
  <c r="F56" i="61"/>
  <c r="L59" i="61"/>
  <c r="C59" i="61" s="1"/>
  <c r="F68" i="61"/>
  <c r="O68" i="61"/>
  <c r="I70" i="61"/>
  <c r="C70" i="61" s="1"/>
  <c r="G68" i="61"/>
  <c r="I68" i="61" s="1"/>
  <c r="C75" i="61"/>
  <c r="G77" i="61"/>
  <c r="I78" i="61"/>
  <c r="C79" i="61"/>
  <c r="M84" i="61"/>
  <c r="H84" i="61"/>
  <c r="I84" i="61" s="1"/>
  <c r="C88" i="61"/>
  <c r="E174" i="61"/>
  <c r="F175" i="61"/>
  <c r="I56" i="61"/>
  <c r="H55" i="61"/>
  <c r="H54" i="61" s="1"/>
  <c r="K28" i="61"/>
  <c r="K22" i="61" s="1"/>
  <c r="J55" i="61"/>
  <c r="L56" i="61"/>
  <c r="F78" i="61"/>
  <c r="E77" i="61"/>
  <c r="F77" i="61" s="1"/>
  <c r="G291" i="61"/>
  <c r="G22" i="61"/>
  <c r="I22" i="61" s="1"/>
  <c r="K291" i="61"/>
  <c r="K290" i="61" s="1"/>
  <c r="C24" i="61"/>
  <c r="D54" i="61"/>
  <c r="G55" i="61"/>
  <c r="O56" i="61"/>
  <c r="C60" i="61"/>
  <c r="J76" i="61"/>
  <c r="I81" i="61"/>
  <c r="C81" i="61" s="1"/>
  <c r="F85" i="61"/>
  <c r="O96" i="61"/>
  <c r="C132" i="61"/>
  <c r="D290" i="61"/>
  <c r="L23" i="61"/>
  <c r="J28" i="61"/>
  <c r="J68" i="61"/>
  <c r="L68" i="61" s="1"/>
  <c r="N76" i="61"/>
  <c r="I85" i="61"/>
  <c r="C101" i="61"/>
  <c r="C124" i="61"/>
  <c r="H131" i="61"/>
  <c r="L142" i="61"/>
  <c r="C151" i="61"/>
  <c r="F152" i="61"/>
  <c r="J166" i="61"/>
  <c r="L166" i="61" s="1"/>
  <c r="L167" i="61"/>
  <c r="J174" i="61"/>
  <c r="C179" i="61"/>
  <c r="C187" i="61"/>
  <c r="I260" i="61"/>
  <c r="G259" i="61"/>
  <c r="I259" i="61" s="1"/>
  <c r="C89" i="61"/>
  <c r="C97" i="61"/>
  <c r="L104" i="61"/>
  <c r="C109" i="61"/>
  <c r="E117" i="61"/>
  <c r="E84" i="61" s="1"/>
  <c r="F119" i="61"/>
  <c r="C119" i="61" s="1"/>
  <c r="C120" i="61"/>
  <c r="C126" i="61"/>
  <c r="G131" i="61"/>
  <c r="I131" i="61" s="1"/>
  <c r="C135" i="61"/>
  <c r="F137" i="61"/>
  <c r="D131" i="61"/>
  <c r="F131" i="61" s="1"/>
  <c r="C143" i="61"/>
  <c r="C145" i="61"/>
  <c r="I161" i="61"/>
  <c r="C163" i="61"/>
  <c r="C171" i="61"/>
  <c r="D174" i="61"/>
  <c r="F174" i="61" s="1"/>
  <c r="M175" i="61"/>
  <c r="O176" i="61"/>
  <c r="D188" i="61"/>
  <c r="F189" i="61"/>
  <c r="C189" i="61" s="1"/>
  <c r="N196" i="61"/>
  <c r="N195" i="61" s="1"/>
  <c r="L291" i="61"/>
  <c r="J290" i="61"/>
  <c r="F90" i="61"/>
  <c r="C105" i="61"/>
  <c r="O117" i="61"/>
  <c r="C128" i="61"/>
  <c r="M131" i="61"/>
  <c r="O131" i="61" s="1"/>
  <c r="O132" i="61"/>
  <c r="O167" i="61"/>
  <c r="C167" i="61" s="1"/>
  <c r="F176" i="61"/>
  <c r="I236" i="61"/>
  <c r="C236" i="61" s="1"/>
  <c r="G232" i="61"/>
  <c r="D123" i="61"/>
  <c r="F123" i="61" s="1"/>
  <c r="K131" i="61"/>
  <c r="H166" i="61"/>
  <c r="I166" i="61" s="1"/>
  <c r="C166" i="61" s="1"/>
  <c r="K175" i="61"/>
  <c r="K174" i="61" s="1"/>
  <c r="I192" i="61"/>
  <c r="L197" i="61"/>
  <c r="F199" i="61"/>
  <c r="C199" i="61" s="1"/>
  <c r="D197" i="61"/>
  <c r="L228" i="61"/>
  <c r="I239" i="61"/>
  <c r="C241" i="61"/>
  <c r="C242" i="61"/>
  <c r="O252" i="61"/>
  <c r="O253" i="61"/>
  <c r="C265" i="61"/>
  <c r="L272" i="61"/>
  <c r="F293" i="61"/>
  <c r="O193" i="61"/>
  <c r="N192" i="61"/>
  <c r="O192" i="61" s="1"/>
  <c r="F206" i="61"/>
  <c r="E205" i="61"/>
  <c r="O234" i="61"/>
  <c r="M232" i="61"/>
  <c r="C245" i="61"/>
  <c r="C273" i="61"/>
  <c r="F283" i="61"/>
  <c r="L193" i="61"/>
  <c r="J192" i="61"/>
  <c r="L192" i="61" s="1"/>
  <c r="O197" i="61"/>
  <c r="I199" i="61"/>
  <c r="J205" i="61"/>
  <c r="L205" i="61" s="1"/>
  <c r="C210" i="61"/>
  <c r="C217" i="61"/>
  <c r="C222" i="61"/>
  <c r="I228" i="61"/>
  <c r="C228" i="61" s="1"/>
  <c r="G205" i="61"/>
  <c r="L232" i="61"/>
  <c r="F234" i="61"/>
  <c r="C238" i="61"/>
  <c r="F239" i="61"/>
  <c r="D232" i="61"/>
  <c r="L253" i="61"/>
  <c r="J252" i="61"/>
  <c r="O270" i="61"/>
  <c r="M269" i="61"/>
  <c r="I272" i="61"/>
  <c r="G270" i="61"/>
  <c r="D269" i="61"/>
  <c r="F269" i="61" s="1"/>
  <c r="F270" i="61"/>
  <c r="I253" i="61"/>
  <c r="C253" i="61" s="1"/>
  <c r="F260" i="61"/>
  <c r="C260" i="61" s="1"/>
  <c r="H270" i="61"/>
  <c r="H269" i="61" s="1"/>
  <c r="H195" i="61" s="1"/>
  <c r="O283" i="61"/>
  <c r="J270" i="61"/>
  <c r="F188" i="61" l="1"/>
  <c r="C142" i="61"/>
  <c r="C96" i="61"/>
  <c r="C78" i="61"/>
  <c r="I175" i="61"/>
  <c r="G174" i="61"/>
  <c r="I174" i="61" s="1"/>
  <c r="F259" i="61"/>
  <c r="C259" i="61" s="1"/>
  <c r="C193" i="61"/>
  <c r="C206" i="61"/>
  <c r="C192" i="61"/>
  <c r="K76" i="61"/>
  <c r="K286" i="61" s="1"/>
  <c r="C176" i="61"/>
  <c r="C90" i="61"/>
  <c r="H76" i="61"/>
  <c r="H286" i="61" s="1"/>
  <c r="F291" i="61"/>
  <c r="L84" i="61"/>
  <c r="I188" i="61"/>
  <c r="C44" i="61"/>
  <c r="N188" i="61"/>
  <c r="C123" i="61"/>
  <c r="L290" i="61"/>
  <c r="C161" i="61"/>
  <c r="C137" i="61"/>
  <c r="C104" i="61"/>
  <c r="C152" i="61"/>
  <c r="D84" i="61"/>
  <c r="F84" i="61" s="1"/>
  <c r="F117" i="61"/>
  <c r="C52" i="63"/>
  <c r="C288" i="63"/>
  <c r="C51" i="63"/>
  <c r="K53" i="61"/>
  <c r="K52" i="61" s="1"/>
  <c r="K51" i="61" s="1"/>
  <c r="G269" i="61"/>
  <c r="I270" i="61"/>
  <c r="J231" i="61"/>
  <c r="L231" i="61" s="1"/>
  <c r="L252" i="61"/>
  <c r="C252" i="61" s="1"/>
  <c r="C283" i="61"/>
  <c r="J196" i="61"/>
  <c r="I232" i="61"/>
  <c r="G231" i="61"/>
  <c r="I231" i="61" s="1"/>
  <c r="L175" i="61"/>
  <c r="C175" i="61" s="1"/>
  <c r="H53" i="61"/>
  <c r="H52" i="61" s="1"/>
  <c r="C56" i="61"/>
  <c r="C272" i="61"/>
  <c r="C234" i="61"/>
  <c r="M231" i="61"/>
  <c r="O231" i="61" s="1"/>
  <c r="O232" i="61"/>
  <c r="J188" i="61"/>
  <c r="L188" i="61" s="1"/>
  <c r="M174" i="61"/>
  <c r="O174" i="61" s="1"/>
  <c r="O175" i="61"/>
  <c r="L131" i="61"/>
  <c r="C131" i="61" s="1"/>
  <c r="L174" i="61"/>
  <c r="C174" i="61" s="1"/>
  <c r="F290" i="61"/>
  <c r="G54" i="61"/>
  <c r="I55" i="61"/>
  <c r="E76" i="61"/>
  <c r="G76" i="61"/>
  <c r="I76" i="61" s="1"/>
  <c r="I77" i="61"/>
  <c r="C77" i="61" s="1"/>
  <c r="M196" i="61"/>
  <c r="O205" i="61"/>
  <c r="O269" i="61"/>
  <c r="M286" i="61"/>
  <c r="L28" i="61"/>
  <c r="C28" i="61" s="1"/>
  <c r="J22" i="61"/>
  <c r="L22" i="61" s="1"/>
  <c r="C22" i="61" s="1"/>
  <c r="L76" i="61"/>
  <c r="F54" i="61"/>
  <c r="L55" i="61"/>
  <c r="J54" i="61"/>
  <c r="O84" i="61"/>
  <c r="C84" i="61" s="1"/>
  <c r="M76" i="61"/>
  <c r="C68" i="61"/>
  <c r="E53" i="61"/>
  <c r="M290" i="61"/>
  <c r="O290" i="61" s="1"/>
  <c r="O291" i="61"/>
  <c r="F232" i="61"/>
  <c r="D231" i="61"/>
  <c r="F231" i="61" s="1"/>
  <c r="D196" i="61"/>
  <c r="F197" i="61"/>
  <c r="C197" i="61" s="1"/>
  <c r="L270" i="61"/>
  <c r="C270" i="61" s="1"/>
  <c r="J269" i="61"/>
  <c r="C239" i="61"/>
  <c r="I205" i="61"/>
  <c r="G196" i="61"/>
  <c r="E196" i="61"/>
  <c r="F205" i="61"/>
  <c r="C85" i="61"/>
  <c r="I291" i="61"/>
  <c r="G290" i="61"/>
  <c r="I290" i="61" s="1"/>
  <c r="C117" i="61"/>
  <c r="C23" i="61"/>
  <c r="C291" i="61" s="1"/>
  <c r="C290" i="61" s="1"/>
  <c r="K288" i="61" l="1"/>
  <c r="C205" i="61"/>
  <c r="D76" i="61"/>
  <c r="F76" i="61" s="1"/>
  <c r="N53" i="61"/>
  <c r="N52" i="61" s="1"/>
  <c r="O188" i="61"/>
  <c r="C188" i="61" s="1"/>
  <c r="N286" i="61"/>
  <c r="O286" i="61"/>
  <c r="C55" i="61"/>
  <c r="I54" i="61"/>
  <c r="G53" i="61"/>
  <c r="I196" i="61"/>
  <c r="G195" i="61"/>
  <c r="I195" i="61" s="1"/>
  <c r="L269" i="61"/>
  <c r="J286" i="61"/>
  <c r="L286" i="61" s="1"/>
  <c r="C231" i="61"/>
  <c r="J195" i="61"/>
  <c r="L195" i="61" s="1"/>
  <c r="L196" i="61"/>
  <c r="E195" i="61"/>
  <c r="E52" i="61" s="1"/>
  <c r="E286" i="61"/>
  <c r="M195" i="61"/>
  <c r="O195" i="61" s="1"/>
  <c r="O196" i="61"/>
  <c r="H288" i="61"/>
  <c r="H51" i="61"/>
  <c r="F196" i="61"/>
  <c r="D195" i="61"/>
  <c r="O76" i="61"/>
  <c r="C76" i="61" s="1"/>
  <c r="M53" i="61"/>
  <c r="C232" i="61"/>
  <c r="J53" i="61"/>
  <c r="L54" i="61"/>
  <c r="C54" i="61" s="1"/>
  <c r="G286" i="61"/>
  <c r="I286" i="61" s="1"/>
  <c r="I269" i="61"/>
  <c r="C269" i="61" s="1"/>
  <c r="D286" i="61" l="1"/>
  <c r="F286" i="61" s="1"/>
  <c r="F195" i="61"/>
  <c r="C195" i="61" s="1"/>
  <c r="D53" i="61"/>
  <c r="N51" i="61"/>
  <c r="N288" i="61"/>
  <c r="E288" i="61"/>
  <c r="E51" i="61"/>
  <c r="C196" i="61"/>
  <c r="C286" i="61" s="1"/>
  <c r="G52" i="61"/>
  <c r="I53" i="61"/>
  <c r="L53" i="61"/>
  <c r="J52" i="61"/>
  <c r="M52" i="61"/>
  <c r="O53" i="61"/>
  <c r="F53" i="61"/>
  <c r="D52" i="61"/>
  <c r="G288" i="61" l="1"/>
  <c r="I288" i="61" s="1"/>
  <c r="I52" i="61"/>
  <c r="G51" i="61"/>
  <c r="I51" i="61" s="1"/>
  <c r="D288" i="61"/>
  <c r="F288" i="61" s="1"/>
  <c r="D51" i="61"/>
  <c r="F51" i="61" s="1"/>
  <c r="C51" i="61" s="1"/>
  <c r="F52" i="61"/>
  <c r="J51" i="61"/>
  <c r="L51" i="61" s="1"/>
  <c r="L52" i="61"/>
  <c r="J288" i="61"/>
  <c r="L288" i="61" s="1"/>
  <c r="O52" i="61"/>
  <c r="M51" i="61"/>
  <c r="O51" i="61" s="1"/>
  <c r="M288" i="61"/>
  <c r="O288" i="61" s="1"/>
  <c r="C53" i="61"/>
  <c r="C288" i="61" l="1"/>
  <c r="C52" i="61"/>
  <c r="E113" i="54" l="1"/>
  <c r="F131" i="54" l="1"/>
  <c r="O303" i="60" l="1"/>
  <c r="L303" i="60"/>
  <c r="I303" i="60"/>
  <c r="F303" i="60"/>
  <c r="O301" i="60"/>
  <c r="L301" i="60"/>
  <c r="I301" i="60"/>
  <c r="F301" i="60"/>
  <c r="O299" i="60"/>
  <c r="L299" i="60"/>
  <c r="I299" i="60"/>
  <c r="F299" i="60"/>
  <c r="O298" i="60"/>
  <c r="L298" i="60"/>
  <c r="I298" i="60"/>
  <c r="F298" i="60"/>
  <c r="O297" i="60"/>
  <c r="L297" i="60"/>
  <c r="I297" i="60"/>
  <c r="F297" i="60"/>
  <c r="O296" i="60"/>
  <c r="L296" i="60"/>
  <c r="I296" i="60"/>
  <c r="F296" i="60"/>
  <c r="C296" i="60" s="1"/>
  <c r="O295" i="60"/>
  <c r="L295" i="60"/>
  <c r="I295" i="60"/>
  <c r="F295" i="60"/>
  <c r="O294" i="60"/>
  <c r="L294" i="60"/>
  <c r="I294" i="60"/>
  <c r="F294" i="60"/>
  <c r="N293" i="60"/>
  <c r="M293" i="60"/>
  <c r="K293" i="60"/>
  <c r="J293" i="60"/>
  <c r="H293" i="60"/>
  <c r="G293" i="60"/>
  <c r="I293" i="60" s="1"/>
  <c r="E293" i="60"/>
  <c r="F293" i="60" s="1"/>
  <c r="O285" i="60"/>
  <c r="L285" i="60"/>
  <c r="I285" i="60"/>
  <c r="F285" i="60"/>
  <c r="O284" i="60"/>
  <c r="L284" i="60"/>
  <c r="I284" i="60"/>
  <c r="F284" i="60"/>
  <c r="N283" i="60"/>
  <c r="M283" i="60"/>
  <c r="K283" i="60"/>
  <c r="J283" i="60"/>
  <c r="L283" i="60" s="1"/>
  <c r="H283" i="60"/>
  <c r="G283" i="60"/>
  <c r="E283" i="60"/>
  <c r="O282" i="60"/>
  <c r="L282" i="60"/>
  <c r="I282" i="60"/>
  <c r="F282" i="60"/>
  <c r="N281" i="60"/>
  <c r="M281" i="60"/>
  <c r="K281" i="60"/>
  <c r="J281" i="60"/>
  <c r="H281" i="60"/>
  <c r="I281" i="60" s="1"/>
  <c r="G281" i="60"/>
  <c r="E281" i="60"/>
  <c r="F281" i="60" s="1"/>
  <c r="O280" i="60"/>
  <c r="L280" i="60"/>
  <c r="I280" i="60"/>
  <c r="F280" i="60"/>
  <c r="O279" i="60"/>
  <c r="L279" i="60"/>
  <c r="I279" i="60"/>
  <c r="F279" i="60"/>
  <c r="O278" i="60"/>
  <c r="O277" i="60" s="1"/>
  <c r="L278" i="60"/>
  <c r="I278" i="60"/>
  <c r="F278" i="60"/>
  <c r="N277" i="60"/>
  <c r="N270" i="60" s="1"/>
  <c r="M277" i="60"/>
  <c r="K277" i="60"/>
  <c r="J277" i="60"/>
  <c r="J270" i="60" s="1"/>
  <c r="H277" i="60"/>
  <c r="G277" i="60"/>
  <c r="I277" i="60" s="1"/>
  <c r="E277" i="60"/>
  <c r="F277" i="60" s="1"/>
  <c r="O276" i="60"/>
  <c r="L276" i="60"/>
  <c r="I276" i="60"/>
  <c r="F276" i="60"/>
  <c r="O275" i="60"/>
  <c r="L275" i="60"/>
  <c r="I275" i="60"/>
  <c r="F275" i="60"/>
  <c r="O274" i="60"/>
  <c r="L274" i="60"/>
  <c r="I274" i="60"/>
  <c r="F274" i="60"/>
  <c r="O273" i="60"/>
  <c r="L273" i="60"/>
  <c r="I273" i="60"/>
  <c r="F273" i="60"/>
  <c r="C273" i="60" s="1"/>
  <c r="N272" i="60"/>
  <c r="M272" i="60"/>
  <c r="O272" i="60" s="1"/>
  <c r="K272" i="60"/>
  <c r="L272" i="60" s="1"/>
  <c r="J272" i="60"/>
  <c r="H272" i="60"/>
  <c r="H270" i="60" s="1"/>
  <c r="G272" i="60"/>
  <c r="I272" i="60" s="1"/>
  <c r="E272" i="60"/>
  <c r="F272" i="60" s="1"/>
  <c r="O271" i="60"/>
  <c r="L271" i="60"/>
  <c r="I271" i="60"/>
  <c r="F271" i="60"/>
  <c r="M270" i="60"/>
  <c r="K270" i="60"/>
  <c r="K269" i="60" s="1"/>
  <c r="E270" i="60"/>
  <c r="F270" i="60" s="1"/>
  <c r="O268" i="60"/>
  <c r="L268" i="60"/>
  <c r="I268" i="60"/>
  <c r="F268" i="60"/>
  <c r="O267" i="60"/>
  <c r="L267" i="60"/>
  <c r="I267" i="60"/>
  <c r="F267" i="60"/>
  <c r="O266" i="60"/>
  <c r="L266" i="60"/>
  <c r="I266" i="60"/>
  <c r="F266" i="60"/>
  <c r="O265" i="60"/>
  <c r="L265" i="60"/>
  <c r="I265" i="60"/>
  <c r="F265" i="60"/>
  <c r="N264" i="60"/>
  <c r="M264" i="60"/>
  <c r="K264" i="60"/>
  <c r="J264" i="60"/>
  <c r="H264" i="60"/>
  <c r="G264" i="60"/>
  <c r="I264" i="60" s="1"/>
  <c r="E264" i="60"/>
  <c r="F264" i="60" s="1"/>
  <c r="O263" i="60"/>
  <c r="L263" i="60"/>
  <c r="I263" i="60"/>
  <c r="F263" i="60"/>
  <c r="O262" i="60"/>
  <c r="L262" i="60"/>
  <c r="I262" i="60"/>
  <c r="F262" i="60"/>
  <c r="O261" i="60"/>
  <c r="L261" i="60"/>
  <c r="I261" i="60"/>
  <c r="F261" i="60"/>
  <c r="N260" i="60"/>
  <c r="M260" i="60"/>
  <c r="O260" i="60" s="1"/>
  <c r="K260" i="60"/>
  <c r="J260" i="60"/>
  <c r="L260" i="60" s="1"/>
  <c r="H260" i="60"/>
  <c r="I260" i="60" s="1"/>
  <c r="G260" i="60"/>
  <c r="E260" i="60"/>
  <c r="F260" i="60" s="1"/>
  <c r="K259" i="60"/>
  <c r="O258" i="60"/>
  <c r="L258" i="60"/>
  <c r="I258" i="60"/>
  <c r="F258" i="60"/>
  <c r="O257" i="60"/>
  <c r="L257" i="60"/>
  <c r="I257" i="60"/>
  <c r="F257" i="60"/>
  <c r="O256" i="60"/>
  <c r="L256" i="60"/>
  <c r="C256" i="60" s="1"/>
  <c r="I256" i="60"/>
  <c r="F256" i="60"/>
  <c r="O255" i="60"/>
  <c r="L255" i="60"/>
  <c r="I255" i="60"/>
  <c r="F255" i="60"/>
  <c r="O254" i="60"/>
  <c r="L254" i="60"/>
  <c r="I254" i="60"/>
  <c r="F254" i="60"/>
  <c r="N253" i="60"/>
  <c r="N252" i="60" s="1"/>
  <c r="M253" i="60"/>
  <c r="K253" i="60"/>
  <c r="J253" i="60"/>
  <c r="L253" i="60" s="1"/>
  <c r="I253" i="60"/>
  <c r="H253" i="60"/>
  <c r="G253" i="60"/>
  <c r="E253" i="60"/>
  <c r="M252" i="60"/>
  <c r="K252" i="60"/>
  <c r="J252" i="60"/>
  <c r="L252" i="60" s="1"/>
  <c r="H252" i="60"/>
  <c r="G252" i="60"/>
  <c r="I252" i="60" s="1"/>
  <c r="O251" i="60"/>
  <c r="L251" i="60"/>
  <c r="I251" i="60"/>
  <c r="F251" i="60"/>
  <c r="O250" i="60"/>
  <c r="L250" i="60"/>
  <c r="I250" i="60"/>
  <c r="F250" i="60"/>
  <c r="O249" i="60"/>
  <c r="L249" i="60"/>
  <c r="I249" i="60"/>
  <c r="F249" i="60"/>
  <c r="O248" i="60"/>
  <c r="L248" i="60"/>
  <c r="I248" i="60"/>
  <c r="F248" i="60"/>
  <c r="N247" i="60"/>
  <c r="M247" i="60"/>
  <c r="K247" i="60"/>
  <c r="J247" i="60"/>
  <c r="H247" i="60"/>
  <c r="G247" i="60"/>
  <c r="I247" i="60" s="1"/>
  <c r="E247" i="60"/>
  <c r="F247" i="60" s="1"/>
  <c r="O246" i="60"/>
  <c r="L246" i="60"/>
  <c r="I246" i="60"/>
  <c r="F246" i="60"/>
  <c r="O245" i="60"/>
  <c r="L245" i="60"/>
  <c r="I245" i="60"/>
  <c r="F245" i="60"/>
  <c r="O244" i="60"/>
  <c r="L244" i="60"/>
  <c r="I244" i="60"/>
  <c r="C244" i="60" s="1"/>
  <c r="F244" i="60"/>
  <c r="O243" i="60"/>
  <c r="L243" i="60"/>
  <c r="I243" i="60"/>
  <c r="F243" i="60"/>
  <c r="O242" i="60"/>
  <c r="L242" i="60"/>
  <c r="I242" i="60"/>
  <c r="F242" i="60"/>
  <c r="O241" i="60"/>
  <c r="L241" i="60"/>
  <c r="I241" i="60"/>
  <c r="F241" i="60"/>
  <c r="O240" i="60"/>
  <c r="L240" i="60"/>
  <c r="I240" i="60"/>
  <c r="F240" i="60"/>
  <c r="N239" i="60"/>
  <c r="M239" i="60"/>
  <c r="O239" i="60" s="1"/>
  <c r="K239" i="60"/>
  <c r="J239" i="60"/>
  <c r="L239" i="60" s="1"/>
  <c r="I239" i="60"/>
  <c r="H239" i="60"/>
  <c r="G239" i="60"/>
  <c r="E239" i="60"/>
  <c r="F239" i="60" s="1"/>
  <c r="O238" i="60"/>
  <c r="L238" i="60"/>
  <c r="I238" i="60"/>
  <c r="F238" i="60"/>
  <c r="O237" i="60"/>
  <c r="L237" i="60"/>
  <c r="I237" i="60"/>
  <c r="F237" i="60"/>
  <c r="N236" i="60"/>
  <c r="M236" i="60"/>
  <c r="K236" i="60"/>
  <c r="J236" i="60"/>
  <c r="H236" i="60"/>
  <c r="H232" i="60" s="1"/>
  <c r="G236" i="60"/>
  <c r="E236" i="60"/>
  <c r="F236" i="60" s="1"/>
  <c r="O235" i="60"/>
  <c r="C235" i="60" s="1"/>
  <c r="L235" i="60"/>
  <c r="I235" i="60"/>
  <c r="F235" i="60"/>
  <c r="N234" i="60"/>
  <c r="M234" i="60"/>
  <c r="O234" i="60" s="1"/>
  <c r="L234" i="60"/>
  <c r="K234" i="60"/>
  <c r="J234" i="60"/>
  <c r="H234" i="60"/>
  <c r="G234" i="60"/>
  <c r="E234" i="60"/>
  <c r="F234" i="60" s="1"/>
  <c r="O233" i="60"/>
  <c r="L233" i="60"/>
  <c r="I233" i="60"/>
  <c r="F233" i="60"/>
  <c r="O230" i="60"/>
  <c r="L230" i="60"/>
  <c r="I230" i="60"/>
  <c r="F230" i="60"/>
  <c r="O229" i="60"/>
  <c r="L229" i="60"/>
  <c r="I229" i="60"/>
  <c r="F229" i="60"/>
  <c r="O228" i="60"/>
  <c r="N228" i="60"/>
  <c r="M228" i="60"/>
  <c r="K228" i="60"/>
  <c r="J228" i="60"/>
  <c r="H228" i="60"/>
  <c r="G228" i="60"/>
  <c r="I228" i="60" s="1"/>
  <c r="F228" i="60"/>
  <c r="E228" i="60"/>
  <c r="O227" i="60"/>
  <c r="L227" i="60"/>
  <c r="I227" i="60"/>
  <c r="F227" i="60"/>
  <c r="O226" i="60"/>
  <c r="L226" i="60"/>
  <c r="I226" i="60"/>
  <c r="F226" i="60"/>
  <c r="O225" i="60"/>
  <c r="L225" i="60"/>
  <c r="I225" i="60"/>
  <c r="F225" i="60"/>
  <c r="O224" i="60"/>
  <c r="L224" i="60"/>
  <c r="I224" i="60"/>
  <c r="F224" i="60"/>
  <c r="O223" i="60"/>
  <c r="L223" i="60"/>
  <c r="I223" i="60"/>
  <c r="F223" i="60"/>
  <c r="O222" i="60"/>
  <c r="L222" i="60"/>
  <c r="I222" i="60"/>
  <c r="F222" i="60"/>
  <c r="O221" i="60"/>
  <c r="L221" i="60"/>
  <c r="I221" i="60"/>
  <c r="F221" i="60"/>
  <c r="O220" i="60"/>
  <c r="L220" i="60"/>
  <c r="I220" i="60"/>
  <c r="F220" i="60"/>
  <c r="O219" i="60"/>
  <c r="L219" i="60"/>
  <c r="I219" i="60"/>
  <c r="F219" i="60"/>
  <c r="C219" i="60" s="1"/>
  <c r="O218" i="60"/>
  <c r="L218" i="60"/>
  <c r="I218" i="60"/>
  <c r="F218" i="60"/>
  <c r="N217" i="60"/>
  <c r="M217" i="60"/>
  <c r="L217" i="60"/>
  <c r="K217" i="60"/>
  <c r="J217" i="60"/>
  <c r="I217" i="60"/>
  <c r="H217" i="60"/>
  <c r="G217" i="60"/>
  <c r="E217" i="60"/>
  <c r="O216" i="60"/>
  <c r="L216" i="60"/>
  <c r="I216" i="60"/>
  <c r="F216" i="60"/>
  <c r="O215" i="60"/>
  <c r="L215" i="60"/>
  <c r="I215" i="60"/>
  <c r="F215" i="60"/>
  <c r="O214" i="60"/>
  <c r="C214" i="60" s="1"/>
  <c r="L214" i="60"/>
  <c r="I214" i="60"/>
  <c r="F214" i="60"/>
  <c r="O213" i="60"/>
  <c r="L213" i="60"/>
  <c r="I213" i="60"/>
  <c r="F213" i="60"/>
  <c r="C213" i="60" s="1"/>
  <c r="O212" i="60"/>
  <c r="L212" i="60"/>
  <c r="I212" i="60"/>
  <c r="F212" i="60"/>
  <c r="O211" i="60"/>
  <c r="L211" i="60"/>
  <c r="I211" i="60"/>
  <c r="F211" i="60"/>
  <c r="O210" i="60"/>
  <c r="L210" i="60"/>
  <c r="I210" i="60"/>
  <c r="F210" i="60"/>
  <c r="O209" i="60"/>
  <c r="L209" i="60"/>
  <c r="I209" i="60"/>
  <c r="F209" i="60"/>
  <c r="C209" i="60" s="1"/>
  <c r="O208" i="60"/>
  <c r="L208" i="60"/>
  <c r="I208" i="60"/>
  <c r="F208" i="60"/>
  <c r="C208" i="60" s="1"/>
  <c r="O207" i="60"/>
  <c r="L207" i="60"/>
  <c r="I207" i="60"/>
  <c r="F207" i="60"/>
  <c r="C207" i="60" s="1"/>
  <c r="O206" i="60"/>
  <c r="N206" i="60"/>
  <c r="N205" i="60" s="1"/>
  <c r="M206" i="60"/>
  <c r="K206" i="60"/>
  <c r="K205" i="60" s="1"/>
  <c r="J206" i="60"/>
  <c r="H206" i="60"/>
  <c r="G206" i="60"/>
  <c r="F206" i="60"/>
  <c r="E206" i="60"/>
  <c r="G205" i="60"/>
  <c r="O204" i="60"/>
  <c r="L204" i="60"/>
  <c r="I204" i="60"/>
  <c r="F204" i="60"/>
  <c r="O203" i="60"/>
  <c r="L203" i="60"/>
  <c r="I203" i="60"/>
  <c r="F203" i="60"/>
  <c r="O202" i="60"/>
  <c r="L202" i="60"/>
  <c r="I202" i="60"/>
  <c r="F202" i="60"/>
  <c r="O201" i="60"/>
  <c r="L201" i="60"/>
  <c r="I201" i="60"/>
  <c r="F201" i="60"/>
  <c r="O200" i="60"/>
  <c r="L200" i="60"/>
  <c r="I200" i="60"/>
  <c r="F200" i="60"/>
  <c r="C200" i="60"/>
  <c r="N199" i="60"/>
  <c r="M199" i="60"/>
  <c r="O199" i="60" s="1"/>
  <c r="L199" i="60"/>
  <c r="K199" i="60"/>
  <c r="K197" i="60" s="1"/>
  <c r="J199" i="60"/>
  <c r="H199" i="60"/>
  <c r="H197" i="60" s="1"/>
  <c r="G199" i="60"/>
  <c r="E199" i="60"/>
  <c r="F199" i="60" s="1"/>
  <c r="O198" i="60"/>
  <c r="L198" i="60"/>
  <c r="I198" i="60"/>
  <c r="F198" i="60"/>
  <c r="N197" i="60"/>
  <c r="M197" i="60"/>
  <c r="O197" i="60" s="1"/>
  <c r="L197" i="60"/>
  <c r="J197" i="60"/>
  <c r="E197" i="60"/>
  <c r="O194" i="60"/>
  <c r="L194" i="60"/>
  <c r="I194" i="60"/>
  <c r="F194" i="60"/>
  <c r="N193" i="60"/>
  <c r="N192" i="60" s="1"/>
  <c r="M193" i="60"/>
  <c r="K193" i="60"/>
  <c r="J193" i="60"/>
  <c r="L193" i="60" s="1"/>
  <c r="H193" i="60"/>
  <c r="I193" i="60" s="1"/>
  <c r="G193" i="60"/>
  <c r="E193" i="60"/>
  <c r="E192" i="60" s="1"/>
  <c r="M192" i="60"/>
  <c r="K192" i="60"/>
  <c r="G192" i="60"/>
  <c r="O191" i="60"/>
  <c r="L191" i="60"/>
  <c r="I191" i="60"/>
  <c r="F191" i="60"/>
  <c r="C191" i="60" s="1"/>
  <c r="O190" i="60"/>
  <c r="L190" i="60"/>
  <c r="I190" i="60"/>
  <c r="F190" i="60"/>
  <c r="C190" i="60" s="1"/>
  <c r="N189" i="60"/>
  <c r="M189" i="60"/>
  <c r="O189" i="60" s="1"/>
  <c r="L189" i="60"/>
  <c r="K189" i="60"/>
  <c r="J189" i="60"/>
  <c r="H189" i="60"/>
  <c r="G189" i="60"/>
  <c r="G188" i="60" s="1"/>
  <c r="F189" i="60"/>
  <c r="E189" i="60"/>
  <c r="K188" i="60"/>
  <c r="O187" i="60"/>
  <c r="L187" i="60"/>
  <c r="I187" i="60"/>
  <c r="F187" i="60"/>
  <c r="O186" i="60"/>
  <c r="L186" i="60"/>
  <c r="I186" i="60"/>
  <c r="F186" i="60"/>
  <c r="N185" i="60"/>
  <c r="M185" i="60"/>
  <c r="K185" i="60"/>
  <c r="J185" i="60"/>
  <c r="I185" i="60"/>
  <c r="H185" i="60"/>
  <c r="G185" i="60"/>
  <c r="E185" i="60"/>
  <c r="F185" i="60" s="1"/>
  <c r="O184" i="60"/>
  <c r="L184" i="60"/>
  <c r="I184" i="60"/>
  <c r="F184" i="60"/>
  <c r="O183" i="60"/>
  <c r="L183" i="60"/>
  <c r="I183" i="60"/>
  <c r="F183" i="60"/>
  <c r="O182" i="60"/>
  <c r="L182" i="60"/>
  <c r="I182" i="60"/>
  <c r="F182" i="60"/>
  <c r="C182" i="60" s="1"/>
  <c r="O181" i="60"/>
  <c r="L181" i="60"/>
  <c r="I181" i="60"/>
  <c r="F181" i="60"/>
  <c r="N180" i="60"/>
  <c r="M180" i="60"/>
  <c r="L180" i="60"/>
  <c r="K180" i="60"/>
  <c r="J180" i="60"/>
  <c r="H180" i="60"/>
  <c r="G180" i="60"/>
  <c r="E180" i="60"/>
  <c r="F180" i="60" s="1"/>
  <c r="O179" i="60"/>
  <c r="L179" i="60"/>
  <c r="I179" i="60"/>
  <c r="F179" i="60"/>
  <c r="O178" i="60"/>
  <c r="L178" i="60"/>
  <c r="I178" i="60"/>
  <c r="F178" i="60"/>
  <c r="C178" i="60" s="1"/>
  <c r="O177" i="60"/>
  <c r="L177" i="60"/>
  <c r="I177" i="60"/>
  <c r="F177" i="60"/>
  <c r="N176" i="60"/>
  <c r="M176" i="60"/>
  <c r="K176" i="60"/>
  <c r="J176" i="60"/>
  <c r="L176" i="60" s="1"/>
  <c r="H176" i="60"/>
  <c r="G176" i="60"/>
  <c r="I176" i="60" s="1"/>
  <c r="E176" i="60"/>
  <c r="K175" i="60"/>
  <c r="H175" i="60"/>
  <c r="H174" i="60" s="1"/>
  <c r="K174" i="60"/>
  <c r="O173" i="60"/>
  <c r="L173" i="60"/>
  <c r="I173" i="60"/>
  <c r="F173" i="60"/>
  <c r="O172" i="60"/>
  <c r="L172" i="60"/>
  <c r="I172" i="60"/>
  <c r="F172" i="60"/>
  <c r="O171" i="60"/>
  <c r="L171" i="60"/>
  <c r="I171" i="60"/>
  <c r="F171" i="60"/>
  <c r="O170" i="60"/>
  <c r="L170" i="60"/>
  <c r="I170" i="60"/>
  <c r="F170" i="60"/>
  <c r="O169" i="60"/>
  <c r="L169" i="60"/>
  <c r="I169" i="60"/>
  <c r="F169" i="60"/>
  <c r="O168" i="60"/>
  <c r="L168" i="60"/>
  <c r="I168" i="60"/>
  <c r="F168" i="60"/>
  <c r="N167" i="60"/>
  <c r="N166" i="60" s="1"/>
  <c r="M167" i="60"/>
  <c r="K167" i="60"/>
  <c r="J167" i="60"/>
  <c r="L167" i="60" s="1"/>
  <c r="I167" i="60"/>
  <c r="H167" i="60"/>
  <c r="G167" i="60"/>
  <c r="E167" i="60"/>
  <c r="F167" i="60" s="1"/>
  <c r="M166" i="60"/>
  <c r="K166" i="60"/>
  <c r="H166" i="60"/>
  <c r="G166" i="60"/>
  <c r="I166" i="60" s="1"/>
  <c r="O165" i="60"/>
  <c r="L165" i="60"/>
  <c r="I165" i="60"/>
  <c r="F165" i="60"/>
  <c r="O164" i="60"/>
  <c r="C164" i="60" s="1"/>
  <c r="L164" i="60"/>
  <c r="I164" i="60"/>
  <c r="F164" i="60"/>
  <c r="O163" i="60"/>
  <c r="L163" i="60"/>
  <c r="I163" i="60"/>
  <c r="F163" i="60"/>
  <c r="C163" i="60" s="1"/>
  <c r="O162" i="60"/>
  <c r="L162" i="60"/>
  <c r="I162" i="60"/>
  <c r="F162" i="60"/>
  <c r="N161" i="60"/>
  <c r="M161" i="60"/>
  <c r="K161" i="60"/>
  <c r="J161" i="60"/>
  <c r="L161" i="60" s="1"/>
  <c r="H161" i="60"/>
  <c r="G161" i="60"/>
  <c r="I161" i="60" s="1"/>
  <c r="F161" i="60"/>
  <c r="E161" i="60"/>
  <c r="O160" i="60"/>
  <c r="L160" i="60"/>
  <c r="I160" i="60"/>
  <c r="F160" i="60"/>
  <c r="O159" i="60"/>
  <c r="L159" i="60"/>
  <c r="I159" i="60"/>
  <c r="F159" i="60"/>
  <c r="O158" i="60"/>
  <c r="L158" i="60"/>
  <c r="I158" i="60"/>
  <c r="C158" i="60" s="1"/>
  <c r="F158" i="60"/>
  <c r="O157" i="60"/>
  <c r="L157" i="60"/>
  <c r="I157" i="60"/>
  <c r="F157" i="60"/>
  <c r="O156" i="60"/>
  <c r="L156" i="60"/>
  <c r="I156" i="60"/>
  <c r="F156" i="60"/>
  <c r="O155" i="60"/>
  <c r="L155" i="60"/>
  <c r="I155" i="60"/>
  <c r="F155" i="60"/>
  <c r="O154" i="60"/>
  <c r="L154" i="60"/>
  <c r="I154" i="60"/>
  <c r="F154" i="60"/>
  <c r="O153" i="60"/>
  <c r="L153" i="60"/>
  <c r="I153" i="60"/>
  <c r="F153" i="60"/>
  <c r="N152" i="60"/>
  <c r="M152" i="60"/>
  <c r="M131" i="60" s="1"/>
  <c r="K152" i="60"/>
  <c r="J152" i="60"/>
  <c r="L152" i="60" s="1"/>
  <c r="H152" i="60"/>
  <c r="G152" i="60"/>
  <c r="I152" i="60" s="1"/>
  <c r="F152" i="60"/>
  <c r="E152" i="60"/>
  <c r="O151" i="60"/>
  <c r="L151" i="60"/>
  <c r="I151" i="60"/>
  <c r="F151" i="60"/>
  <c r="O150" i="60"/>
  <c r="L150" i="60"/>
  <c r="I150" i="60"/>
  <c r="F150" i="60"/>
  <c r="O149" i="60"/>
  <c r="L149" i="60"/>
  <c r="I149" i="60"/>
  <c r="F149" i="60"/>
  <c r="O148" i="60"/>
  <c r="L148" i="60"/>
  <c r="I148" i="60"/>
  <c r="F148" i="60"/>
  <c r="O147" i="60"/>
  <c r="L147" i="60"/>
  <c r="I147" i="60"/>
  <c r="F147" i="60"/>
  <c r="O146" i="60"/>
  <c r="L146" i="60"/>
  <c r="I146" i="60"/>
  <c r="F146" i="60"/>
  <c r="N145" i="60"/>
  <c r="O145" i="60" s="1"/>
  <c r="M145" i="60"/>
  <c r="K145" i="60"/>
  <c r="J145" i="60"/>
  <c r="H145" i="60"/>
  <c r="G145" i="60"/>
  <c r="F145" i="60"/>
  <c r="E145" i="60"/>
  <c r="O144" i="60"/>
  <c r="L144" i="60"/>
  <c r="I144" i="60"/>
  <c r="F144" i="60"/>
  <c r="O143" i="60"/>
  <c r="L143" i="60"/>
  <c r="I143" i="60"/>
  <c r="F143" i="60"/>
  <c r="N142" i="60"/>
  <c r="M142" i="60"/>
  <c r="K142" i="60"/>
  <c r="J142" i="60"/>
  <c r="I142" i="60"/>
  <c r="H142" i="60"/>
  <c r="G142" i="60"/>
  <c r="E142" i="60"/>
  <c r="F142" i="60" s="1"/>
  <c r="O141" i="60"/>
  <c r="L141" i="60"/>
  <c r="I141" i="60"/>
  <c r="F141" i="60"/>
  <c r="O140" i="60"/>
  <c r="L140" i="60"/>
  <c r="I140" i="60"/>
  <c r="F140" i="60"/>
  <c r="O139" i="60"/>
  <c r="L139" i="60"/>
  <c r="I139" i="60"/>
  <c r="F139" i="60"/>
  <c r="C139" i="60" s="1"/>
  <c r="O138" i="60"/>
  <c r="L138" i="60"/>
  <c r="I138" i="60"/>
  <c r="F138" i="60"/>
  <c r="C138" i="60" s="1"/>
  <c r="N137" i="60"/>
  <c r="M137" i="60"/>
  <c r="K137" i="60"/>
  <c r="L137" i="60" s="1"/>
  <c r="J137" i="60"/>
  <c r="H137" i="60"/>
  <c r="G137" i="60"/>
  <c r="F137" i="60"/>
  <c r="E137" i="60"/>
  <c r="O136" i="60"/>
  <c r="L136" i="60"/>
  <c r="I136" i="60"/>
  <c r="F136" i="60"/>
  <c r="O135" i="60"/>
  <c r="L135" i="60"/>
  <c r="I135" i="60"/>
  <c r="F135" i="60"/>
  <c r="O134" i="60"/>
  <c r="L134" i="60"/>
  <c r="I134" i="60"/>
  <c r="F134" i="60"/>
  <c r="O133" i="60"/>
  <c r="L133" i="60"/>
  <c r="I133" i="60"/>
  <c r="F133" i="60"/>
  <c r="N132" i="60"/>
  <c r="M132" i="60"/>
  <c r="K132" i="60"/>
  <c r="J132" i="60"/>
  <c r="H132" i="60"/>
  <c r="G132" i="60"/>
  <c r="I132" i="60" s="1"/>
  <c r="F132" i="60"/>
  <c r="E132" i="60"/>
  <c r="H131" i="60"/>
  <c r="O130" i="60"/>
  <c r="L130" i="60"/>
  <c r="I130" i="60"/>
  <c r="F130" i="60"/>
  <c r="N129" i="60"/>
  <c r="M129" i="60"/>
  <c r="O129" i="60" s="1"/>
  <c r="K129" i="60"/>
  <c r="J129" i="60"/>
  <c r="H129" i="60"/>
  <c r="G129" i="60"/>
  <c r="I129" i="60" s="1"/>
  <c r="E129" i="60"/>
  <c r="F129" i="60" s="1"/>
  <c r="O128" i="60"/>
  <c r="L128" i="60"/>
  <c r="I128" i="60"/>
  <c r="F128" i="60"/>
  <c r="O127" i="60"/>
  <c r="L127" i="60"/>
  <c r="I127" i="60"/>
  <c r="F127" i="60"/>
  <c r="O126" i="60"/>
  <c r="L126" i="60"/>
  <c r="I126" i="60"/>
  <c r="F126" i="60"/>
  <c r="O125" i="60"/>
  <c r="L125" i="60"/>
  <c r="I125" i="60"/>
  <c r="F125" i="60"/>
  <c r="O124" i="60"/>
  <c r="L124" i="60"/>
  <c r="I124" i="60"/>
  <c r="C124" i="60" s="1"/>
  <c r="F124" i="60"/>
  <c r="O123" i="60"/>
  <c r="N123" i="60"/>
  <c r="M123" i="60"/>
  <c r="K123" i="60"/>
  <c r="J123" i="60"/>
  <c r="L123" i="60" s="1"/>
  <c r="H123" i="60"/>
  <c r="G123" i="60"/>
  <c r="F123" i="60"/>
  <c r="E123" i="60"/>
  <c r="O122" i="60"/>
  <c r="L122" i="60"/>
  <c r="I122" i="60"/>
  <c r="F122" i="60"/>
  <c r="O121" i="60"/>
  <c r="L121" i="60"/>
  <c r="I121" i="60"/>
  <c r="F121" i="60"/>
  <c r="O120" i="60"/>
  <c r="L120" i="60"/>
  <c r="I120" i="60"/>
  <c r="F120" i="60"/>
  <c r="O119" i="60"/>
  <c r="L119" i="60"/>
  <c r="I119" i="60"/>
  <c r="F119" i="60"/>
  <c r="O118" i="60"/>
  <c r="L118" i="60"/>
  <c r="I118" i="60"/>
  <c r="F118" i="60"/>
  <c r="N117" i="60"/>
  <c r="M117" i="60"/>
  <c r="O117" i="60" s="1"/>
  <c r="K117" i="60"/>
  <c r="J117" i="60"/>
  <c r="L117" i="60" s="1"/>
  <c r="H117" i="60"/>
  <c r="G117" i="60"/>
  <c r="E117" i="60"/>
  <c r="F117" i="60" s="1"/>
  <c r="O116" i="60"/>
  <c r="L116" i="60"/>
  <c r="I116" i="60"/>
  <c r="F116" i="60"/>
  <c r="C116" i="60" s="1"/>
  <c r="O115" i="60"/>
  <c r="L115" i="60"/>
  <c r="I115" i="60"/>
  <c r="F115" i="60"/>
  <c r="O114" i="60"/>
  <c r="L114" i="60"/>
  <c r="I114" i="60"/>
  <c r="F114" i="60"/>
  <c r="O113" i="60"/>
  <c r="N113" i="60"/>
  <c r="M113" i="60"/>
  <c r="K113" i="60"/>
  <c r="L113" i="60" s="1"/>
  <c r="J113" i="60"/>
  <c r="H113" i="60"/>
  <c r="G113" i="60"/>
  <c r="F113" i="60"/>
  <c r="E113" i="60"/>
  <c r="O112" i="60"/>
  <c r="L112" i="60"/>
  <c r="I112" i="60"/>
  <c r="F112" i="60"/>
  <c r="O111" i="60"/>
  <c r="L111" i="60"/>
  <c r="I111" i="60"/>
  <c r="F111" i="60"/>
  <c r="O110" i="60"/>
  <c r="L110" i="60"/>
  <c r="I110" i="60"/>
  <c r="F110" i="60"/>
  <c r="O109" i="60"/>
  <c r="L109" i="60"/>
  <c r="I109" i="60"/>
  <c r="F109" i="60"/>
  <c r="O108" i="60"/>
  <c r="L108" i="60"/>
  <c r="I108" i="60"/>
  <c r="C108" i="60" s="1"/>
  <c r="F108" i="60"/>
  <c r="O107" i="60"/>
  <c r="L107" i="60"/>
  <c r="I107" i="60"/>
  <c r="F107" i="60"/>
  <c r="O106" i="60"/>
  <c r="L106" i="60"/>
  <c r="I106" i="60"/>
  <c r="F106" i="60"/>
  <c r="O105" i="60"/>
  <c r="L105" i="60"/>
  <c r="I105" i="60"/>
  <c r="F105" i="60"/>
  <c r="N104" i="60"/>
  <c r="O104" i="60" s="1"/>
  <c r="M104" i="60"/>
  <c r="K104" i="60"/>
  <c r="J104" i="60"/>
  <c r="L104" i="60" s="1"/>
  <c r="H104" i="60"/>
  <c r="G104" i="60"/>
  <c r="E104" i="60"/>
  <c r="F104" i="60" s="1"/>
  <c r="O103" i="60"/>
  <c r="L103" i="60"/>
  <c r="I103" i="60"/>
  <c r="F103" i="60"/>
  <c r="C103" i="60"/>
  <c r="O102" i="60"/>
  <c r="L102" i="60"/>
  <c r="I102" i="60"/>
  <c r="F102" i="60"/>
  <c r="C102" i="60" s="1"/>
  <c r="O101" i="60"/>
  <c r="L101" i="60"/>
  <c r="I101" i="60"/>
  <c r="F101" i="60"/>
  <c r="C101" i="60" s="1"/>
  <c r="O100" i="60"/>
  <c r="L100" i="60"/>
  <c r="I100" i="60"/>
  <c r="F100" i="60"/>
  <c r="C100" i="60" s="1"/>
  <c r="O99" i="60"/>
  <c r="L99" i="60"/>
  <c r="I99" i="60"/>
  <c r="F99" i="60"/>
  <c r="C99" i="60" s="1"/>
  <c r="O98" i="60"/>
  <c r="L98" i="60"/>
  <c r="I98" i="60"/>
  <c r="F98" i="60"/>
  <c r="C98" i="60" s="1"/>
  <c r="O97" i="60"/>
  <c r="L97" i="60"/>
  <c r="I97" i="60"/>
  <c r="F97" i="60"/>
  <c r="N96" i="60"/>
  <c r="M96" i="60"/>
  <c r="O96" i="60" s="1"/>
  <c r="K96" i="60"/>
  <c r="J96" i="60"/>
  <c r="I96" i="60"/>
  <c r="H96" i="60"/>
  <c r="G96" i="60"/>
  <c r="F96" i="60"/>
  <c r="E96" i="60"/>
  <c r="O95" i="60"/>
  <c r="L95" i="60"/>
  <c r="I95" i="60"/>
  <c r="F95" i="60"/>
  <c r="O94" i="60"/>
  <c r="L94" i="60"/>
  <c r="I94" i="60"/>
  <c r="F94" i="60"/>
  <c r="O93" i="60"/>
  <c r="L93" i="60"/>
  <c r="I93" i="60"/>
  <c r="F93" i="60"/>
  <c r="O92" i="60"/>
  <c r="L92" i="60"/>
  <c r="I92" i="60"/>
  <c r="F92" i="60"/>
  <c r="O91" i="60"/>
  <c r="L91" i="60"/>
  <c r="I91" i="60"/>
  <c r="F91" i="60"/>
  <c r="N90" i="60"/>
  <c r="M90" i="60"/>
  <c r="M84" i="60" s="1"/>
  <c r="K90" i="60"/>
  <c r="J90" i="60"/>
  <c r="L90" i="60" s="1"/>
  <c r="H90" i="60"/>
  <c r="G90" i="60"/>
  <c r="I90" i="60" s="1"/>
  <c r="E90" i="60"/>
  <c r="F90" i="60" s="1"/>
  <c r="O89" i="60"/>
  <c r="L89" i="60"/>
  <c r="I89" i="60"/>
  <c r="F89" i="60"/>
  <c r="O88" i="60"/>
  <c r="L88" i="60"/>
  <c r="I88" i="60"/>
  <c r="F88" i="60"/>
  <c r="O87" i="60"/>
  <c r="L87" i="60"/>
  <c r="I87" i="60"/>
  <c r="F87" i="60"/>
  <c r="O86" i="60"/>
  <c r="L86" i="60"/>
  <c r="I86" i="60"/>
  <c r="F86" i="60"/>
  <c r="N85" i="60"/>
  <c r="M85" i="60"/>
  <c r="O85" i="60" s="1"/>
  <c r="K85" i="60"/>
  <c r="J85" i="60"/>
  <c r="H85" i="60"/>
  <c r="G85" i="60"/>
  <c r="F85" i="60"/>
  <c r="E85" i="60"/>
  <c r="F84" i="60"/>
  <c r="E84" i="60"/>
  <c r="O83" i="60"/>
  <c r="L83" i="60"/>
  <c r="I83" i="60"/>
  <c r="F83" i="60"/>
  <c r="O82" i="60"/>
  <c r="L82" i="60"/>
  <c r="I82" i="60"/>
  <c r="F82" i="60"/>
  <c r="N81" i="60"/>
  <c r="N77" i="60" s="1"/>
  <c r="M81" i="60"/>
  <c r="K81" i="60"/>
  <c r="J81" i="60"/>
  <c r="L81" i="60" s="1"/>
  <c r="H81" i="60"/>
  <c r="G81" i="60"/>
  <c r="I81" i="60" s="1"/>
  <c r="E81" i="60"/>
  <c r="O80" i="60"/>
  <c r="L80" i="60"/>
  <c r="I80" i="60"/>
  <c r="F80" i="60"/>
  <c r="O79" i="60"/>
  <c r="L79" i="60"/>
  <c r="I79" i="60"/>
  <c r="F79" i="60"/>
  <c r="N78" i="60"/>
  <c r="M78" i="60"/>
  <c r="O78" i="60" s="1"/>
  <c r="K78" i="60"/>
  <c r="K77" i="60" s="1"/>
  <c r="J78" i="60"/>
  <c r="H78" i="60"/>
  <c r="G78" i="60"/>
  <c r="F78" i="60"/>
  <c r="E78" i="60"/>
  <c r="J77" i="60"/>
  <c r="L77" i="60" s="1"/>
  <c r="G77" i="60"/>
  <c r="O75" i="60"/>
  <c r="L75" i="60"/>
  <c r="I75" i="60"/>
  <c r="F75" i="60"/>
  <c r="O74" i="60"/>
  <c r="L74" i="60"/>
  <c r="I74" i="60"/>
  <c r="F74" i="60"/>
  <c r="O73" i="60"/>
  <c r="L73" i="60"/>
  <c r="I73" i="60"/>
  <c r="F73" i="60"/>
  <c r="O72" i="60"/>
  <c r="L72" i="60"/>
  <c r="I72" i="60"/>
  <c r="F72" i="60"/>
  <c r="O71" i="60"/>
  <c r="L71" i="60"/>
  <c r="I71" i="60"/>
  <c r="C71" i="60" s="1"/>
  <c r="F71" i="60"/>
  <c r="N70" i="60"/>
  <c r="M70" i="60"/>
  <c r="K70" i="60"/>
  <c r="K68" i="60" s="1"/>
  <c r="J70" i="60"/>
  <c r="H70" i="60"/>
  <c r="H68" i="60" s="1"/>
  <c r="G70" i="60"/>
  <c r="G68" i="60" s="1"/>
  <c r="I68" i="60" s="1"/>
  <c r="E70" i="60"/>
  <c r="O69" i="60"/>
  <c r="L69" i="60"/>
  <c r="I69" i="60"/>
  <c r="F69" i="60"/>
  <c r="C69" i="60" s="1"/>
  <c r="M68" i="60"/>
  <c r="O67" i="60"/>
  <c r="L67" i="60"/>
  <c r="I67" i="60"/>
  <c r="F67" i="60"/>
  <c r="O66" i="60"/>
  <c r="L66" i="60"/>
  <c r="I66" i="60"/>
  <c r="F66" i="60"/>
  <c r="O65" i="60"/>
  <c r="L65" i="60"/>
  <c r="I65" i="60"/>
  <c r="F65" i="60"/>
  <c r="O64" i="60"/>
  <c r="L64" i="60"/>
  <c r="I64" i="60"/>
  <c r="F64" i="60"/>
  <c r="O63" i="60"/>
  <c r="L63" i="60"/>
  <c r="I63" i="60"/>
  <c r="F63" i="60"/>
  <c r="O62" i="60"/>
  <c r="L62" i="60"/>
  <c r="I62" i="60"/>
  <c r="F62" i="60"/>
  <c r="O61" i="60"/>
  <c r="L61" i="60"/>
  <c r="I61" i="60"/>
  <c r="F61" i="60"/>
  <c r="C61" i="60" s="1"/>
  <c r="O60" i="60"/>
  <c r="L60" i="60"/>
  <c r="I60" i="60"/>
  <c r="F60" i="60"/>
  <c r="N59" i="60"/>
  <c r="N55" i="60" s="1"/>
  <c r="M59" i="60"/>
  <c r="K59" i="60"/>
  <c r="J59" i="60"/>
  <c r="L59" i="60" s="1"/>
  <c r="H59" i="60"/>
  <c r="G59" i="60"/>
  <c r="I59" i="60" s="1"/>
  <c r="E59" i="60"/>
  <c r="O58" i="60"/>
  <c r="L58" i="60"/>
  <c r="I58" i="60"/>
  <c r="F58" i="60"/>
  <c r="O57" i="60"/>
  <c r="L57" i="60"/>
  <c r="I57" i="60"/>
  <c r="F57" i="60"/>
  <c r="N56" i="60"/>
  <c r="M56" i="60"/>
  <c r="O56" i="60" s="1"/>
  <c r="K56" i="60"/>
  <c r="K55" i="60" s="1"/>
  <c r="K54" i="60" s="1"/>
  <c r="J56" i="60"/>
  <c r="H56" i="60"/>
  <c r="G56" i="60"/>
  <c r="F56" i="60"/>
  <c r="E56" i="60"/>
  <c r="J55" i="60"/>
  <c r="L55" i="60" s="1"/>
  <c r="G55" i="60"/>
  <c r="O48" i="60"/>
  <c r="C48" i="60" s="1"/>
  <c r="O47" i="60"/>
  <c r="C47" i="60" s="1"/>
  <c r="N46" i="60"/>
  <c r="M46" i="60"/>
  <c r="L45" i="60"/>
  <c r="I45" i="60"/>
  <c r="F45" i="60"/>
  <c r="K44" i="60"/>
  <c r="J44" i="60"/>
  <c r="L44" i="60" s="1"/>
  <c r="H44" i="60"/>
  <c r="G44" i="60"/>
  <c r="E44" i="60"/>
  <c r="F44" i="60" s="1"/>
  <c r="F43" i="60"/>
  <c r="C43" i="60" s="1"/>
  <c r="L42" i="60"/>
  <c r="C42" i="60" s="1"/>
  <c r="L41" i="60"/>
  <c r="C41" i="60" s="1"/>
  <c r="L40" i="60"/>
  <c r="C40" i="60" s="1"/>
  <c r="L39" i="60"/>
  <c r="C39" i="60" s="1"/>
  <c r="K38" i="60"/>
  <c r="K28" i="60" s="1"/>
  <c r="J38" i="60"/>
  <c r="L37" i="60"/>
  <c r="C37" i="60" s="1"/>
  <c r="L36" i="60"/>
  <c r="C36" i="60" s="1"/>
  <c r="K35" i="60"/>
  <c r="J35" i="60"/>
  <c r="L34" i="60"/>
  <c r="C34" i="60" s="1"/>
  <c r="K33" i="60"/>
  <c r="L33" i="60" s="1"/>
  <c r="C33" i="60" s="1"/>
  <c r="J33" i="60"/>
  <c r="L32" i="60"/>
  <c r="C32" i="60" s="1"/>
  <c r="L31" i="60"/>
  <c r="C31" i="60" s="1"/>
  <c r="L30" i="60"/>
  <c r="C30" i="60" s="1"/>
  <c r="K29" i="60"/>
  <c r="J29" i="60"/>
  <c r="F27" i="60"/>
  <c r="C27" i="60" s="1"/>
  <c r="O25" i="60"/>
  <c r="L25" i="60"/>
  <c r="I25" i="60"/>
  <c r="F25" i="60"/>
  <c r="O24" i="60"/>
  <c r="L24" i="60"/>
  <c r="I24" i="60"/>
  <c r="F24" i="60"/>
  <c r="N23" i="60"/>
  <c r="N291" i="60" s="1"/>
  <c r="N290" i="60" s="1"/>
  <c r="M23" i="60"/>
  <c r="K23" i="60"/>
  <c r="K291" i="60" s="1"/>
  <c r="K290" i="60" s="1"/>
  <c r="J23" i="60"/>
  <c r="H23" i="60"/>
  <c r="G23" i="60"/>
  <c r="E23" i="60"/>
  <c r="E291" i="60" s="1"/>
  <c r="E68" i="60" l="1"/>
  <c r="F68" i="60" s="1"/>
  <c r="F70" i="60"/>
  <c r="N68" i="60"/>
  <c r="N54" i="60" s="1"/>
  <c r="O70" i="60"/>
  <c r="L270" i="60"/>
  <c r="J269" i="60"/>
  <c r="L269" i="60" s="1"/>
  <c r="G291" i="60"/>
  <c r="I291" i="60" s="1"/>
  <c r="I23" i="60"/>
  <c r="J68" i="60"/>
  <c r="L70" i="60"/>
  <c r="O84" i="60"/>
  <c r="H291" i="60"/>
  <c r="H290" i="60" s="1"/>
  <c r="M291" i="60"/>
  <c r="M290" i="60" s="1"/>
  <c r="O290" i="60" s="1"/>
  <c r="I56" i="60"/>
  <c r="C60" i="60"/>
  <c r="I78" i="60"/>
  <c r="C82" i="60"/>
  <c r="C83" i="60"/>
  <c r="C114" i="60"/>
  <c r="C115" i="60"/>
  <c r="L142" i="60"/>
  <c r="C143" i="60"/>
  <c r="C144" i="60"/>
  <c r="L145" i="60"/>
  <c r="C148" i="60"/>
  <c r="C149" i="60"/>
  <c r="C159" i="60"/>
  <c r="E166" i="60"/>
  <c r="F166" i="60" s="1"/>
  <c r="C169" i="60"/>
  <c r="C170" i="60"/>
  <c r="C171" i="60"/>
  <c r="C172" i="60"/>
  <c r="C173" i="60"/>
  <c r="J175" i="60"/>
  <c r="L175" i="60" s="1"/>
  <c r="C177" i="60"/>
  <c r="I180" i="60"/>
  <c r="C186" i="60"/>
  <c r="C187" i="60"/>
  <c r="H192" i="60"/>
  <c r="I192" i="60" s="1"/>
  <c r="N188" i="60"/>
  <c r="C203" i="60"/>
  <c r="C204" i="60"/>
  <c r="I206" i="60"/>
  <c r="C215" i="60"/>
  <c r="C216" i="60"/>
  <c r="C223" i="60"/>
  <c r="C238" i="60"/>
  <c r="C239" i="60"/>
  <c r="C245" i="60"/>
  <c r="C255" i="60"/>
  <c r="M259" i="60"/>
  <c r="O264" i="60"/>
  <c r="G270" i="60"/>
  <c r="O270" i="60"/>
  <c r="H269" i="60"/>
  <c r="C278" i="60"/>
  <c r="N269" i="60"/>
  <c r="O293" i="60"/>
  <c r="N174" i="60"/>
  <c r="L35" i="60"/>
  <c r="C35" i="60" s="1"/>
  <c r="H55" i="60"/>
  <c r="H54" i="60" s="1"/>
  <c r="C62" i="60"/>
  <c r="C63" i="60"/>
  <c r="C64" i="60"/>
  <c r="C65" i="60"/>
  <c r="C66" i="60"/>
  <c r="C67" i="60"/>
  <c r="C75" i="60"/>
  <c r="H77" i="60"/>
  <c r="C88" i="60"/>
  <c r="C89" i="60"/>
  <c r="O90" i="60"/>
  <c r="H84" i="60"/>
  <c r="C107" i="60"/>
  <c r="C125" i="60"/>
  <c r="C126" i="60"/>
  <c r="E131" i="60"/>
  <c r="F131" i="60" s="1"/>
  <c r="I137" i="60"/>
  <c r="K131" i="60"/>
  <c r="C146" i="60"/>
  <c r="C153" i="60"/>
  <c r="C154" i="60"/>
  <c r="C155" i="60"/>
  <c r="C156" i="60"/>
  <c r="C157" i="60"/>
  <c r="C179" i="60"/>
  <c r="N175" i="60"/>
  <c r="F193" i="60"/>
  <c r="N196" i="60"/>
  <c r="C210" i="60"/>
  <c r="C218" i="60"/>
  <c r="M232" i="60"/>
  <c r="C240" i="60"/>
  <c r="C243" i="60"/>
  <c r="G259" i="60"/>
  <c r="C261" i="60"/>
  <c r="C262" i="60"/>
  <c r="N259" i="60"/>
  <c r="C274" i="60"/>
  <c r="L277" i="60"/>
  <c r="L281" i="60"/>
  <c r="C284" i="60"/>
  <c r="C285" i="60"/>
  <c r="C294" i="60"/>
  <c r="C295" i="60"/>
  <c r="C277" i="60"/>
  <c r="C25" i="60"/>
  <c r="H22" i="60"/>
  <c r="C45" i="60"/>
  <c r="I55" i="60"/>
  <c r="L56" i="60"/>
  <c r="C72" i="60"/>
  <c r="C73" i="60"/>
  <c r="C74" i="60"/>
  <c r="I77" i="60"/>
  <c r="L78" i="60"/>
  <c r="I85" i="60"/>
  <c r="C85" i="60" s="1"/>
  <c r="K84" i="60"/>
  <c r="K76" i="60" s="1"/>
  <c r="K53" i="60" s="1"/>
  <c r="C91" i="60"/>
  <c r="C92" i="60"/>
  <c r="C93" i="60"/>
  <c r="C94" i="60"/>
  <c r="N84" i="60"/>
  <c r="I104" i="60"/>
  <c r="C112" i="60"/>
  <c r="I117" i="60"/>
  <c r="C117" i="60" s="1"/>
  <c r="C122" i="60"/>
  <c r="L129" i="60"/>
  <c r="C129" i="60" s="1"/>
  <c r="C133" i="60"/>
  <c r="C134" i="60"/>
  <c r="C135" i="60"/>
  <c r="C136" i="60"/>
  <c r="G175" i="60"/>
  <c r="G174" i="60" s="1"/>
  <c r="I174" i="60" s="1"/>
  <c r="O176" i="60"/>
  <c r="C181" i="60"/>
  <c r="C198" i="60"/>
  <c r="H205" i="60"/>
  <c r="H196" i="60" s="1"/>
  <c r="C221" i="60"/>
  <c r="C222" i="60"/>
  <c r="C226" i="60"/>
  <c r="C227" i="60"/>
  <c r="C233" i="60"/>
  <c r="K232" i="60"/>
  <c r="K231" i="60" s="1"/>
  <c r="I236" i="60"/>
  <c r="L247" i="60"/>
  <c r="C249" i="60"/>
  <c r="C250" i="60"/>
  <c r="C257" i="60"/>
  <c r="H259" i="60"/>
  <c r="I259" i="60" s="1"/>
  <c r="C265" i="60"/>
  <c r="C266" i="60"/>
  <c r="E269" i="60"/>
  <c r="F269" i="60" s="1"/>
  <c r="C272" i="60"/>
  <c r="C299" i="60"/>
  <c r="C301" i="60"/>
  <c r="C303" i="60"/>
  <c r="C128" i="60"/>
  <c r="C140" i="60"/>
  <c r="C297" i="60"/>
  <c r="C241" i="60"/>
  <c r="C267" i="60"/>
  <c r="C279" i="60"/>
  <c r="C118" i="60"/>
  <c r="C150" i="60"/>
  <c r="C251" i="60"/>
  <c r="C263" i="60"/>
  <c r="G54" i="60"/>
  <c r="L68" i="60"/>
  <c r="J54" i="60"/>
  <c r="C90" i="60"/>
  <c r="M22" i="60"/>
  <c r="F23" i="60"/>
  <c r="J291" i="60"/>
  <c r="L23" i="60"/>
  <c r="O23" i="60"/>
  <c r="L29" i="60"/>
  <c r="C29" i="60" s="1"/>
  <c r="C56" i="60"/>
  <c r="C57" i="60"/>
  <c r="C58" i="60"/>
  <c r="E55" i="60"/>
  <c r="F59" i="60"/>
  <c r="C78" i="60"/>
  <c r="C79" i="60"/>
  <c r="C80" i="60"/>
  <c r="E77" i="60"/>
  <c r="F81" i="60"/>
  <c r="G84" i="60"/>
  <c r="I84" i="60" s="1"/>
  <c r="L85" i="60"/>
  <c r="C95" i="60"/>
  <c r="C104" i="60"/>
  <c r="C105" i="60"/>
  <c r="C106" i="60"/>
  <c r="C121" i="60"/>
  <c r="O291" i="60"/>
  <c r="L132" i="60"/>
  <c r="J131" i="60"/>
  <c r="L131" i="60" s="1"/>
  <c r="K22" i="60"/>
  <c r="E290" i="60"/>
  <c r="F290" i="60" s="1"/>
  <c r="F291" i="60"/>
  <c r="O46" i="60"/>
  <c r="C46" i="60" s="1"/>
  <c r="O59" i="60"/>
  <c r="M55" i="60"/>
  <c r="O81" i="60"/>
  <c r="M77" i="60"/>
  <c r="N22" i="60"/>
  <c r="C24" i="60"/>
  <c r="J28" i="60"/>
  <c r="L38" i="60"/>
  <c r="C38" i="60" s="1"/>
  <c r="I44" i="60"/>
  <c r="C44" i="60" s="1"/>
  <c r="O68" i="60"/>
  <c r="C86" i="60"/>
  <c r="C87" i="60"/>
  <c r="J84" i="60"/>
  <c r="L96" i="60"/>
  <c r="C96" i="60" s="1"/>
  <c r="C97" i="60"/>
  <c r="C109" i="60"/>
  <c r="C111" i="60"/>
  <c r="C119" i="60"/>
  <c r="C127" i="60"/>
  <c r="N131" i="60"/>
  <c r="O131" i="60" s="1"/>
  <c r="O166" i="60"/>
  <c r="O192" i="60"/>
  <c r="M188" i="60"/>
  <c r="L228" i="60"/>
  <c r="C228" i="60" s="1"/>
  <c r="J205" i="60"/>
  <c r="E252" i="60"/>
  <c r="F252" i="60" s="1"/>
  <c r="F253" i="60"/>
  <c r="L264" i="60"/>
  <c r="C264" i="60" s="1"/>
  <c r="J259" i="60"/>
  <c r="L259" i="60" s="1"/>
  <c r="I70" i="60"/>
  <c r="C70" i="60" s="1"/>
  <c r="C130" i="60"/>
  <c r="O137" i="60"/>
  <c r="C137" i="60" s="1"/>
  <c r="O161" i="60"/>
  <c r="C161" i="60" s="1"/>
  <c r="C165" i="60"/>
  <c r="O167" i="60"/>
  <c r="C183" i="60"/>
  <c r="C185" i="60"/>
  <c r="L185" i="60"/>
  <c r="J174" i="60"/>
  <c r="L174" i="60" s="1"/>
  <c r="E188" i="60"/>
  <c r="F188" i="60" s="1"/>
  <c r="F192" i="60"/>
  <c r="F197" i="60"/>
  <c r="M231" i="60"/>
  <c r="E259" i="60"/>
  <c r="F259" i="60" s="1"/>
  <c r="C110" i="60"/>
  <c r="C120" i="60"/>
  <c r="C141" i="60"/>
  <c r="I145" i="60"/>
  <c r="C145" i="60" s="1"/>
  <c r="G131" i="60"/>
  <c r="I131" i="60" s="1"/>
  <c r="C151" i="60"/>
  <c r="C160" i="60"/>
  <c r="C166" i="60"/>
  <c r="J166" i="60"/>
  <c r="L166" i="60" s="1"/>
  <c r="C260" i="60"/>
  <c r="M269" i="60"/>
  <c r="O269" i="60" s="1"/>
  <c r="I113" i="60"/>
  <c r="C113" i="60" s="1"/>
  <c r="I123" i="60"/>
  <c r="C123" i="60" s="1"/>
  <c r="O132" i="60"/>
  <c r="C132" i="60" s="1"/>
  <c r="O142" i="60"/>
  <c r="C147" i="60"/>
  <c r="O152" i="60"/>
  <c r="C152" i="60" s="1"/>
  <c r="C162" i="60"/>
  <c r="C167" i="60"/>
  <c r="C168" i="60"/>
  <c r="F176" i="60"/>
  <c r="C176" i="60" s="1"/>
  <c r="E175" i="60"/>
  <c r="O217" i="60"/>
  <c r="M205" i="60"/>
  <c r="E232" i="60"/>
  <c r="G232" i="60"/>
  <c r="I234" i="60"/>
  <c r="C234" i="60" s="1"/>
  <c r="N232" i="60"/>
  <c r="N231" i="60" s="1"/>
  <c r="O236" i="60"/>
  <c r="F283" i="60"/>
  <c r="M175" i="60"/>
  <c r="O180" i="60"/>
  <c r="C180" i="60" s="1"/>
  <c r="O193" i="60"/>
  <c r="K196" i="60"/>
  <c r="K195" i="60" s="1"/>
  <c r="K52" i="60" s="1"/>
  <c r="E205" i="60"/>
  <c r="F205" i="60" s="1"/>
  <c r="F217" i="60"/>
  <c r="C220" i="60"/>
  <c r="C230" i="60"/>
  <c r="L236" i="60"/>
  <c r="J232" i="60"/>
  <c r="C246" i="60"/>
  <c r="C248" i="60"/>
  <c r="C254" i="60"/>
  <c r="O281" i="60"/>
  <c r="C184" i="60"/>
  <c r="J192" i="60"/>
  <c r="G197" i="60"/>
  <c r="I199" i="60"/>
  <c r="C199" i="60" s="1"/>
  <c r="C211" i="60"/>
  <c r="C212" i="60"/>
  <c r="C225" i="60"/>
  <c r="C229" i="60"/>
  <c r="C242" i="60"/>
  <c r="O252" i="60"/>
  <c r="C271" i="60"/>
  <c r="C276" i="60"/>
  <c r="C298" i="60"/>
  <c r="C293" i="60" s="1"/>
  <c r="O185" i="60"/>
  <c r="I189" i="60"/>
  <c r="C189" i="60" s="1"/>
  <c r="C193" i="60"/>
  <c r="C194" i="60"/>
  <c r="C201" i="60"/>
  <c r="C202" i="60"/>
  <c r="L206" i="60"/>
  <c r="C206" i="60" s="1"/>
  <c r="C224" i="60"/>
  <c r="C237" i="60"/>
  <c r="O247" i="60"/>
  <c r="O253" i="60"/>
  <c r="C258" i="60"/>
  <c r="C268" i="60"/>
  <c r="C275" i="60"/>
  <c r="C280" i="60"/>
  <c r="C281" i="60"/>
  <c r="C282" i="60"/>
  <c r="I283" i="60"/>
  <c r="O283" i="60"/>
  <c r="L293" i="60"/>
  <c r="I205" i="60" l="1"/>
  <c r="C247" i="60"/>
  <c r="C217" i="60"/>
  <c r="G290" i="60"/>
  <c r="I290" i="60" s="1"/>
  <c r="H76" i="60"/>
  <c r="H53" i="60" s="1"/>
  <c r="I270" i="60"/>
  <c r="C270" i="60" s="1"/>
  <c r="G269" i="60"/>
  <c r="I269" i="60" s="1"/>
  <c r="C269" i="60" s="1"/>
  <c r="C68" i="60"/>
  <c r="C236" i="60"/>
  <c r="N286" i="60"/>
  <c r="I175" i="60"/>
  <c r="O188" i="60"/>
  <c r="N76" i="60"/>
  <c r="N53" i="60" s="1"/>
  <c r="H188" i="60"/>
  <c r="I188" i="60" s="1"/>
  <c r="C188" i="60" s="1"/>
  <c r="C142" i="60"/>
  <c r="C131" i="60"/>
  <c r="C252" i="60"/>
  <c r="C59" i="60"/>
  <c r="O259" i="60"/>
  <c r="H231" i="60"/>
  <c r="K51" i="60"/>
  <c r="K288" i="60"/>
  <c r="L192" i="60"/>
  <c r="C192" i="60" s="1"/>
  <c r="J188" i="60"/>
  <c r="L188" i="60" s="1"/>
  <c r="O175" i="60"/>
  <c r="M174" i="60"/>
  <c r="O174" i="60" s="1"/>
  <c r="G231" i="60"/>
  <c r="I232" i="60"/>
  <c r="N195" i="60"/>
  <c r="N52" i="60" s="1"/>
  <c r="C259" i="60"/>
  <c r="E196" i="60"/>
  <c r="J76" i="60"/>
  <c r="L76" i="60" s="1"/>
  <c r="L84" i="60"/>
  <c r="C84" i="60" s="1"/>
  <c r="L28" i="60"/>
  <c r="C28" i="60" s="1"/>
  <c r="J22" i="60"/>
  <c r="L22" i="60" s="1"/>
  <c r="F55" i="60"/>
  <c r="E54" i="60"/>
  <c r="C23" i="60"/>
  <c r="F232" i="60"/>
  <c r="E231" i="60"/>
  <c r="F175" i="60"/>
  <c r="C175" i="60" s="1"/>
  <c r="E174" i="60"/>
  <c r="F174" i="60" s="1"/>
  <c r="K286" i="60"/>
  <c r="O231" i="60"/>
  <c r="C197" i="60"/>
  <c r="L205" i="60"/>
  <c r="C205" i="60" s="1"/>
  <c r="J196" i="60"/>
  <c r="M54" i="60"/>
  <c r="O55" i="60"/>
  <c r="O22" i="60"/>
  <c r="G76" i="60"/>
  <c r="I76" i="60" s="1"/>
  <c r="I54" i="60"/>
  <c r="G53" i="60"/>
  <c r="F77" i="60"/>
  <c r="E76" i="60"/>
  <c r="F76" i="60" s="1"/>
  <c r="L291" i="60"/>
  <c r="J290" i="60"/>
  <c r="L290" i="60" s="1"/>
  <c r="G196" i="60"/>
  <c r="I197" i="60"/>
  <c r="J231" i="60"/>
  <c r="L232" i="60"/>
  <c r="C283" i="60"/>
  <c r="O205" i="60"/>
  <c r="M196" i="60"/>
  <c r="O232" i="60"/>
  <c r="C253" i="60"/>
  <c r="M76" i="60"/>
  <c r="O76" i="60" s="1"/>
  <c r="O77" i="60"/>
  <c r="C81" i="60"/>
  <c r="J53" i="60"/>
  <c r="L54" i="60"/>
  <c r="H52" i="60" l="1"/>
  <c r="H286" i="60"/>
  <c r="C77" i="60"/>
  <c r="H195" i="60"/>
  <c r="N51" i="60"/>
  <c r="N288" i="60"/>
  <c r="L231" i="60"/>
  <c r="J286" i="60"/>
  <c r="L286" i="60" s="1"/>
  <c r="F54" i="60"/>
  <c r="E53" i="60"/>
  <c r="L53" i="60"/>
  <c r="C55" i="60"/>
  <c r="G195" i="60"/>
  <c r="G52" i="60" s="1"/>
  <c r="I196" i="60"/>
  <c r="J195" i="60"/>
  <c r="L195" i="60" s="1"/>
  <c r="L196" i="60"/>
  <c r="C232" i="60"/>
  <c r="O196" i="60"/>
  <c r="M195" i="60"/>
  <c r="O195" i="60" s="1"/>
  <c r="M286" i="60"/>
  <c r="O286" i="60" s="1"/>
  <c r="I53" i="60"/>
  <c r="C76" i="60"/>
  <c r="M53" i="60"/>
  <c r="O54" i="60"/>
  <c r="F231" i="60"/>
  <c r="E286" i="60"/>
  <c r="F286" i="60" s="1"/>
  <c r="C174" i="60"/>
  <c r="C291" i="60"/>
  <c r="C290" i="60" s="1"/>
  <c r="F196" i="60"/>
  <c r="E195" i="60"/>
  <c r="F195" i="60" s="1"/>
  <c r="I231" i="60"/>
  <c r="G286" i="60"/>
  <c r="I286" i="60" s="1"/>
  <c r="J52" i="60" l="1"/>
  <c r="L52" i="60" s="1"/>
  <c r="C196" i="60"/>
  <c r="C231" i="60"/>
  <c r="H288" i="60"/>
  <c r="H51" i="60"/>
  <c r="I195" i="60"/>
  <c r="I52" i="60"/>
  <c r="G51" i="60"/>
  <c r="I51" i="60" s="1"/>
  <c r="G26" i="60"/>
  <c r="M52" i="60"/>
  <c r="O53" i="60"/>
  <c r="E52" i="60"/>
  <c r="F53" i="60"/>
  <c r="J288" i="60"/>
  <c r="L288" i="60" s="1"/>
  <c r="C195" i="60"/>
  <c r="C54" i="60"/>
  <c r="C286" i="60" s="1"/>
  <c r="J51" i="60" l="1"/>
  <c r="L51" i="60" s="1"/>
  <c r="I26" i="60"/>
  <c r="G22" i="60"/>
  <c r="I22" i="60" s="1"/>
  <c r="E288" i="60"/>
  <c r="F288" i="60" s="1"/>
  <c r="E51" i="60"/>
  <c r="F51" i="60" s="1"/>
  <c r="F52" i="60"/>
  <c r="M51" i="60"/>
  <c r="O51" i="60" s="1"/>
  <c r="O52" i="60"/>
  <c r="M288" i="60"/>
  <c r="O288" i="60" s="1"/>
  <c r="G288" i="60"/>
  <c r="I288" i="60" s="1"/>
  <c r="C53" i="60"/>
  <c r="C52" i="60" l="1"/>
  <c r="C51" i="60"/>
  <c r="C288" i="60"/>
  <c r="F26" i="60"/>
  <c r="C26" i="60" s="1"/>
  <c r="E22" i="60"/>
  <c r="F22" i="60" s="1"/>
  <c r="C22" i="60" s="1"/>
  <c r="O303" i="59" l="1"/>
  <c r="L303" i="59"/>
  <c r="I303" i="59"/>
  <c r="F303" i="59"/>
  <c r="O301" i="59"/>
  <c r="L301" i="59"/>
  <c r="I301" i="59"/>
  <c r="F301" i="59"/>
  <c r="O299" i="59"/>
  <c r="L299" i="59"/>
  <c r="I299" i="59"/>
  <c r="F299" i="59"/>
  <c r="O298" i="59"/>
  <c r="L298" i="59"/>
  <c r="I298" i="59"/>
  <c r="F298" i="59"/>
  <c r="C298" i="59" s="1"/>
  <c r="O297" i="59"/>
  <c r="L297" i="59"/>
  <c r="I297" i="59"/>
  <c r="F297" i="59"/>
  <c r="O296" i="59"/>
  <c r="L296" i="59"/>
  <c r="I296" i="59"/>
  <c r="F296" i="59"/>
  <c r="O295" i="59"/>
  <c r="L295" i="59"/>
  <c r="I295" i="59"/>
  <c r="F295" i="59"/>
  <c r="O294" i="59"/>
  <c r="L294" i="59"/>
  <c r="I294" i="59"/>
  <c r="F294" i="59"/>
  <c r="C294" i="59" s="1"/>
  <c r="N293" i="59"/>
  <c r="M293" i="59"/>
  <c r="K293" i="59"/>
  <c r="J293" i="59"/>
  <c r="L293" i="59" s="1"/>
  <c r="H293" i="59"/>
  <c r="G293" i="59"/>
  <c r="E293" i="59"/>
  <c r="D293" i="59"/>
  <c r="F293" i="59" s="1"/>
  <c r="O285" i="59"/>
  <c r="L285" i="59"/>
  <c r="I285" i="59"/>
  <c r="F285" i="59"/>
  <c r="O284" i="59"/>
  <c r="L284" i="59"/>
  <c r="I284" i="59"/>
  <c r="F284" i="59"/>
  <c r="N283" i="59"/>
  <c r="M283" i="59"/>
  <c r="O283" i="59" s="1"/>
  <c r="K283" i="59"/>
  <c r="J283" i="59"/>
  <c r="H283" i="59"/>
  <c r="G283" i="59"/>
  <c r="E283" i="59"/>
  <c r="F283" i="59" s="1"/>
  <c r="D283" i="59"/>
  <c r="O282" i="59"/>
  <c r="L282" i="59"/>
  <c r="I282" i="59"/>
  <c r="F282" i="59"/>
  <c r="N281" i="59"/>
  <c r="M281" i="59"/>
  <c r="K281" i="59"/>
  <c r="L281" i="59" s="1"/>
  <c r="J281" i="59"/>
  <c r="H281" i="59"/>
  <c r="G281" i="59"/>
  <c r="I281" i="59" s="1"/>
  <c r="E281" i="59"/>
  <c r="D281" i="59"/>
  <c r="O280" i="59"/>
  <c r="L280" i="59"/>
  <c r="I280" i="59"/>
  <c r="F280" i="59"/>
  <c r="O279" i="59"/>
  <c r="O277" i="59" s="1"/>
  <c r="L279" i="59"/>
  <c r="I279" i="59"/>
  <c r="F279" i="59"/>
  <c r="C279" i="59"/>
  <c r="O278" i="59"/>
  <c r="L278" i="59"/>
  <c r="I278" i="59"/>
  <c r="F278" i="59"/>
  <c r="C278" i="59" s="1"/>
  <c r="N277" i="59"/>
  <c r="M277" i="59"/>
  <c r="K277" i="59"/>
  <c r="J277" i="59"/>
  <c r="H277" i="59"/>
  <c r="G277" i="59"/>
  <c r="I277" i="59" s="1"/>
  <c r="E277" i="59"/>
  <c r="E270" i="59" s="1"/>
  <c r="D277" i="59"/>
  <c r="O276" i="59"/>
  <c r="L276" i="59"/>
  <c r="I276" i="59"/>
  <c r="F276" i="59"/>
  <c r="O275" i="59"/>
  <c r="L275" i="59"/>
  <c r="I275" i="59"/>
  <c r="C275" i="59" s="1"/>
  <c r="F275" i="59"/>
  <c r="O274" i="59"/>
  <c r="L274" i="59"/>
  <c r="I274" i="59"/>
  <c r="F274" i="59"/>
  <c r="O273" i="59"/>
  <c r="L273" i="59"/>
  <c r="I273" i="59"/>
  <c r="F273" i="59"/>
  <c r="N272" i="59"/>
  <c r="N270" i="59" s="1"/>
  <c r="N269" i="59" s="1"/>
  <c r="M272" i="59"/>
  <c r="O272" i="59" s="1"/>
  <c r="K272" i="59"/>
  <c r="J272" i="59"/>
  <c r="H272" i="59"/>
  <c r="G272" i="59"/>
  <c r="I272" i="59" s="1"/>
  <c r="E272" i="59"/>
  <c r="D272" i="59"/>
  <c r="F272" i="59" s="1"/>
  <c r="O271" i="59"/>
  <c r="L271" i="59"/>
  <c r="I271" i="59"/>
  <c r="F271" i="59"/>
  <c r="C271" i="59"/>
  <c r="K270" i="59"/>
  <c r="K269" i="59" s="1"/>
  <c r="H270" i="59"/>
  <c r="H269" i="59" s="1"/>
  <c r="D270" i="59"/>
  <c r="E269" i="59"/>
  <c r="O268" i="59"/>
  <c r="L268" i="59"/>
  <c r="I268" i="59"/>
  <c r="F268" i="59"/>
  <c r="O267" i="59"/>
  <c r="L267" i="59"/>
  <c r="I267" i="59"/>
  <c r="F267" i="59"/>
  <c r="C267" i="59" s="1"/>
  <c r="O266" i="59"/>
  <c r="L266" i="59"/>
  <c r="I266" i="59"/>
  <c r="F266" i="59"/>
  <c r="O265" i="59"/>
  <c r="L265" i="59"/>
  <c r="I265" i="59"/>
  <c r="F265" i="59"/>
  <c r="N264" i="59"/>
  <c r="M264" i="59"/>
  <c r="K264" i="59"/>
  <c r="J264" i="59"/>
  <c r="L264" i="59" s="1"/>
  <c r="H264" i="59"/>
  <c r="G264" i="59"/>
  <c r="I264" i="59" s="1"/>
  <c r="E264" i="59"/>
  <c r="F264" i="59" s="1"/>
  <c r="D264" i="59"/>
  <c r="O263" i="59"/>
  <c r="L263" i="59"/>
  <c r="I263" i="59"/>
  <c r="F263" i="59"/>
  <c r="C263" i="59" s="1"/>
  <c r="O262" i="59"/>
  <c r="L262" i="59"/>
  <c r="I262" i="59"/>
  <c r="F262" i="59"/>
  <c r="O261" i="59"/>
  <c r="L261" i="59"/>
  <c r="I261" i="59"/>
  <c r="F261" i="59"/>
  <c r="C261" i="59" s="1"/>
  <c r="N260" i="59"/>
  <c r="M260" i="59"/>
  <c r="O260" i="59" s="1"/>
  <c r="K260" i="59"/>
  <c r="J260" i="59"/>
  <c r="H260" i="59"/>
  <c r="G260" i="59"/>
  <c r="I260" i="59" s="1"/>
  <c r="E260" i="59"/>
  <c r="D260" i="59"/>
  <c r="F260" i="59" s="1"/>
  <c r="M259" i="59"/>
  <c r="K259" i="59"/>
  <c r="H259" i="59"/>
  <c r="G259" i="59"/>
  <c r="I259" i="59" s="1"/>
  <c r="E259" i="59"/>
  <c r="D259" i="59"/>
  <c r="F259" i="59" s="1"/>
  <c r="O258" i="59"/>
  <c r="L258" i="59"/>
  <c r="I258" i="59"/>
  <c r="F258" i="59"/>
  <c r="C258" i="59" s="1"/>
  <c r="O257" i="59"/>
  <c r="L257" i="59"/>
  <c r="I257" i="59"/>
  <c r="F257" i="59"/>
  <c r="O256" i="59"/>
  <c r="L256" i="59"/>
  <c r="I256" i="59"/>
  <c r="F256" i="59"/>
  <c r="O255" i="59"/>
  <c r="L255" i="59"/>
  <c r="I255" i="59"/>
  <c r="F255" i="59"/>
  <c r="C255" i="59" s="1"/>
  <c r="O254" i="59"/>
  <c r="L254" i="59"/>
  <c r="I254" i="59"/>
  <c r="F254" i="59"/>
  <c r="N253" i="59"/>
  <c r="M253" i="59"/>
  <c r="K253" i="59"/>
  <c r="J253" i="59"/>
  <c r="L253" i="59" s="1"/>
  <c r="H253" i="59"/>
  <c r="G253" i="59"/>
  <c r="I253" i="59" s="1"/>
  <c r="E253" i="59"/>
  <c r="E252" i="59" s="1"/>
  <c r="D253" i="59"/>
  <c r="N252" i="59"/>
  <c r="K252" i="59"/>
  <c r="J252" i="59"/>
  <c r="L252" i="59" s="1"/>
  <c r="H252" i="59"/>
  <c r="G252" i="59"/>
  <c r="I252" i="59" s="1"/>
  <c r="D252" i="59"/>
  <c r="O251" i="59"/>
  <c r="L251" i="59"/>
  <c r="I251" i="59"/>
  <c r="F251" i="59"/>
  <c r="C251" i="59"/>
  <c r="O250" i="59"/>
  <c r="L250" i="59"/>
  <c r="I250" i="59"/>
  <c r="F250" i="59"/>
  <c r="C250" i="59" s="1"/>
  <c r="O249" i="59"/>
  <c r="L249" i="59"/>
  <c r="I249" i="59"/>
  <c r="F249" i="59"/>
  <c r="O248" i="59"/>
  <c r="L248" i="59"/>
  <c r="I248" i="59"/>
  <c r="F248" i="59"/>
  <c r="N247" i="59"/>
  <c r="M247" i="59"/>
  <c r="O247" i="59" s="1"/>
  <c r="K247" i="59"/>
  <c r="J247" i="59"/>
  <c r="H247" i="59"/>
  <c r="G247" i="59"/>
  <c r="I247" i="59" s="1"/>
  <c r="E247" i="59"/>
  <c r="D247" i="59"/>
  <c r="O246" i="59"/>
  <c r="L246" i="59"/>
  <c r="I246" i="59"/>
  <c r="F246" i="59"/>
  <c r="O245" i="59"/>
  <c r="L245" i="59"/>
  <c r="I245" i="59"/>
  <c r="F245" i="59"/>
  <c r="O244" i="59"/>
  <c r="L244" i="59"/>
  <c r="I244" i="59"/>
  <c r="F244" i="59"/>
  <c r="O243" i="59"/>
  <c r="L243" i="59"/>
  <c r="I243" i="59"/>
  <c r="F243" i="59"/>
  <c r="C243" i="59"/>
  <c r="O242" i="59"/>
  <c r="L242" i="59"/>
  <c r="I242" i="59"/>
  <c r="F242" i="59"/>
  <c r="C242" i="59" s="1"/>
  <c r="O241" i="59"/>
  <c r="L241" i="59"/>
  <c r="I241" i="59"/>
  <c r="F241" i="59"/>
  <c r="C241" i="59" s="1"/>
  <c r="O240" i="59"/>
  <c r="L240" i="59"/>
  <c r="I240" i="59"/>
  <c r="F240" i="59"/>
  <c r="N239" i="59"/>
  <c r="M239" i="59"/>
  <c r="O239" i="59" s="1"/>
  <c r="K239" i="59"/>
  <c r="J239" i="59"/>
  <c r="H239" i="59"/>
  <c r="G239" i="59"/>
  <c r="E239" i="59"/>
  <c r="D239" i="59"/>
  <c r="O238" i="59"/>
  <c r="L238" i="59"/>
  <c r="I238" i="59"/>
  <c r="F238" i="59"/>
  <c r="O237" i="59"/>
  <c r="L237" i="59"/>
  <c r="I237" i="59"/>
  <c r="C237" i="59" s="1"/>
  <c r="F237" i="59"/>
  <c r="N236" i="59"/>
  <c r="M236" i="59"/>
  <c r="K236" i="59"/>
  <c r="J236" i="59"/>
  <c r="H236" i="59"/>
  <c r="G236" i="59"/>
  <c r="I236" i="59" s="1"/>
  <c r="F236" i="59"/>
  <c r="E236" i="59"/>
  <c r="D236" i="59"/>
  <c r="O235" i="59"/>
  <c r="L235" i="59"/>
  <c r="C235" i="59" s="1"/>
  <c r="I235" i="59"/>
  <c r="F235" i="59"/>
  <c r="N234" i="59"/>
  <c r="M234" i="59"/>
  <c r="K234" i="59"/>
  <c r="J234" i="59"/>
  <c r="L234" i="59" s="1"/>
  <c r="H234" i="59"/>
  <c r="H232" i="59" s="1"/>
  <c r="H231" i="59" s="1"/>
  <c r="G234" i="59"/>
  <c r="E234" i="59"/>
  <c r="D234" i="59"/>
  <c r="O233" i="59"/>
  <c r="L233" i="59"/>
  <c r="I233" i="59"/>
  <c r="F233" i="59"/>
  <c r="N232" i="59"/>
  <c r="M232" i="59"/>
  <c r="E232" i="59"/>
  <c r="O230" i="59"/>
  <c r="L230" i="59"/>
  <c r="I230" i="59"/>
  <c r="F230" i="59"/>
  <c r="O229" i="59"/>
  <c r="L229" i="59"/>
  <c r="I229" i="59"/>
  <c r="F229" i="59"/>
  <c r="N228" i="59"/>
  <c r="M228" i="59"/>
  <c r="O228" i="59" s="1"/>
  <c r="K228" i="59"/>
  <c r="J228" i="59"/>
  <c r="H228" i="59"/>
  <c r="G228" i="59"/>
  <c r="I228" i="59" s="1"/>
  <c r="E228" i="59"/>
  <c r="D228" i="59"/>
  <c r="F228" i="59" s="1"/>
  <c r="O227" i="59"/>
  <c r="L227" i="59"/>
  <c r="I227" i="59"/>
  <c r="F227" i="59"/>
  <c r="C227" i="59"/>
  <c r="O226" i="59"/>
  <c r="L226" i="59"/>
  <c r="I226" i="59"/>
  <c r="F226" i="59"/>
  <c r="C226" i="59" s="1"/>
  <c r="D226" i="59"/>
  <c r="O225" i="59"/>
  <c r="L225" i="59"/>
  <c r="I225" i="59"/>
  <c r="F225" i="59"/>
  <c r="O224" i="59"/>
  <c r="L224" i="59"/>
  <c r="I224" i="59"/>
  <c r="C224" i="59" s="1"/>
  <c r="F224" i="59"/>
  <c r="O223" i="59"/>
  <c r="L223" i="59"/>
  <c r="I223" i="59"/>
  <c r="F223" i="59"/>
  <c r="O222" i="59"/>
  <c r="L222" i="59"/>
  <c r="I222" i="59"/>
  <c r="F222" i="59"/>
  <c r="O221" i="59"/>
  <c r="L221" i="59"/>
  <c r="C221" i="59" s="1"/>
  <c r="I221" i="59"/>
  <c r="F221" i="59"/>
  <c r="O220" i="59"/>
  <c r="L220" i="59"/>
  <c r="I220" i="59"/>
  <c r="F220" i="59"/>
  <c r="C220" i="59" s="1"/>
  <c r="O219" i="59"/>
  <c r="L219" i="59"/>
  <c r="I219" i="59"/>
  <c r="F219" i="59"/>
  <c r="O218" i="59"/>
  <c r="L218" i="59"/>
  <c r="I218" i="59"/>
  <c r="F218" i="59"/>
  <c r="N217" i="59"/>
  <c r="M217" i="59"/>
  <c r="K217" i="59"/>
  <c r="J217" i="59"/>
  <c r="L217" i="59" s="1"/>
  <c r="H217" i="59"/>
  <c r="G217" i="59"/>
  <c r="E217" i="59"/>
  <c r="D217" i="59"/>
  <c r="F217" i="59" s="1"/>
  <c r="O216" i="59"/>
  <c r="L216" i="59"/>
  <c r="I216" i="59"/>
  <c r="F216" i="59"/>
  <c r="C216" i="59" s="1"/>
  <c r="O215" i="59"/>
  <c r="L215" i="59"/>
  <c r="I215" i="59"/>
  <c r="F215" i="59"/>
  <c r="O214" i="59"/>
  <c r="L214" i="59"/>
  <c r="I214" i="59"/>
  <c r="F214" i="59"/>
  <c r="O213" i="59"/>
  <c r="L213" i="59"/>
  <c r="I213" i="59"/>
  <c r="F213" i="59"/>
  <c r="O212" i="59"/>
  <c r="L212" i="59"/>
  <c r="I212" i="59"/>
  <c r="C212" i="59" s="1"/>
  <c r="F212" i="59"/>
  <c r="O211" i="59"/>
  <c r="L211" i="59"/>
  <c r="I211" i="59"/>
  <c r="F211" i="59"/>
  <c r="O210" i="59"/>
  <c r="L210" i="59"/>
  <c r="I210" i="59"/>
  <c r="F210" i="59"/>
  <c r="O209" i="59"/>
  <c r="L209" i="59"/>
  <c r="I209" i="59"/>
  <c r="F209" i="59"/>
  <c r="O208" i="59"/>
  <c r="L208" i="59"/>
  <c r="I208" i="59"/>
  <c r="F208" i="59"/>
  <c r="C208" i="59" s="1"/>
  <c r="O207" i="59"/>
  <c r="L207" i="59"/>
  <c r="I207" i="59"/>
  <c r="F207" i="59"/>
  <c r="N206" i="59"/>
  <c r="M206" i="59"/>
  <c r="K206" i="59"/>
  <c r="J206" i="59"/>
  <c r="L206" i="59" s="1"/>
  <c r="I206" i="59"/>
  <c r="H206" i="59"/>
  <c r="G206" i="59"/>
  <c r="E206" i="59"/>
  <c r="E205" i="59" s="1"/>
  <c r="D206" i="59"/>
  <c r="K205" i="59"/>
  <c r="H205" i="59"/>
  <c r="G205" i="59"/>
  <c r="I205" i="59" s="1"/>
  <c r="D205" i="59"/>
  <c r="F205" i="59" s="1"/>
  <c r="O204" i="59"/>
  <c r="L204" i="59"/>
  <c r="I204" i="59"/>
  <c r="F204" i="59"/>
  <c r="C204" i="59" s="1"/>
  <c r="O203" i="59"/>
  <c r="L203" i="59"/>
  <c r="I203" i="59"/>
  <c r="F203" i="59"/>
  <c r="O202" i="59"/>
  <c r="L202" i="59"/>
  <c r="I202" i="59"/>
  <c r="F202" i="59"/>
  <c r="O201" i="59"/>
  <c r="L201" i="59"/>
  <c r="I201" i="59"/>
  <c r="F201" i="59"/>
  <c r="O200" i="59"/>
  <c r="L200" i="59"/>
  <c r="I200" i="59"/>
  <c r="F200" i="59"/>
  <c r="C200" i="59"/>
  <c r="N199" i="59"/>
  <c r="M199" i="59"/>
  <c r="O199" i="59" s="1"/>
  <c r="K199" i="59"/>
  <c r="L199" i="59" s="1"/>
  <c r="J199" i="59"/>
  <c r="H199" i="59"/>
  <c r="G199" i="59"/>
  <c r="E199" i="59"/>
  <c r="D199" i="59"/>
  <c r="O198" i="59"/>
  <c r="L198" i="59"/>
  <c r="I198" i="59"/>
  <c r="C198" i="59" s="1"/>
  <c r="F198" i="59"/>
  <c r="N197" i="59"/>
  <c r="M197" i="59"/>
  <c r="O197" i="59" s="1"/>
  <c r="K197" i="59"/>
  <c r="J197" i="59"/>
  <c r="G197" i="59"/>
  <c r="G196" i="59" s="1"/>
  <c r="E197" i="59"/>
  <c r="K196" i="59"/>
  <c r="O194" i="59"/>
  <c r="L194" i="59"/>
  <c r="I194" i="59"/>
  <c r="F194" i="59"/>
  <c r="N193" i="59"/>
  <c r="N192" i="59" s="1"/>
  <c r="M193" i="59"/>
  <c r="O193" i="59" s="1"/>
  <c r="K193" i="59"/>
  <c r="K192" i="59" s="1"/>
  <c r="K188" i="59" s="1"/>
  <c r="J193" i="59"/>
  <c r="H193" i="59"/>
  <c r="G193" i="59"/>
  <c r="I193" i="59" s="1"/>
  <c r="F193" i="59"/>
  <c r="E193" i="59"/>
  <c r="D193" i="59"/>
  <c r="M192" i="59"/>
  <c r="O192" i="59" s="1"/>
  <c r="H192" i="59"/>
  <c r="G192" i="59"/>
  <c r="E192" i="59"/>
  <c r="D192" i="59"/>
  <c r="O191" i="59"/>
  <c r="L191" i="59"/>
  <c r="I191" i="59"/>
  <c r="F191" i="59"/>
  <c r="O190" i="59"/>
  <c r="L190" i="59"/>
  <c r="I190" i="59"/>
  <c r="F190" i="59"/>
  <c r="N189" i="59"/>
  <c r="N188" i="59" s="1"/>
  <c r="M189" i="59"/>
  <c r="K189" i="59"/>
  <c r="J189" i="59"/>
  <c r="H189" i="59"/>
  <c r="H188" i="59" s="1"/>
  <c r="G189" i="59"/>
  <c r="E189" i="59"/>
  <c r="D189" i="59"/>
  <c r="F189" i="59" s="1"/>
  <c r="M188" i="59"/>
  <c r="E188" i="59"/>
  <c r="D188" i="59"/>
  <c r="F188" i="59" s="1"/>
  <c r="O187" i="59"/>
  <c r="L187" i="59"/>
  <c r="I187" i="59"/>
  <c r="F187" i="59"/>
  <c r="O186" i="59"/>
  <c r="L186" i="59"/>
  <c r="I186" i="59"/>
  <c r="F186" i="59"/>
  <c r="C186" i="59" s="1"/>
  <c r="N185" i="59"/>
  <c r="O185" i="59" s="1"/>
  <c r="M185" i="59"/>
  <c r="K185" i="59"/>
  <c r="J185" i="59"/>
  <c r="H185" i="59"/>
  <c r="G185" i="59"/>
  <c r="I185" i="59" s="1"/>
  <c r="E185" i="59"/>
  <c r="F185" i="59" s="1"/>
  <c r="D185" i="59"/>
  <c r="O184" i="59"/>
  <c r="L184" i="59"/>
  <c r="I184" i="59"/>
  <c r="F184" i="59"/>
  <c r="O183" i="59"/>
  <c r="L183" i="59"/>
  <c r="I183" i="59"/>
  <c r="C183" i="59" s="1"/>
  <c r="F183" i="59"/>
  <c r="O182" i="59"/>
  <c r="L182" i="59"/>
  <c r="I182" i="59"/>
  <c r="F182" i="59"/>
  <c r="O181" i="59"/>
  <c r="L181" i="59"/>
  <c r="I181" i="59"/>
  <c r="F181" i="59"/>
  <c r="C181" i="59" s="1"/>
  <c r="N180" i="59"/>
  <c r="M180" i="59"/>
  <c r="K180" i="59"/>
  <c r="J180" i="59"/>
  <c r="L180" i="59" s="1"/>
  <c r="H180" i="59"/>
  <c r="G180" i="59"/>
  <c r="E180" i="59"/>
  <c r="D180" i="59"/>
  <c r="F180" i="59" s="1"/>
  <c r="O179" i="59"/>
  <c r="L179" i="59"/>
  <c r="I179" i="59"/>
  <c r="F179" i="59"/>
  <c r="O178" i="59"/>
  <c r="L178" i="59"/>
  <c r="I178" i="59"/>
  <c r="F178" i="59"/>
  <c r="C178" i="59" s="1"/>
  <c r="O177" i="59"/>
  <c r="L177" i="59"/>
  <c r="I177" i="59"/>
  <c r="F177" i="59"/>
  <c r="C177" i="59" s="1"/>
  <c r="N176" i="59"/>
  <c r="N175" i="59" s="1"/>
  <c r="M176" i="59"/>
  <c r="O176" i="59" s="1"/>
  <c r="K176" i="59"/>
  <c r="J176" i="59"/>
  <c r="J175" i="59" s="1"/>
  <c r="H176" i="59"/>
  <c r="G176" i="59"/>
  <c r="I176" i="59" s="1"/>
  <c r="E176" i="59"/>
  <c r="D176" i="59"/>
  <c r="M175" i="59"/>
  <c r="K175" i="59"/>
  <c r="K174" i="59" s="1"/>
  <c r="G175" i="59"/>
  <c r="E175" i="59"/>
  <c r="E174" i="59" s="1"/>
  <c r="N174" i="59"/>
  <c r="J174" i="59"/>
  <c r="L174" i="59" s="1"/>
  <c r="O173" i="59"/>
  <c r="L173" i="59"/>
  <c r="I173" i="59"/>
  <c r="F173" i="59"/>
  <c r="C173" i="59" s="1"/>
  <c r="O172" i="59"/>
  <c r="L172" i="59"/>
  <c r="I172" i="59"/>
  <c r="F172" i="59"/>
  <c r="O171" i="59"/>
  <c r="L171" i="59"/>
  <c r="I171" i="59"/>
  <c r="C171" i="59" s="1"/>
  <c r="F171" i="59"/>
  <c r="O170" i="59"/>
  <c r="L170" i="59"/>
  <c r="I170" i="59"/>
  <c r="F170" i="59"/>
  <c r="O169" i="59"/>
  <c r="L169" i="59"/>
  <c r="I169" i="59"/>
  <c r="C169" i="59" s="1"/>
  <c r="F169" i="59"/>
  <c r="O168" i="59"/>
  <c r="L168" i="59"/>
  <c r="I168" i="59"/>
  <c r="F168" i="59"/>
  <c r="N167" i="59"/>
  <c r="M167" i="59"/>
  <c r="K167" i="59"/>
  <c r="K166" i="59" s="1"/>
  <c r="J167" i="59"/>
  <c r="L167" i="59" s="1"/>
  <c r="H167" i="59"/>
  <c r="G167" i="59"/>
  <c r="G166" i="59" s="1"/>
  <c r="E167" i="59"/>
  <c r="D167" i="59"/>
  <c r="N166" i="59"/>
  <c r="J166" i="59"/>
  <c r="L166" i="59" s="1"/>
  <c r="H166" i="59"/>
  <c r="D166" i="59"/>
  <c r="O165" i="59"/>
  <c r="L165" i="59"/>
  <c r="C165" i="59" s="1"/>
  <c r="I165" i="59"/>
  <c r="F165" i="59"/>
  <c r="O164" i="59"/>
  <c r="L164" i="59"/>
  <c r="I164" i="59"/>
  <c r="F164" i="59"/>
  <c r="C164" i="59" s="1"/>
  <c r="O163" i="59"/>
  <c r="L163" i="59"/>
  <c r="I163" i="59"/>
  <c r="F163" i="59"/>
  <c r="O162" i="59"/>
  <c r="L162" i="59"/>
  <c r="I162" i="59"/>
  <c r="F162" i="59"/>
  <c r="O161" i="59"/>
  <c r="N161" i="59"/>
  <c r="M161" i="59"/>
  <c r="K161" i="59"/>
  <c r="J161" i="59"/>
  <c r="L161" i="59" s="1"/>
  <c r="H161" i="59"/>
  <c r="G161" i="59"/>
  <c r="E161" i="59"/>
  <c r="D161" i="59"/>
  <c r="F161" i="59" s="1"/>
  <c r="O160" i="59"/>
  <c r="L160" i="59"/>
  <c r="I160" i="59"/>
  <c r="F160" i="59"/>
  <c r="O159" i="59"/>
  <c r="L159" i="59"/>
  <c r="I159" i="59"/>
  <c r="C159" i="59" s="1"/>
  <c r="F159" i="59"/>
  <c r="O158" i="59"/>
  <c r="L158" i="59"/>
  <c r="I158" i="59"/>
  <c r="F158" i="59"/>
  <c r="O157" i="59"/>
  <c r="L157" i="59"/>
  <c r="I157" i="59"/>
  <c r="F157" i="59"/>
  <c r="C157" i="59" s="1"/>
  <c r="O156" i="59"/>
  <c r="L156" i="59"/>
  <c r="I156" i="59"/>
  <c r="F156" i="59"/>
  <c r="O155" i="59"/>
  <c r="L155" i="59"/>
  <c r="I155" i="59"/>
  <c r="F155" i="59"/>
  <c r="O154" i="59"/>
  <c r="L154" i="59"/>
  <c r="I154" i="59"/>
  <c r="F154" i="59"/>
  <c r="O153" i="59"/>
  <c r="L153" i="59"/>
  <c r="I153" i="59"/>
  <c r="C153" i="59" s="1"/>
  <c r="F153" i="59"/>
  <c r="N152" i="59"/>
  <c r="M152" i="59"/>
  <c r="O152" i="59" s="1"/>
  <c r="K152" i="59"/>
  <c r="J152" i="59"/>
  <c r="L152" i="59" s="1"/>
  <c r="H152" i="59"/>
  <c r="I152" i="59" s="1"/>
  <c r="G152" i="59"/>
  <c r="E152" i="59"/>
  <c r="D152" i="59"/>
  <c r="F152" i="59" s="1"/>
  <c r="O151" i="59"/>
  <c r="L151" i="59"/>
  <c r="I151" i="59"/>
  <c r="F151" i="59"/>
  <c r="O150" i="59"/>
  <c r="L150" i="59"/>
  <c r="I150" i="59"/>
  <c r="F150" i="59"/>
  <c r="C150" i="59" s="1"/>
  <c r="O149" i="59"/>
  <c r="L149" i="59"/>
  <c r="I149" i="59"/>
  <c r="F149" i="59"/>
  <c r="C149" i="59" s="1"/>
  <c r="O148" i="59"/>
  <c r="L148" i="59"/>
  <c r="I148" i="59"/>
  <c r="F148" i="59"/>
  <c r="C148" i="59" s="1"/>
  <c r="O147" i="59"/>
  <c r="L147" i="59"/>
  <c r="I147" i="59"/>
  <c r="F147" i="59"/>
  <c r="O146" i="59"/>
  <c r="L146" i="59"/>
  <c r="I146" i="59"/>
  <c r="F146" i="59"/>
  <c r="C146" i="59" s="1"/>
  <c r="N145" i="59"/>
  <c r="M145" i="59"/>
  <c r="O145" i="59" s="1"/>
  <c r="K145" i="59"/>
  <c r="L145" i="59" s="1"/>
  <c r="J145" i="59"/>
  <c r="H145" i="59"/>
  <c r="G145" i="59"/>
  <c r="I145" i="59" s="1"/>
  <c r="E145" i="59"/>
  <c r="D145" i="59"/>
  <c r="O144" i="59"/>
  <c r="L144" i="59"/>
  <c r="I144" i="59"/>
  <c r="F144" i="59"/>
  <c r="O143" i="59"/>
  <c r="L143" i="59"/>
  <c r="I143" i="59"/>
  <c r="C143" i="59" s="1"/>
  <c r="F143" i="59"/>
  <c r="N142" i="59"/>
  <c r="M142" i="59"/>
  <c r="K142" i="59"/>
  <c r="J142" i="59"/>
  <c r="H142" i="59"/>
  <c r="G142" i="59"/>
  <c r="I142" i="59" s="1"/>
  <c r="F142" i="59"/>
  <c r="E142" i="59"/>
  <c r="D142" i="59"/>
  <c r="O141" i="59"/>
  <c r="L141" i="59"/>
  <c r="I141" i="59"/>
  <c r="F141" i="59"/>
  <c r="O140" i="59"/>
  <c r="L140" i="59"/>
  <c r="I140" i="59"/>
  <c r="F140" i="59"/>
  <c r="O139" i="59"/>
  <c r="L139" i="59"/>
  <c r="I139" i="59"/>
  <c r="F139" i="59"/>
  <c r="O138" i="59"/>
  <c r="L138" i="59"/>
  <c r="I138" i="59"/>
  <c r="F138" i="59"/>
  <c r="N137" i="59"/>
  <c r="O137" i="59" s="1"/>
  <c r="M137" i="59"/>
  <c r="K137" i="59"/>
  <c r="J137" i="59"/>
  <c r="H137" i="59"/>
  <c r="G137" i="59"/>
  <c r="E137" i="59"/>
  <c r="D137" i="59"/>
  <c r="O136" i="59"/>
  <c r="L136" i="59"/>
  <c r="I136" i="59"/>
  <c r="F136" i="59"/>
  <c r="C136" i="59" s="1"/>
  <c r="O135" i="59"/>
  <c r="L135" i="59"/>
  <c r="I135" i="59"/>
  <c r="F135" i="59"/>
  <c r="O134" i="59"/>
  <c r="L134" i="59"/>
  <c r="I134" i="59"/>
  <c r="F134" i="59"/>
  <c r="O133" i="59"/>
  <c r="L133" i="59"/>
  <c r="I133" i="59"/>
  <c r="F133" i="59"/>
  <c r="C133" i="59" s="1"/>
  <c r="N132" i="59"/>
  <c r="N131" i="59" s="1"/>
  <c r="M132" i="59"/>
  <c r="O132" i="59" s="1"/>
  <c r="L132" i="59"/>
  <c r="K132" i="59"/>
  <c r="J132" i="59"/>
  <c r="J131" i="59" s="1"/>
  <c r="H132" i="59"/>
  <c r="G132" i="59"/>
  <c r="I132" i="59" s="1"/>
  <c r="E132" i="59"/>
  <c r="D132" i="59"/>
  <c r="M131" i="59"/>
  <c r="E131" i="59"/>
  <c r="O130" i="59"/>
  <c r="L130" i="59"/>
  <c r="I130" i="59"/>
  <c r="F130" i="59"/>
  <c r="C130" i="59" s="1"/>
  <c r="N129" i="59"/>
  <c r="M129" i="59"/>
  <c r="O129" i="59" s="1"/>
  <c r="K129" i="59"/>
  <c r="J129" i="59"/>
  <c r="H129" i="59"/>
  <c r="G129" i="59"/>
  <c r="E129" i="59"/>
  <c r="F129" i="59" s="1"/>
  <c r="D129" i="59"/>
  <c r="O128" i="59"/>
  <c r="L128" i="59"/>
  <c r="I128" i="59"/>
  <c r="F128" i="59"/>
  <c r="O127" i="59"/>
  <c r="L127" i="59"/>
  <c r="I127" i="59"/>
  <c r="C127" i="59" s="1"/>
  <c r="F127" i="59"/>
  <c r="O126" i="59"/>
  <c r="L126" i="59"/>
  <c r="I126" i="59"/>
  <c r="F126" i="59"/>
  <c r="O125" i="59"/>
  <c r="L125" i="59"/>
  <c r="I125" i="59"/>
  <c r="C125" i="59" s="1"/>
  <c r="F125" i="59"/>
  <c r="O124" i="59"/>
  <c r="L124" i="59"/>
  <c r="I124" i="59"/>
  <c r="F124" i="59"/>
  <c r="N123" i="59"/>
  <c r="M123" i="59"/>
  <c r="K123" i="59"/>
  <c r="J123" i="59"/>
  <c r="L123" i="59" s="1"/>
  <c r="H123" i="59"/>
  <c r="I123" i="59" s="1"/>
  <c r="G123" i="59"/>
  <c r="E123" i="59"/>
  <c r="D123" i="59"/>
  <c r="O122" i="59"/>
  <c r="L122" i="59"/>
  <c r="I122" i="59"/>
  <c r="F122" i="59"/>
  <c r="O121" i="59"/>
  <c r="L121" i="59"/>
  <c r="I121" i="59"/>
  <c r="F121" i="59"/>
  <c r="O120" i="59"/>
  <c r="L120" i="59"/>
  <c r="I120" i="59"/>
  <c r="F120" i="59"/>
  <c r="O119" i="59"/>
  <c r="L119" i="59"/>
  <c r="I119" i="59"/>
  <c r="F119" i="59"/>
  <c r="O118" i="59"/>
  <c r="L118" i="59"/>
  <c r="I118" i="59"/>
  <c r="F118" i="59"/>
  <c r="N117" i="59"/>
  <c r="M117" i="59"/>
  <c r="O117" i="59" s="1"/>
  <c r="K117" i="59"/>
  <c r="J117" i="59"/>
  <c r="H117" i="59"/>
  <c r="G117" i="59"/>
  <c r="I117" i="59" s="1"/>
  <c r="E117" i="59"/>
  <c r="D117" i="59"/>
  <c r="F117" i="59" s="1"/>
  <c r="O116" i="59"/>
  <c r="L116" i="59"/>
  <c r="I116" i="59"/>
  <c r="F116" i="59"/>
  <c r="O115" i="59"/>
  <c r="L115" i="59"/>
  <c r="I115" i="59"/>
  <c r="F115" i="59"/>
  <c r="O114" i="59"/>
  <c r="L114" i="59"/>
  <c r="C114" i="59" s="1"/>
  <c r="I114" i="59"/>
  <c r="F114" i="59"/>
  <c r="N113" i="59"/>
  <c r="M113" i="59"/>
  <c r="O113" i="59" s="1"/>
  <c r="K113" i="59"/>
  <c r="J113" i="59"/>
  <c r="H113" i="59"/>
  <c r="G113" i="59"/>
  <c r="E113" i="59"/>
  <c r="D113" i="59"/>
  <c r="O112" i="59"/>
  <c r="L112" i="59"/>
  <c r="I112" i="59"/>
  <c r="F112" i="59"/>
  <c r="C112" i="59" s="1"/>
  <c r="O111" i="59"/>
  <c r="L111" i="59"/>
  <c r="I111" i="59"/>
  <c r="F111" i="59"/>
  <c r="O110" i="59"/>
  <c r="L110" i="59"/>
  <c r="I110" i="59"/>
  <c r="F110" i="59"/>
  <c r="O109" i="59"/>
  <c r="L109" i="59"/>
  <c r="I109" i="59"/>
  <c r="F109" i="59"/>
  <c r="C109" i="59" s="1"/>
  <c r="O108" i="59"/>
  <c r="L108" i="59"/>
  <c r="I108" i="59"/>
  <c r="F108" i="59"/>
  <c r="O107" i="59"/>
  <c r="L107" i="59"/>
  <c r="I107" i="59"/>
  <c r="F107" i="59"/>
  <c r="O106" i="59"/>
  <c r="L106" i="59"/>
  <c r="I106" i="59"/>
  <c r="F106" i="59"/>
  <c r="O105" i="59"/>
  <c r="L105" i="59"/>
  <c r="I105" i="59"/>
  <c r="C105" i="59" s="1"/>
  <c r="F105" i="59"/>
  <c r="N104" i="59"/>
  <c r="M104" i="59"/>
  <c r="O104" i="59" s="1"/>
  <c r="K104" i="59"/>
  <c r="J104" i="59"/>
  <c r="L104" i="59" s="1"/>
  <c r="H104" i="59"/>
  <c r="G104" i="59"/>
  <c r="E104" i="59"/>
  <c r="D104" i="59"/>
  <c r="O103" i="59"/>
  <c r="L103" i="59"/>
  <c r="I103" i="59"/>
  <c r="F103" i="59"/>
  <c r="O102" i="59"/>
  <c r="L102" i="59"/>
  <c r="I102" i="59"/>
  <c r="F102" i="59"/>
  <c r="O101" i="59"/>
  <c r="C101" i="59" s="1"/>
  <c r="L101" i="59"/>
  <c r="I101" i="59"/>
  <c r="F101" i="59"/>
  <c r="O100" i="59"/>
  <c r="L100" i="59"/>
  <c r="I100" i="59"/>
  <c r="F100" i="59"/>
  <c r="O99" i="59"/>
  <c r="L99" i="59"/>
  <c r="I99" i="59"/>
  <c r="F99" i="59"/>
  <c r="O98" i="59"/>
  <c r="L98" i="59"/>
  <c r="I98" i="59"/>
  <c r="F98" i="59"/>
  <c r="O97" i="59"/>
  <c r="L97" i="59"/>
  <c r="I97" i="59"/>
  <c r="F97" i="59"/>
  <c r="C97" i="59"/>
  <c r="N96" i="59"/>
  <c r="M96" i="59"/>
  <c r="O96" i="59" s="1"/>
  <c r="K96" i="59"/>
  <c r="L96" i="59" s="1"/>
  <c r="J96" i="59"/>
  <c r="H96" i="59"/>
  <c r="G96" i="59"/>
  <c r="E96" i="59"/>
  <c r="D96" i="59"/>
  <c r="O95" i="59"/>
  <c r="L95" i="59"/>
  <c r="I95" i="59"/>
  <c r="F95" i="59"/>
  <c r="O94" i="59"/>
  <c r="L94" i="59"/>
  <c r="I94" i="59"/>
  <c r="F94" i="59"/>
  <c r="O93" i="59"/>
  <c r="L93" i="59"/>
  <c r="I93" i="59"/>
  <c r="F93" i="59"/>
  <c r="O92" i="59"/>
  <c r="L92" i="59"/>
  <c r="I92" i="59"/>
  <c r="F92" i="59"/>
  <c r="O91" i="59"/>
  <c r="L91" i="59"/>
  <c r="I91" i="59"/>
  <c r="F91" i="59"/>
  <c r="N90" i="59"/>
  <c r="M90" i="59"/>
  <c r="K90" i="59"/>
  <c r="J90" i="59"/>
  <c r="H90" i="59"/>
  <c r="G90" i="59"/>
  <c r="I90" i="59" s="1"/>
  <c r="E90" i="59"/>
  <c r="D90" i="59"/>
  <c r="F90" i="59" s="1"/>
  <c r="O89" i="59"/>
  <c r="L89" i="59"/>
  <c r="I89" i="59"/>
  <c r="F89" i="59"/>
  <c r="C89" i="59"/>
  <c r="O88" i="59"/>
  <c r="L88" i="59"/>
  <c r="I88" i="59"/>
  <c r="F88" i="59"/>
  <c r="C88" i="59" s="1"/>
  <c r="O87" i="59"/>
  <c r="L87" i="59"/>
  <c r="I87" i="59"/>
  <c r="F87" i="59"/>
  <c r="O86" i="59"/>
  <c r="L86" i="59"/>
  <c r="I86" i="59"/>
  <c r="F86" i="59"/>
  <c r="N85" i="59"/>
  <c r="M85" i="59"/>
  <c r="O85" i="59" s="1"/>
  <c r="K85" i="59"/>
  <c r="J85" i="59"/>
  <c r="H85" i="59"/>
  <c r="G85" i="59"/>
  <c r="E85" i="59"/>
  <c r="D85" i="59"/>
  <c r="O83" i="59"/>
  <c r="L83" i="59"/>
  <c r="I83" i="59"/>
  <c r="F83" i="59"/>
  <c r="O82" i="59"/>
  <c r="L82" i="59"/>
  <c r="I82" i="59"/>
  <c r="F82" i="59"/>
  <c r="N81" i="59"/>
  <c r="M81" i="59"/>
  <c r="O81" i="59" s="1"/>
  <c r="K81" i="59"/>
  <c r="L81" i="59" s="1"/>
  <c r="J81" i="59"/>
  <c r="H81" i="59"/>
  <c r="G81" i="59"/>
  <c r="E81" i="59"/>
  <c r="D81" i="59"/>
  <c r="O80" i="59"/>
  <c r="L80" i="59"/>
  <c r="I80" i="59"/>
  <c r="F80" i="59"/>
  <c r="O79" i="59"/>
  <c r="L79" i="59"/>
  <c r="I79" i="59"/>
  <c r="F79" i="59"/>
  <c r="N78" i="59"/>
  <c r="N77" i="59" s="1"/>
  <c r="M78" i="59"/>
  <c r="K78" i="59"/>
  <c r="K77" i="59" s="1"/>
  <c r="J78" i="59"/>
  <c r="H78" i="59"/>
  <c r="H77" i="59" s="1"/>
  <c r="G78" i="59"/>
  <c r="I78" i="59" s="1"/>
  <c r="F78" i="59"/>
  <c r="E78" i="59"/>
  <c r="D78" i="59"/>
  <c r="M77" i="59"/>
  <c r="O77" i="59" s="1"/>
  <c r="E77" i="59"/>
  <c r="D77" i="59"/>
  <c r="O75" i="59"/>
  <c r="L75" i="59"/>
  <c r="I75" i="59"/>
  <c r="F75" i="59"/>
  <c r="O74" i="59"/>
  <c r="L74" i="59"/>
  <c r="I74" i="59"/>
  <c r="F74" i="59"/>
  <c r="C74" i="59" s="1"/>
  <c r="O73" i="59"/>
  <c r="L73" i="59"/>
  <c r="I73" i="59"/>
  <c r="F73" i="59"/>
  <c r="O72" i="59"/>
  <c r="L72" i="59"/>
  <c r="I72" i="59"/>
  <c r="F72" i="59"/>
  <c r="O71" i="59"/>
  <c r="L71" i="59"/>
  <c r="I71" i="59"/>
  <c r="F71" i="59"/>
  <c r="N70" i="59"/>
  <c r="M70" i="59"/>
  <c r="O70" i="59" s="1"/>
  <c r="K70" i="59"/>
  <c r="K68" i="59" s="1"/>
  <c r="J70" i="59"/>
  <c r="H70" i="59"/>
  <c r="H68" i="59" s="1"/>
  <c r="G70" i="59"/>
  <c r="I70" i="59" s="1"/>
  <c r="E70" i="59"/>
  <c r="E68" i="59" s="1"/>
  <c r="D70" i="59"/>
  <c r="O69" i="59"/>
  <c r="L69" i="59"/>
  <c r="I69" i="59"/>
  <c r="F69" i="59"/>
  <c r="N68" i="59"/>
  <c r="M68" i="59"/>
  <c r="J68" i="59"/>
  <c r="O67" i="59"/>
  <c r="L67" i="59"/>
  <c r="I67" i="59"/>
  <c r="F67" i="59"/>
  <c r="O66" i="59"/>
  <c r="C66" i="59" s="1"/>
  <c r="L66" i="59"/>
  <c r="I66" i="59"/>
  <c r="F66" i="59"/>
  <c r="O65" i="59"/>
  <c r="L65" i="59"/>
  <c r="I65" i="59"/>
  <c r="F65" i="59"/>
  <c r="O64" i="59"/>
  <c r="L64" i="59"/>
  <c r="I64" i="59"/>
  <c r="F64" i="59"/>
  <c r="O63" i="59"/>
  <c r="L63" i="59"/>
  <c r="I63" i="59"/>
  <c r="F63" i="59"/>
  <c r="O62" i="59"/>
  <c r="C62" i="59" s="1"/>
  <c r="L62" i="59"/>
  <c r="I62" i="59"/>
  <c r="F62" i="59"/>
  <c r="O61" i="59"/>
  <c r="L61" i="59"/>
  <c r="I61" i="59"/>
  <c r="F61" i="59"/>
  <c r="O60" i="59"/>
  <c r="L60" i="59"/>
  <c r="I60" i="59"/>
  <c r="C60" i="59" s="1"/>
  <c r="F60" i="59"/>
  <c r="N59" i="59"/>
  <c r="O59" i="59" s="1"/>
  <c r="M59" i="59"/>
  <c r="K59" i="59"/>
  <c r="J59" i="59"/>
  <c r="L59" i="59" s="1"/>
  <c r="H59" i="59"/>
  <c r="G59" i="59"/>
  <c r="E59" i="59"/>
  <c r="D59" i="59"/>
  <c r="F59" i="59" s="1"/>
  <c r="O58" i="59"/>
  <c r="L58" i="59"/>
  <c r="I58" i="59"/>
  <c r="F58" i="59"/>
  <c r="C58" i="59" s="1"/>
  <c r="O57" i="59"/>
  <c r="L57" i="59"/>
  <c r="I57" i="59"/>
  <c r="F57" i="59"/>
  <c r="N56" i="59"/>
  <c r="M56" i="59"/>
  <c r="M55" i="59" s="1"/>
  <c r="K56" i="59"/>
  <c r="J56" i="59"/>
  <c r="L56" i="59" s="1"/>
  <c r="H56" i="59"/>
  <c r="G56" i="59"/>
  <c r="I56" i="59" s="1"/>
  <c r="E56" i="59"/>
  <c r="E55" i="59" s="1"/>
  <c r="D56" i="59"/>
  <c r="N55" i="59"/>
  <c r="N54" i="59" s="1"/>
  <c r="K55" i="59"/>
  <c r="J55" i="59"/>
  <c r="J54" i="59" s="1"/>
  <c r="H55" i="59"/>
  <c r="G55" i="59"/>
  <c r="I55" i="59" s="1"/>
  <c r="D55" i="59"/>
  <c r="O48" i="59"/>
  <c r="C48" i="59" s="1"/>
  <c r="O47" i="59"/>
  <c r="C47" i="59"/>
  <c r="N46" i="59"/>
  <c r="M46" i="59"/>
  <c r="O46" i="59" s="1"/>
  <c r="C46" i="59" s="1"/>
  <c r="L45" i="59"/>
  <c r="I45" i="59"/>
  <c r="F45" i="59"/>
  <c r="K44" i="59"/>
  <c r="J44" i="59"/>
  <c r="L44" i="59" s="1"/>
  <c r="H44" i="59"/>
  <c r="I44" i="59" s="1"/>
  <c r="G44" i="59"/>
  <c r="E44" i="59"/>
  <c r="D44" i="59"/>
  <c r="F43" i="59"/>
  <c r="C43" i="59" s="1"/>
  <c r="L42" i="59"/>
  <c r="C42" i="59" s="1"/>
  <c r="L41" i="59"/>
  <c r="C41" i="59"/>
  <c r="L40" i="59"/>
  <c r="C40" i="59" s="1"/>
  <c r="L39" i="59"/>
  <c r="C39" i="59" s="1"/>
  <c r="K38" i="59"/>
  <c r="J38" i="59"/>
  <c r="L38" i="59" s="1"/>
  <c r="C38" i="59" s="1"/>
  <c r="L37" i="59"/>
  <c r="C37" i="59" s="1"/>
  <c r="L36" i="59"/>
  <c r="C36" i="59" s="1"/>
  <c r="K35" i="59"/>
  <c r="J35" i="59"/>
  <c r="L35" i="59" s="1"/>
  <c r="C35" i="59" s="1"/>
  <c r="L34" i="59"/>
  <c r="C34" i="59" s="1"/>
  <c r="K33" i="59"/>
  <c r="J33" i="59"/>
  <c r="L32" i="59"/>
  <c r="C32" i="59" s="1"/>
  <c r="L31" i="59"/>
  <c r="C31" i="59" s="1"/>
  <c r="L30" i="59"/>
  <c r="C30" i="59"/>
  <c r="K29" i="59"/>
  <c r="J29" i="59"/>
  <c r="L29" i="59" s="1"/>
  <c r="C29" i="59" s="1"/>
  <c r="F27" i="59"/>
  <c r="C27" i="59" s="1"/>
  <c r="D26" i="59"/>
  <c r="F26" i="59" s="1"/>
  <c r="O25" i="59"/>
  <c r="L25" i="59"/>
  <c r="C25" i="59" s="1"/>
  <c r="I25" i="59"/>
  <c r="F25" i="59"/>
  <c r="O24" i="59"/>
  <c r="L24" i="59"/>
  <c r="I24" i="59"/>
  <c r="F24" i="59"/>
  <c r="C24" i="59" s="1"/>
  <c r="N23" i="59"/>
  <c r="N291" i="59" s="1"/>
  <c r="N290" i="59" s="1"/>
  <c r="M23" i="59"/>
  <c r="M291" i="59" s="1"/>
  <c r="K23" i="59"/>
  <c r="K291" i="59" s="1"/>
  <c r="K290" i="59" s="1"/>
  <c r="J23" i="59"/>
  <c r="J291" i="59" s="1"/>
  <c r="L291" i="59" s="1"/>
  <c r="H23" i="59"/>
  <c r="H291" i="59" s="1"/>
  <c r="H290" i="59" s="1"/>
  <c r="G23" i="59"/>
  <c r="G291" i="59" s="1"/>
  <c r="E23" i="59"/>
  <c r="E291" i="59" s="1"/>
  <c r="E290" i="59" s="1"/>
  <c r="D23" i="59"/>
  <c r="D291" i="59" s="1"/>
  <c r="N22" i="59"/>
  <c r="M22" i="59"/>
  <c r="E22" i="59"/>
  <c r="L33" i="59" l="1"/>
  <c r="C33" i="59" s="1"/>
  <c r="F44" i="59"/>
  <c r="C44" i="59" s="1"/>
  <c r="H54" i="59"/>
  <c r="C71" i="59"/>
  <c r="C82" i="59"/>
  <c r="O90" i="59"/>
  <c r="C93" i="59"/>
  <c r="I96" i="59"/>
  <c r="C110" i="59"/>
  <c r="C115" i="59"/>
  <c r="C116" i="59"/>
  <c r="C121" i="59"/>
  <c r="C129" i="59"/>
  <c r="F137" i="59"/>
  <c r="C141" i="59"/>
  <c r="C147" i="59"/>
  <c r="I166" i="59"/>
  <c r="C172" i="59"/>
  <c r="O188" i="59"/>
  <c r="C202" i="59"/>
  <c r="C215" i="59"/>
  <c r="I217" i="59"/>
  <c r="O236" i="59"/>
  <c r="C240" i="59"/>
  <c r="E231" i="59"/>
  <c r="C254" i="59"/>
  <c r="C262" i="59"/>
  <c r="C284" i="59"/>
  <c r="C285" i="59"/>
  <c r="O293" i="59"/>
  <c r="C299" i="59"/>
  <c r="C301" i="59"/>
  <c r="C303" i="59"/>
  <c r="O22" i="59"/>
  <c r="L23" i="59"/>
  <c r="K28" i="59"/>
  <c r="C45" i="59"/>
  <c r="C61" i="59"/>
  <c r="C65" i="59"/>
  <c r="C69" i="59"/>
  <c r="F70" i="59"/>
  <c r="C75" i="59"/>
  <c r="C79" i="59"/>
  <c r="C80" i="59"/>
  <c r="F81" i="59"/>
  <c r="C86" i="59"/>
  <c r="C91" i="59"/>
  <c r="C92" i="59"/>
  <c r="C95" i="59"/>
  <c r="F96" i="59"/>
  <c r="C98" i="59"/>
  <c r="C102" i="59"/>
  <c r="C108" i="59"/>
  <c r="I113" i="59"/>
  <c r="C119" i="59"/>
  <c r="C120" i="59"/>
  <c r="F123" i="59"/>
  <c r="I129" i="59"/>
  <c r="C135" i="59"/>
  <c r="K131" i="59"/>
  <c r="C138" i="59"/>
  <c r="C140" i="59"/>
  <c r="O142" i="59"/>
  <c r="C151" i="59"/>
  <c r="L176" i="59"/>
  <c r="O180" i="59"/>
  <c r="C187" i="59"/>
  <c r="C191" i="59"/>
  <c r="F192" i="59"/>
  <c r="C194" i="59"/>
  <c r="F206" i="59"/>
  <c r="N205" i="59"/>
  <c r="O234" i="59"/>
  <c r="C238" i="59"/>
  <c r="F239" i="59"/>
  <c r="C244" i="59"/>
  <c r="C249" i="59"/>
  <c r="O23" i="59"/>
  <c r="C64" i="59"/>
  <c r="K54" i="59"/>
  <c r="C73" i="59"/>
  <c r="C83" i="59"/>
  <c r="F85" i="59"/>
  <c r="E84" i="59"/>
  <c r="C124" i="59"/>
  <c r="L131" i="59"/>
  <c r="C139" i="59"/>
  <c r="L142" i="59"/>
  <c r="C144" i="59"/>
  <c r="F145" i="59"/>
  <c r="C145" i="59" s="1"/>
  <c r="C156" i="59"/>
  <c r="I161" i="59"/>
  <c r="C161" i="59" s="1"/>
  <c r="C163" i="59"/>
  <c r="I167" i="59"/>
  <c r="C179" i="59"/>
  <c r="E196" i="59"/>
  <c r="C207" i="59"/>
  <c r="C213" i="59"/>
  <c r="C219" i="59"/>
  <c r="C225" i="59"/>
  <c r="K232" i="59"/>
  <c r="K231" i="59" s="1"/>
  <c r="K195" i="59" s="1"/>
  <c r="C248" i="59"/>
  <c r="G270" i="59"/>
  <c r="G269" i="59" s="1"/>
  <c r="I269" i="59" s="1"/>
  <c r="L277" i="59"/>
  <c r="C280" i="59"/>
  <c r="C57" i="59"/>
  <c r="I59" i="59"/>
  <c r="C59" i="59" s="1"/>
  <c r="C63" i="59"/>
  <c r="C67" i="59"/>
  <c r="O68" i="59"/>
  <c r="C72" i="59"/>
  <c r="C94" i="59"/>
  <c r="C99" i="59"/>
  <c r="C100" i="59"/>
  <c r="C103" i="59"/>
  <c r="F104" i="59"/>
  <c r="C106" i="59"/>
  <c r="C111" i="59"/>
  <c r="F113" i="59"/>
  <c r="C113" i="59" s="1"/>
  <c r="L113" i="59"/>
  <c r="C118" i="59"/>
  <c r="C122" i="59"/>
  <c r="C128" i="59"/>
  <c r="L129" i="59"/>
  <c r="C155" i="59"/>
  <c r="C158" i="59"/>
  <c r="C160" i="59"/>
  <c r="C168" i="59"/>
  <c r="L175" i="59"/>
  <c r="C184" i="59"/>
  <c r="L185" i="59"/>
  <c r="C185" i="59" s="1"/>
  <c r="I189" i="59"/>
  <c r="C203" i="59"/>
  <c r="C209" i="59"/>
  <c r="C210" i="59"/>
  <c r="C211" i="59"/>
  <c r="C222" i="59"/>
  <c r="C223" i="59"/>
  <c r="C229" i="59"/>
  <c r="C230" i="59"/>
  <c r="C246" i="59"/>
  <c r="F247" i="59"/>
  <c r="C247" i="59" s="1"/>
  <c r="L247" i="59"/>
  <c r="C256" i="59"/>
  <c r="C266" i="59"/>
  <c r="C273" i="59"/>
  <c r="C274" i="59"/>
  <c r="M270" i="59"/>
  <c r="O270" i="59" s="1"/>
  <c r="C282" i="59"/>
  <c r="C297" i="59"/>
  <c r="K22" i="59"/>
  <c r="M54" i="59"/>
  <c r="O55" i="59"/>
  <c r="L68" i="59"/>
  <c r="L54" i="59"/>
  <c r="E54" i="59"/>
  <c r="F55" i="59"/>
  <c r="I192" i="59"/>
  <c r="G188" i="59"/>
  <c r="I188" i="59" s="1"/>
  <c r="M290" i="59"/>
  <c r="O290" i="59" s="1"/>
  <c r="O291" i="59"/>
  <c r="I137" i="59"/>
  <c r="G131" i="59"/>
  <c r="C152" i="59"/>
  <c r="E166" i="59"/>
  <c r="F167" i="59"/>
  <c r="L236" i="59"/>
  <c r="J232" i="59"/>
  <c r="J259" i="59"/>
  <c r="L259" i="59" s="1"/>
  <c r="L260" i="59"/>
  <c r="D290" i="59"/>
  <c r="F290" i="59" s="1"/>
  <c r="F291" i="59"/>
  <c r="O123" i="59"/>
  <c r="M84" i="59"/>
  <c r="F199" i="59"/>
  <c r="D197" i="59"/>
  <c r="F56" i="59"/>
  <c r="L70" i="59"/>
  <c r="C70" i="59" s="1"/>
  <c r="L90" i="59"/>
  <c r="C90" i="59" s="1"/>
  <c r="J84" i="59"/>
  <c r="F23" i="59"/>
  <c r="J28" i="59"/>
  <c r="L55" i="59"/>
  <c r="O56" i="59"/>
  <c r="G68" i="59"/>
  <c r="F77" i="59"/>
  <c r="D84" i="59"/>
  <c r="F84" i="59" s="1"/>
  <c r="C96" i="59"/>
  <c r="C134" i="59"/>
  <c r="C162" i="59"/>
  <c r="C170" i="59"/>
  <c r="M174" i="59"/>
  <c r="O174" i="59" s="1"/>
  <c r="O175" i="59"/>
  <c r="H175" i="59"/>
  <c r="L228" i="59"/>
  <c r="J205" i="59"/>
  <c r="L205" i="59" s="1"/>
  <c r="O281" i="59"/>
  <c r="M269" i="59"/>
  <c r="O269" i="59" s="1"/>
  <c r="G84" i="59"/>
  <c r="I85" i="59"/>
  <c r="D131" i="59"/>
  <c r="F131" i="59" s="1"/>
  <c r="F132" i="59"/>
  <c r="C132" i="59" s="1"/>
  <c r="L197" i="59"/>
  <c r="I23" i="59"/>
  <c r="N84" i="59"/>
  <c r="N76" i="59" s="1"/>
  <c r="N53" i="59" s="1"/>
  <c r="C123" i="59"/>
  <c r="D22" i="59"/>
  <c r="F22" i="59" s="1"/>
  <c r="H22" i="59"/>
  <c r="G290" i="59"/>
  <c r="I290" i="59" s="1"/>
  <c r="I291" i="59"/>
  <c r="D68" i="59"/>
  <c r="G77" i="59"/>
  <c r="J77" i="59"/>
  <c r="L78" i="59"/>
  <c r="O78" i="59"/>
  <c r="I81" i="59"/>
  <c r="C81" i="59" s="1"/>
  <c r="H84" i="59"/>
  <c r="K84" i="59"/>
  <c r="K76" i="59" s="1"/>
  <c r="L85" i="59"/>
  <c r="C87" i="59"/>
  <c r="I104" i="59"/>
  <c r="C104" i="59" s="1"/>
  <c r="C107" i="59"/>
  <c r="L117" i="59"/>
  <c r="C117" i="59" s="1"/>
  <c r="C126" i="59"/>
  <c r="O131" i="59"/>
  <c r="H131" i="59"/>
  <c r="L137" i="59"/>
  <c r="C142" i="59"/>
  <c r="C154" i="59"/>
  <c r="M166" i="59"/>
  <c r="O166" i="59" s="1"/>
  <c r="O167" i="59"/>
  <c r="G174" i="59"/>
  <c r="D175" i="59"/>
  <c r="F176" i="59"/>
  <c r="C176" i="59" s="1"/>
  <c r="I180" i="59"/>
  <c r="C180" i="59" s="1"/>
  <c r="C182" i="59"/>
  <c r="M252" i="59"/>
  <c r="O253" i="59"/>
  <c r="J290" i="59"/>
  <c r="L290" i="59" s="1"/>
  <c r="L189" i="59"/>
  <c r="C190" i="59"/>
  <c r="M205" i="59"/>
  <c r="O206" i="59"/>
  <c r="C206" i="59" s="1"/>
  <c r="C214" i="59"/>
  <c r="O217" i="59"/>
  <c r="C217" i="59" s="1"/>
  <c r="C228" i="59"/>
  <c r="C233" i="59"/>
  <c r="F234" i="59"/>
  <c r="D232" i="59"/>
  <c r="C236" i="59"/>
  <c r="L239" i="59"/>
  <c r="F253" i="59"/>
  <c r="C260" i="59"/>
  <c r="O264" i="59"/>
  <c r="C264" i="59" s="1"/>
  <c r="C268" i="59"/>
  <c r="F281" i="59"/>
  <c r="I283" i="59"/>
  <c r="C189" i="59"/>
  <c r="J192" i="59"/>
  <c r="L192" i="59" s="1"/>
  <c r="L193" i="59"/>
  <c r="C193" i="59" s="1"/>
  <c r="C201" i="59"/>
  <c r="L272" i="59"/>
  <c r="C272" i="59" s="1"/>
  <c r="J270" i="59"/>
  <c r="O189" i="59"/>
  <c r="I197" i="59"/>
  <c r="N196" i="59"/>
  <c r="H197" i="59"/>
  <c r="H196" i="59" s="1"/>
  <c r="H195" i="59" s="1"/>
  <c r="I199" i="59"/>
  <c r="E195" i="59"/>
  <c r="C218" i="59"/>
  <c r="O232" i="59"/>
  <c r="I234" i="59"/>
  <c r="I239" i="59"/>
  <c r="C239" i="59" s="1"/>
  <c r="G232" i="59"/>
  <c r="C245" i="59"/>
  <c r="F252" i="59"/>
  <c r="C257" i="59"/>
  <c r="N259" i="59"/>
  <c r="O259" i="59" s="1"/>
  <c r="C265" i="59"/>
  <c r="D269" i="59"/>
  <c r="F270" i="59"/>
  <c r="C276" i="59"/>
  <c r="F277" i="59"/>
  <c r="C277" i="59" s="1"/>
  <c r="I293" i="59"/>
  <c r="C295" i="59"/>
  <c r="C296" i="59"/>
  <c r="C293" i="59" s="1"/>
  <c r="I270" i="59"/>
  <c r="L283" i="59"/>
  <c r="C259" i="59" l="1"/>
  <c r="C78" i="59"/>
  <c r="J196" i="59"/>
  <c r="C283" i="59"/>
  <c r="H76" i="59"/>
  <c r="C192" i="59"/>
  <c r="K53" i="59"/>
  <c r="K52" i="59" s="1"/>
  <c r="K286" i="59"/>
  <c r="D231" i="59"/>
  <c r="F231" i="59" s="1"/>
  <c r="F232" i="59"/>
  <c r="C131" i="59"/>
  <c r="I68" i="59"/>
  <c r="G54" i="59"/>
  <c r="C199" i="59"/>
  <c r="J269" i="59"/>
  <c r="L270" i="59"/>
  <c r="I196" i="59"/>
  <c r="C281" i="59"/>
  <c r="C253" i="59"/>
  <c r="C234" i="59"/>
  <c r="M231" i="59"/>
  <c r="O252" i="59"/>
  <c r="C252" i="59" s="1"/>
  <c r="D174" i="59"/>
  <c r="F174" i="59" s="1"/>
  <c r="F175" i="59"/>
  <c r="J76" i="59"/>
  <c r="L77" i="59"/>
  <c r="C85" i="59"/>
  <c r="C23" i="59"/>
  <c r="C291" i="59" s="1"/>
  <c r="C290" i="59" s="1"/>
  <c r="O84" i="59"/>
  <c r="M76" i="59"/>
  <c r="O76" i="59" s="1"/>
  <c r="J231" i="59"/>
  <c r="L231" i="59" s="1"/>
  <c r="L232" i="59"/>
  <c r="I131" i="59"/>
  <c r="D76" i="59"/>
  <c r="J22" i="59"/>
  <c r="L22" i="59" s="1"/>
  <c r="L28" i="59"/>
  <c r="C28" i="59" s="1"/>
  <c r="C270" i="59"/>
  <c r="I232" i="59"/>
  <c r="G231" i="59"/>
  <c r="J188" i="59"/>
  <c r="L188" i="59" s="1"/>
  <c r="C188" i="59" s="1"/>
  <c r="I77" i="59"/>
  <c r="G76" i="59"/>
  <c r="I76" i="59" s="1"/>
  <c r="L196" i="59"/>
  <c r="I84" i="59"/>
  <c r="H174" i="59"/>
  <c r="H53" i="59" s="1"/>
  <c r="H52" i="59" s="1"/>
  <c r="I175" i="59"/>
  <c r="C56" i="59"/>
  <c r="C167" i="59"/>
  <c r="C137" i="59"/>
  <c r="C55" i="59"/>
  <c r="M53" i="59"/>
  <c r="O54" i="59"/>
  <c r="F269" i="59"/>
  <c r="M196" i="59"/>
  <c r="O205" i="59"/>
  <c r="C205" i="59" s="1"/>
  <c r="F68" i="59"/>
  <c r="C68" i="59" s="1"/>
  <c r="D54" i="59"/>
  <c r="C77" i="59"/>
  <c r="L84" i="59"/>
  <c r="D196" i="59"/>
  <c r="F197" i="59"/>
  <c r="C197" i="59" s="1"/>
  <c r="N231" i="59"/>
  <c r="N286" i="59" s="1"/>
  <c r="F166" i="59"/>
  <c r="C166" i="59" s="1"/>
  <c r="E76" i="59"/>
  <c r="E286" i="59" s="1"/>
  <c r="C84" i="59" l="1"/>
  <c r="F76" i="59"/>
  <c r="C232" i="59"/>
  <c r="E53" i="59"/>
  <c r="E52" i="59" s="1"/>
  <c r="H288" i="59"/>
  <c r="H51" i="59"/>
  <c r="M195" i="59"/>
  <c r="M52" i="59" s="1"/>
  <c r="O196" i="59"/>
  <c r="L269" i="59"/>
  <c r="C269" i="59" s="1"/>
  <c r="J286" i="59"/>
  <c r="L286" i="59" s="1"/>
  <c r="E288" i="59"/>
  <c r="E51" i="59"/>
  <c r="F54" i="59"/>
  <c r="D53" i="59"/>
  <c r="D286" i="59"/>
  <c r="F286" i="59" s="1"/>
  <c r="N195" i="59"/>
  <c r="N52" i="59" s="1"/>
  <c r="K51" i="59"/>
  <c r="K288" i="59"/>
  <c r="M286" i="59"/>
  <c r="O286" i="59" s="1"/>
  <c r="F196" i="59"/>
  <c r="C196" i="59" s="1"/>
  <c r="D195" i="59"/>
  <c r="F195" i="59" s="1"/>
  <c r="H286" i="59"/>
  <c r="I174" i="59"/>
  <c r="I231" i="59"/>
  <c r="G195" i="59"/>
  <c r="I195" i="59" s="1"/>
  <c r="G286" i="59"/>
  <c r="I286" i="59" s="1"/>
  <c r="L76" i="59"/>
  <c r="C76" i="59" s="1"/>
  <c r="J53" i="59"/>
  <c r="O231" i="59"/>
  <c r="G53" i="59"/>
  <c r="I54" i="59"/>
  <c r="C231" i="59"/>
  <c r="O53" i="59"/>
  <c r="C174" i="59"/>
  <c r="J195" i="59"/>
  <c r="L195" i="59" s="1"/>
  <c r="C175" i="59"/>
  <c r="C54" i="59" l="1"/>
  <c r="C286" i="59" s="1"/>
  <c r="M51" i="59"/>
  <c r="O52" i="59"/>
  <c r="M288" i="59"/>
  <c r="G52" i="59"/>
  <c r="I53" i="59"/>
  <c r="N51" i="59"/>
  <c r="N288" i="59"/>
  <c r="O195" i="59"/>
  <c r="C195" i="59" s="1"/>
  <c r="L53" i="59"/>
  <c r="J52" i="59"/>
  <c r="D52" i="59"/>
  <c r="F53" i="59"/>
  <c r="O51" i="59" l="1"/>
  <c r="C53" i="59"/>
  <c r="D288" i="59"/>
  <c r="F288" i="59" s="1"/>
  <c r="D51" i="59"/>
  <c r="F51" i="59" s="1"/>
  <c r="F52" i="59"/>
  <c r="O288" i="59"/>
  <c r="G51" i="59"/>
  <c r="I51" i="59" s="1"/>
  <c r="G26" i="59"/>
  <c r="I52" i="59"/>
  <c r="L52" i="59"/>
  <c r="J51" i="59"/>
  <c r="L51" i="59" s="1"/>
  <c r="J288" i="59"/>
  <c r="L288" i="59" s="1"/>
  <c r="I26" i="59" l="1"/>
  <c r="C26" i="59" s="1"/>
  <c r="G22" i="59"/>
  <c r="I22" i="59" s="1"/>
  <c r="C22" i="59" s="1"/>
  <c r="C52" i="59"/>
  <c r="C51" i="59"/>
  <c r="G288" i="59"/>
  <c r="I288" i="59" s="1"/>
  <c r="C288" i="59" s="1"/>
  <c r="E293" i="58" l="1"/>
  <c r="E283" i="58"/>
  <c r="E281" i="58"/>
  <c r="E277" i="58"/>
  <c r="E270" i="58" s="1"/>
  <c r="E269" i="58" s="1"/>
  <c r="E272" i="58"/>
  <c r="E264" i="58"/>
  <c r="E259" i="58" s="1"/>
  <c r="E260" i="58"/>
  <c r="E253" i="58"/>
  <c r="E252" i="58" s="1"/>
  <c r="E247" i="58"/>
  <c r="E239" i="58"/>
  <c r="E236" i="58"/>
  <c r="E234" i="58"/>
  <c r="E228" i="58"/>
  <c r="E217" i="58"/>
  <c r="E206" i="58"/>
  <c r="E199" i="58"/>
  <c r="E197" i="58" s="1"/>
  <c r="E193" i="58"/>
  <c r="E192" i="58" s="1"/>
  <c r="E188" i="58" s="1"/>
  <c r="E189" i="58"/>
  <c r="E185" i="58"/>
  <c r="F185" i="58" s="1"/>
  <c r="E180" i="58"/>
  <c r="E176" i="58"/>
  <c r="E167" i="58"/>
  <c r="E166" i="58" s="1"/>
  <c r="E161" i="58"/>
  <c r="E152" i="58"/>
  <c r="E145" i="58"/>
  <c r="E142" i="58"/>
  <c r="E137" i="58"/>
  <c r="E131" i="58" s="1"/>
  <c r="E132" i="58"/>
  <c r="E129" i="58"/>
  <c r="E123" i="58"/>
  <c r="E117" i="58"/>
  <c r="E113" i="58"/>
  <c r="E104" i="58"/>
  <c r="E96" i="58"/>
  <c r="E90" i="58"/>
  <c r="E85" i="58"/>
  <c r="E81" i="58"/>
  <c r="E78" i="58"/>
  <c r="E70" i="58"/>
  <c r="E68" i="58" s="1"/>
  <c r="E59" i="58"/>
  <c r="E55" i="58" s="1"/>
  <c r="E56" i="58"/>
  <c r="E44" i="58"/>
  <c r="E23" i="58"/>
  <c r="O303" i="58"/>
  <c r="L303" i="58"/>
  <c r="I303" i="58"/>
  <c r="F303" i="58"/>
  <c r="O301" i="58"/>
  <c r="L301" i="58"/>
  <c r="I301" i="58"/>
  <c r="F301" i="58"/>
  <c r="O299" i="58"/>
  <c r="L299" i="58"/>
  <c r="I299" i="58"/>
  <c r="F299" i="58"/>
  <c r="O298" i="58"/>
  <c r="L298" i="58"/>
  <c r="I298" i="58"/>
  <c r="F298" i="58"/>
  <c r="O297" i="58"/>
  <c r="L297" i="58"/>
  <c r="I297" i="58"/>
  <c r="F297" i="58"/>
  <c r="O296" i="58"/>
  <c r="L296" i="58"/>
  <c r="I296" i="58"/>
  <c r="F296" i="58"/>
  <c r="O295" i="58"/>
  <c r="L295" i="58"/>
  <c r="I295" i="58"/>
  <c r="F295" i="58"/>
  <c r="O294" i="58"/>
  <c r="L294" i="58"/>
  <c r="I294" i="58"/>
  <c r="C294" i="58" s="1"/>
  <c r="F294" i="58"/>
  <c r="N293" i="58"/>
  <c r="O293" i="58" s="1"/>
  <c r="M293" i="58"/>
  <c r="K293" i="58"/>
  <c r="J293" i="58"/>
  <c r="H293" i="58"/>
  <c r="G293" i="58"/>
  <c r="F293" i="58"/>
  <c r="D293" i="58"/>
  <c r="O285" i="58"/>
  <c r="L285" i="58"/>
  <c r="I285" i="58"/>
  <c r="F285" i="58"/>
  <c r="O284" i="58"/>
  <c r="L284" i="58"/>
  <c r="I284" i="58"/>
  <c r="F284" i="58"/>
  <c r="N283" i="58"/>
  <c r="M283" i="58"/>
  <c r="K283" i="58"/>
  <c r="J283" i="58"/>
  <c r="H283" i="58"/>
  <c r="G283" i="58"/>
  <c r="D283" i="58"/>
  <c r="O282" i="58"/>
  <c r="L282" i="58"/>
  <c r="I282" i="58"/>
  <c r="F282" i="58"/>
  <c r="N281" i="58"/>
  <c r="M281" i="58"/>
  <c r="O281" i="58" s="1"/>
  <c r="K281" i="58"/>
  <c r="J281" i="58"/>
  <c r="H281" i="58"/>
  <c r="G281" i="58"/>
  <c r="D281" i="58"/>
  <c r="F281" i="58" s="1"/>
  <c r="O280" i="58"/>
  <c r="L280" i="58"/>
  <c r="I280" i="58"/>
  <c r="F280" i="58"/>
  <c r="O279" i="58"/>
  <c r="L279" i="58"/>
  <c r="I279" i="58"/>
  <c r="F279" i="58"/>
  <c r="O278" i="58"/>
  <c r="O277" i="58" s="1"/>
  <c r="L278" i="58"/>
  <c r="I278" i="58"/>
  <c r="F278" i="58"/>
  <c r="N277" i="58"/>
  <c r="M277" i="58"/>
  <c r="K277" i="58"/>
  <c r="J277" i="58"/>
  <c r="H277" i="58"/>
  <c r="G277" i="58"/>
  <c r="D277" i="58"/>
  <c r="O276" i="58"/>
  <c r="L276" i="58"/>
  <c r="I276" i="58"/>
  <c r="F276" i="58"/>
  <c r="O275" i="58"/>
  <c r="L275" i="58"/>
  <c r="I275" i="58"/>
  <c r="F275" i="58"/>
  <c r="O274" i="58"/>
  <c r="L274" i="58"/>
  <c r="I274" i="58"/>
  <c r="F274" i="58"/>
  <c r="O273" i="58"/>
  <c r="L273" i="58"/>
  <c r="I273" i="58"/>
  <c r="F273" i="58"/>
  <c r="N272" i="58"/>
  <c r="N270" i="58" s="1"/>
  <c r="N269" i="58" s="1"/>
  <c r="M272" i="58"/>
  <c r="K272" i="58"/>
  <c r="J272" i="58"/>
  <c r="H272" i="58"/>
  <c r="G272" i="58"/>
  <c r="D272" i="58"/>
  <c r="O271" i="58"/>
  <c r="L271" i="58"/>
  <c r="I271" i="58"/>
  <c r="F271" i="58"/>
  <c r="O268" i="58"/>
  <c r="L268" i="58"/>
  <c r="I268" i="58"/>
  <c r="F268" i="58"/>
  <c r="O267" i="58"/>
  <c r="L267" i="58"/>
  <c r="I267" i="58"/>
  <c r="F267" i="58"/>
  <c r="O266" i="58"/>
  <c r="L266" i="58"/>
  <c r="I266" i="58"/>
  <c r="F266" i="58"/>
  <c r="O265" i="58"/>
  <c r="L265" i="58"/>
  <c r="I265" i="58"/>
  <c r="F265" i="58"/>
  <c r="N264" i="58"/>
  <c r="M264" i="58"/>
  <c r="K264" i="58"/>
  <c r="J264" i="58"/>
  <c r="L264" i="58" s="1"/>
  <c r="H264" i="58"/>
  <c r="G264" i="58"/>
  <c r="D264" i="58"/>
  <c r="O263" i="58"/>
  <c r="L263" i="58"/>
  <c r="I263" i="58"/>
  <c r="F263" i="58"/>
  <c r="O262" i="58"/>
  <c r="L262" i="58"/>
  <c r="I262" i="58"/>
  <c r="F262" i="58"/>
  <c r="O261" i="58"/>
  <c r="L261" i="58"/>
  <c r="I261" i="58"/>
  <c r="F261" i="58"/>
  <c r="N260" i="58"/>
  <c r="M260" i="58"/>
  <c r="L260" i="58"/>
  <c r="K260" i="58"/>
  <c r="J260" i="58"/>
  <c r="J259" i="58" s="1"/>
  <c r="H260" i="58"/>
  <c r="G260" i="58"/>
  <c r="D260" i="58"/>
  <c r="K259" i="58"/>
  <c r="O258" i="58"/>
  <c r="L258" i="58"/>
  <c r="I258" i="58"/>
  <c r="F258" i="58"/>
  <c r="O257" i="58"/>
  <c r="L257" i="58"/>
  <c r="I257" i="58"/>
  <c r="F257" i="58"/>
  <c r="O256" i="58"/>
  <c r="L256" i="58"/>
  <c r="I256" i="58"/>
  <c r="F256" i="58"/>
  <c r="O255" i="58"/>
  <c r="L255" i="58"/>
  <c r="I255" i="58"/>
  <c r="F255" i="58"/>
  <c r="O254" i="58"/>
  <c r="L254" i="58"/>
  <c r="I254" i="58"/>
  <c r="F254" i="58"/>
  <c r="N253" i="58"/>
  <c r="N252" i="58" s="1"/>
  <c r="M253" i="58"/>
  <c r="M252" i="58" s="1"/>
  <c r="K253" i="58"/>
  <c r="K252" i="58" s="1"/>
  <c r="J253" i="58"/>
  <c r="H253" i="58"/>
  <c r="H252" i="58" s="1"/>
  <c r="G253" i="58"/>
  <c r="D253" i="58"/>
  <c r="D252" i="58" s="1"/>
  <c r="J252" i="58"/>
  <c r="L252" i="58" s="1"/>
  <c r="O251" i="58"/>
  <c r="L251" i="58"/>
  <c r="I251" i="58"/>
  <c r="F251" i="58"/>
  <c r="O250" i="58"/>
  <c r="L250" i="58"/>
  <c r="I250" i="58"/>
  <c r="F250" i="58"/>
  <c r="O249" i="58"/>
  <c r="L249" i="58"/>
  <c r="I249" i="58"/>
  <c r="F249" i="58"/>
  <c r="C249" i="58" s="1"/>
  <c r="O248" i="58"/>
  <c r="L248" i="58"/>
  <c r="I248" i="58"/>
  <c r="F248" i="58"/>
  <c r="N247" i="58"/>
  <c r="M247" i="58"/>
  <c r="O247" i="58" s="1"/>
  <c r="K247" i="58"/>
  <c r="J247" i="58"/>
  <c r="H247" i="58"/>
  <c r="G247" i="58"/>
  <c r="D247" i="58"/>
  <c r="O246" i="58"/>
  <c r="L246" i="58"/>
  <c r="I246" i="58"/>
  <c r="F246" i="58"/>
  <c r="O245" i="58"/>
  <c r="L245" i="58"/>
  <c r="I245" i="58"/>
  <c r="F245" i="58"/>
  <c r="C245" i="58" s="1"/>
  <c r="O244" i="58"/>
  <c r="L244" i="58"/>
  <c r="I244" i="58"/>
  <c r="F244" i="58"/>
  <c r="C244" i="58" s="1"/>
  <c r="O243" i="58"/>
  <c r="L243" i="58"/>
  <c r="I243" i="58"/>
  <c r="F243" i="58"/>
  <c r="O242" i="58"/>
  <c r="L242" i="58"/>
  <c r="I242" i="58"/>
  <c r="F242" i="58"/>
  <c r="O241" i="58"/>
  <c r="L241" i="58"/>
  <c r="I241" i="58"/>
  <c r="F241" i="58"/>
  <c r="C241" i="58" s="1"/>
  <c r="O240" i="58"/>
  <c r="L240" i="58"/>
  <c r="I240" i="58"/>
  <c r="F240" i="58"/>
  <c r="N239" i="58"/>
  <c r="M239" i="58"/>
  <c r="K239" i="58"/>
  <c r="J239" i="58"/>
  <c r="H239" i="58"/>
  <c r="G239" i="58"/>
  <c r="D239" i="58"/>
  <c r="O238" i="58"/>
  <c r="L238" i="58"/>
  <c r="I238" i="58"/>
  <c r="F238" i="58"/>
  <c r="O237" i="58"/>
  <c r="L237" i="58"/>
  <c r="I237" i="58"/>
  <c r="F237" i="58"/>
  <c r="N236" i="58"/>
  <c r="O236" i="58" s="1"/>
  <c r="M236" i="58"/>
  <c r="K236" i="58"/>
  <c r="J236" i="58"/>
  <c r="L236" i="58" s="1"/>
  <c r="H236" i="58"/>
  <c r="G236" i="58"/>
  <c r="D236" i="58"/>
  <c r="O235" i="58"/>
  <c r="L235" i="58"/>
  <c r="I235" i="58"/>
  <c r="F235" i="58"/>
  <c r="N234" i="58"/>
  <c r="N232" i="58" s="1"/>
  <c r="M234" i="58"/>
  <c r="K234" i="58"/>
  <c r="J234" i="58"/>
  <c r="H234" i="58"/>
  <c r="G234" i="58"/>
  <c r="D234" i="58"/>
  <c r="O233" i="58"/>
  <c r="L233" i="58"/>
  <c r="I233" i="58"/>
  <c r="F233" i="58"/>
  <c r="O230" i="58"/>
  <c r="L230" i="58"/>
  <c r="I230" i="58"/>
  <c r="F230" i="58"/>
  <c r="O229" i="58"/>
  <c r="L229" i="58"/>
  <c r="I229" i="58"/>
  <c r="F229" i="58"/>
  <c r="N228" i="58"/>
  <c r="M228" i="58"/>
  <c r="K228" i="58"/>
  <c r="J228" i="58"/>
  <c r="L228" i="58" s="1"/>
  <c r="H228" i="58"/>
  <c r="G228" i="58"/>
  <c r="I228" i="58" s="1"/>
  <c r="D228" i="58"/>
  <c r="F228" i="58" s="1"/>
  <c r="O227" i="58"/>
  <c r="L227" i="58"/>
  <c r="I227" i="58"/>
  <c r="F227" i="58"/>
  <c r="O226" i="58"/>
  <c r="L226" i="58"/>
  <c r="I226" i="58"/>
  <c r="F226" i="58"/>
  <c r="O225" i="58"/>
  <c r="L225" i="58"/>
  <c r="I225" i="58"/>
  <c r="F225" i="58"/>
  <c r="O224" i="58"/>
  <c r="L224" i="58"/>
  <c r="I224" i="58"/>
  <c r="F224" i="58"/>
  <c r="O223" i="58"/>
  <c r="L223" i="58"/>
  <c r="I223" i="58"/>
  <c r="F223" i="58"/>
  <c r="O222" i="58"/>
  <c r="L222" i="58"/>
  <c r="I222" i="58"/>
  <c r="F222" i="58"/>
  <c r="O221" i="58"/>
  <c r="L221" i="58"/>
  <c r="I221" i="58"/>
  <c r="F221" i="58"/>
  <c r="C221" i="58" s="1"/>
  <c r="O220" i="58"/>
  <c r="L220" i="58"/>
  <c r="I220" i="58"/>
  <c r="F220" i="58"/>
  <c r="O219" i="58"/>
  <c r="L219" i="58"/>
  <c r="I219" i="58"/>
  <c r="F219" i="58"/>
  <c r="O218" i="58"/>
  <c r="L218" i="58"/>
  <c r="I218" i="58"/>
  <c r="F218" i="58"/>
  <c r="N217" i="58"/>
  <c r="M217" i="58"/>
  <c r="O217" i="58" s="1"/>
  <c r="K217" i="58"/>
  <c r="J217" i="58"/>
  <c r="H217" i="58"/>
  <c r="G217" i="58"/>
  <c r="F217" i="58"/>
  <c r="D217" i="58"/>
  <c r="O216" i="58"/>
  <c r="L216" i="58"/>
  <c r="I216" i="58"/>
  <c r="F216" i="58"/>
  <c r="O215" i="58"/>
  <c r="L215" i="58"/>
  <c r="I215" i="58"/>
  <c r="F215" i="58"/>
  <c r="O214" i="58"/>
  <c r="L214" i="58"/>
  <c r="I214" i="58"/>
  <c r="F214" i="58"/>
  <c r="O213" i="58"/>
  <c r="L213" i="58"/>
  <c r="I213" i="58"/>
  <c r="F213" i="58"/>
  <c r="O212" i="58"/>
  <c r="L212" i="58"/>
  <c r="I212" i="58"/>
  <c r="F212" i="58"/>
  <c r="O211" i="58"/>
  <c r="L211" i="58"/>
  <c r="I211" i="58"/>
  <c r="F211" i="58"/>
  <c r="O210" i="58"/>
  <c r="L210" i="58"/>
  <c r="I210" i="58"/>
  <c r="F210" i="58"/>
  <c r="O209" i="58"/>
  <c r="L209" i="58"/>
  <c r="I209" i="58"/>
  <c r="F209" i="58"/>
  <c r="O208" i="58"/>
  <c r="L208" i="58"/>
  <c r="I208" i="58"/>
  <c r="F208" i="58"/>
  <c r="O207" i="58"/>
  <c r="L207" i="58"/>
  <c r="I207" i="58"/>
  <c r="F207" i="58"/>
  <c r="N206" i="58"/>
  <c r="M206" i="58"/>
  <c r="M205" i="58" s="1"/>
  <c r="K206" i="58"/>
  <c r="J206" i="58"/>
  <c r="H206" i="58"/>
  <c r="H205" i="58" s="1"/>
  <c r="G206" i="58"/>
  <c r="D206" i="58"/>
  <c r="D205" i="58" s="1"/>
  <c r="K205" i="58"/>
  <c r="O204" i="58"/>
  <c r="L204" i="58"/>
  <c r="I204" i="58"/>
  <c r="F204" i="58"/>
  <c r="O203" i="58"/>
  <c r="L203" i="58"/>
  <c r="I203" i="58"/>
  <c r="F203" i="58"/>
  <c r="O202" i="58"/>
  <c r="L202" i="58"/>
  <c r="I202" i="58"/>
  <c r="F202" i="58"/>
  <c r="O201" i="58"/>
  <c r="L201" i="58"/>
  <c r="I201" i="58"/>
  <c r="F201" i="58"/>
  <c r="O200" i="58"/>
  <c r="L200" i="58"/>
  <c r="I200" i="58"/>
  <c r="F200" i="58"/>
  <c r="N199" i="58"/>
  <c r="M199" i="58"/>
  <c r="K199" i="58"/>
  <c r="J199" i="58"/>
  <c r="H199" i="58"/>
  <c r="G199" i="58"/>
  <c r="D199" i="58"/>
  <c r="O198" i="58"/>
  <c r="L198" i="58"/>
  <c r="I198" i="58"/>
  <c r="F198" i="58"/>
  <c r="N197" i="58"/>
  <c r="K197" i="58"/>
  <c r="K196" i="58" s="1"/>
  <c r="J197" i="58"/>
  <c r="H197" i="58"/>
  <c r="D197" i="58"/>
  <c r="O194" i="58"/>
  <c r="L194" i="58"/>
  <c r="I194" i="58"/>
  <c r="F194" i="58"/>
  <c r="N193" i="58"/>
  <c r="M193" i="58"/>
  <c r="K193" i="58"/>
  <c r="K192" i="58" s="1"/>
  <c r="J193" i="58"/>
  <c r="J192" i="58" s="1"/>
  <c r="H193" i="58"/>
  <c r="G193" i="58"/>
  <c r="D193" i="58"/>
  <c r="N192" i="58"/>
  <c r="H192" i="58"/>
  <c r="D192" i="58"/>
  <c r="O191" i="58"/>
  <c r="L191" i="58"/>
  <c r="I191" i="58"/>
  <c r="F191" i="58"/>
  <c r="O190" i="58"/>
  <c r="L190" i="58"/>
  <c r="I190" i="58"/>
  <c r="F190" i="58"/>
  <c r="N189" i="58"/>
  <c r="M189" i="58"/>
  <c r="K189" i="58"/>
  <c r="K188" i="58" s="1"/>
  <c r="J189" i="58"/>
  <c r="H189" i="58"/>
  <c r="G189" i="58"/>
  <c r="D189" i="58"/>
  <c r="F189" i="58" s="1"/>
  <c r="O187" i="58"/>
  <c r="L187" i="58"/>
  <c r="I187" i="58"/>
  <c r="F187" i="58"/>
  <c r="O186" i="58"/>
  <c r="L186" i="58"/>
  <c r="I186" i="58"/>
  <c r="F186" i="58"/>
  <c r="N185" i="58"/>
  <c r="M185" i="58"/>
  <c r="K185" i="58"/>
  <c r="J185" i="58"/>
  <c r="H185" i="58"/>
  <c r="G185" i="58"/>
  <c r="D185" i="58"/>
  <c r="O184" i="58"/>
  <c r="L184" i="58"/>
  <c r="I184" i="58"/>
  <c r="F184" i="58"/>
  <c r="O183" i="58"/>
  <c r="L183" i="58"/>
  <c r="I183" i="58"/>
  <c r="F183" i="58"/>
  <c r="O182" i="58"/>
  <c r="L182" i="58"/>
  <c r="I182" i="58"/>
  <c r="F182" i="58"/>
  <c r="O181" i="58"/>
  <c r="L181" i="58"/>
  <c r="I181" i="58"/>
  <c r="F181" i="58"/>
  <c r="N180" i="58"/>
  <c r="M180" i="58"/>
  <c r="K180" i="58"/>
  <c r="J180" i="58"/>
  <c r="H180" i="58"/>
  <c r="G180" i="58"/>
  <c r="D180" i="58"/>
  <c r="O179" i="58"/>
  <c r="L179" i="58"/>
  <c r="I179" i="58"/>
  <c r="F179" i="58"/>
  <c r="O178" i="58"/>
  <c r="L178" i="58"/>
  <c r="I178" i="58"/>
  <c r="F178" i="58"/>
  <c r="O177" i="58"/>
  <c r="L177" i="58"/>
  <c r="C177" i="58" s="1"/>
  <c r="I177" i="58"/>
  <c r="F177" i="58"/>
  <c r="N176" i="58"/>
  <c r="M176" i="58"/>
  <c r="K176" i="58"/>
  <c r="K175" i="58" s="1"/>
  <c r="J176" i="58"/>
  <c r="L176" i="58" s="1"/>
  <c r="H176" i="58"/>
  <c r="G176" i="58"/>
  <c r="G175" i="58" s="1"/>
  <c r="D176" i="58"/>
  <c r="M175" i="58"/>
  <c r="O173" i="58"/>
  <c r="L173" i="58"/>
  <c r="I173" i="58"/>
  <c r="F173" i="58"/>
  <c r="C173" i="58" s="1"/>
  <c r="O172" i="58"/>
  <c r="L172" i="58"/>
  <c r="I172" i="58"/>
  <c r="F172" i="58"/>
  <c r="O171" i="58"/>
  <c r="L171" i="58"/>
  <c r="I171" i="58"/>
  <c r="F171" i="58"/>
  <c r="O170" i="58"/>
  <c r="L170" i="58"/>
  <c r="I170" i="58"/>
  <c r="F170" i="58"/>
  <c r="O169" i="58"/>
  <c r="L169" i="58"/>
  <c r="I169" i="58"/>
  <c r="F169" i="58"/>
  <c r="O168" i="58"/>
  <c r="L168" i="58"/>
  <c r="I168" i="58"/>
  <c r="F168" i="58"/>
  <c r="N167" i="58"/>
  <c r="M167" i="58"/>
  <c r="K167" i="58"/>
  <c r="J167" i="58"/>
  <c r="H167" i="58"/>
  <c r="H166" i="58" s="1"/>
  <c r="G167" i="58"/>
  <c r="D167" i="58"/>
  <c r="D166" i="58" s="1"/>
  <c r="N166" i="58"/>
  <c r="J166" i="58"/>
  <c r="O165" i="58"/>
  <c r="L165" i="58"/>
  <c r="I165" i="58"/>
  <c r="F165" i="58"/>
  <c r="O164" i="58"/>
  <c r="L164" i="58"/>
  <c r="I164" i="58"/>
  <c r="F164" i="58"/>
  <c r="O163" i="58"/>
  <c r="L163" i="58"/>
  <c r="I163" i="58"/>
  <c r="F163" i="58"/>
  <c r="O162" i="58"/>
  <c r="L162" i="58"/>
  <c r="I162" i="58"/>
  <c r="F162" i="58"/>
  <c r="N161" i="58"/>
  <c r="M161" i="58"/>
  <c r="O161" i="58" s="1"/>
  <c r="K161" i="58"/>
  <c r="J161" i="58"/>
  <c r="H161" i="58"/>
  <c r="G161" i="58"/>
  <c r="I161" i="58" s="1"/>
  <c r="D161" i="58"/>
  <c r="O160" i="58"/>
  <c r="L160" i="58"/>
  <c r="I160" i="58"/>
  <c r="D160" i="58"/>
  <c r="F160" i="58" s="1"/>
  <c r="O159" i="58"/>
  <c r="L159" i="58"/>
  <c r="I159" i="58"/>
  <c r="F159" i="58"/>
  <c r="O158" i="58"/>
  <c r="L158" i="58"/>
  <c r="I158" i="58"/>
  <c r="F158" i="58"/>
  <c r="C158" i="58" s="1"/>
  <c r="O157" i="58"/>
  <c r="L157" i="58"/>
  <c r="I157" i="58"/>
  <c r="F157" i="58"/>
  <c r="O156" i="58"/>
  <c r="L156" i="58"/>
  <c r="I156" i="58"/>
  <c r="F156" i="58"/>
  <c r="O155" i="58"/>
  <c r="L155" i="58"/>
  <c r="I155" i="58"/>
  <c r="F155" i="58"/>
  <c r="O154" i="58"/>
  <c r="L154" i="58"/>
  <c r="I154" i="58"/>
  <c r="F154" i="58"/>
  <c r="O153" i="58"/>
  <c r="L153" i="58"/>
  <c r="I153" i="58"/>
  <c r="F153" i="58"/>
  <c r="N152" i="58"/>
  <c r="M152" i="58"/>
  <c r="K152" i="58"/>
  <c r="J152" i="58"/>
  <c r="L152" i="58" s="1"/>
  <c r="H152" i="58"/>
  <c r="I152" i="58" s="1"/>
  <c r="G152" i="58"/>
  <c r="D152" i="58"/>
  <c r="F152" i="58" s="1"/>
  <c r="O151" i="58"/>
  <c r="L151" i="58"/>
  <c r="I151" i="58"/>
  <c r="F151" i="58"/>
  <c r="O150" i="58"/>
  <c r="L150" i="58"/>
  <c r="I150" i="58"/>
  <c r="F150" i="58"/>
  <c r="O149" i="58"/>
  <c r="L149" i="58"/>
  <c r="I149" i="58"/>
  <c r="F149" i="58"/>
  <c r="O148" i="58"/>
  <c r="L148" i="58"/>
  <c r="I148" i="58"/>
  <c r="F148" i="58"/>
  <c r="O147" i="58"/>
  <c r="L147" i="58"/>
  <c r="I147" i="58"/>
  <c r="F147" i="58"/>
  <c r="O146" i="58"/>
  <c r="L146" i="58"/>
  <c r="I146" i="58"/>
  <c r="F146" i="58"/>
  <c r="N145" i="58"/>
  <c r="O145" i="58" s="1"/>
  <c r="M145" i="58"/>
  <c r="K145" i="58"/>
  <c r="J145" i="58"/>
  <c r="H145" i="58"/>
  <c r="G145" i="58"/>
  <c r="D145" i="58"/>
  <c r="O144" i="58"/>
  <c r="L144" i="58"/>
  <c r="I144" i="58"/>
  <c r="F144" i="58"/>
  <c r="O143" i="58"/>
  <c r="L143" i="58"/>
  <c r="I143" i="58"/>
  <c r="F143" i="58"/>
  <c r="N142" i="58"/>
  <c r="M142" i="58"/>
  <c r="K142" i="58"/>
  <c r="J142" i="58"/>
  <c r="H142" i="58"/>
  <c r="G142" i="58"/>
  <c r="D142" i="58"/>
  <c r="F142" i="58" s="1"/>
  <c r="O141" i="58"/>
  <c r="L141" i="58"/>
  <c r="I141" i="58"/>
  <c r="F141" i="58"/>
  <c r="O140" i="58"/>
  <c r="L140" i="58"/>
  <c r="I140" i="58"/>
  <c r="F140" i="58"/>
  <c r="O139" i="58"/>
  <c r="L139" i="58"/>
  <c r="I139" i="58"/>
  <c r="F139" i="58"/>
  <c r="O138" i="58"/>
  <c r="L138" i="58"/>
  <c r="I138" i="58"/>
  <c r="F138" i="58"/>
  <c r="N137" i="58"/>
  <c r="M137" i="58"/>
  <c r="M131" i="58" s="1"/>
  <c r="K137" i="58"/>
  <c r="J137" i="58"/>
  <c r="H137" i="58"/>
  <c r="G137" i="58"/>
  <c r="D137" i="58"/>
  <c r="O136" i="58"/>
  <c r="L136" i="58"/>
  <c r="I136" i="58"/>
  <c r="F136" i="58"/>
  <c r="O135" i="58"/>
  <c r="L135" i="58"/>
  <c r="I135" i="58"/>
  <c r="F135" i="58"/>
  <c r="O134" i="58"/>
  <c r="L134" i="58"/>
  <c r="I134" i="58"/>
  <c r="F134" i="58"/>
  <c r="O133" i="58"/>
  <c r="L133" i="58"/>
  <c r="I133" i="58"/>
  <c r="F133" i="58"/>
  <c r="N132" i="58"/>
  <c r="M132" i="58"/>
  <c r="K132" i="58"/>
  <c r="J132" i="58"/>
  <c r="H132" i="58"/>
  <c r="G132" i="58"/>
  <c r="I132" i="58" s="1"/>
  <c r="D132" i="58"/>
  <c r="O130" i="58"/>
  <c r="L130" i="58"/>
  <c r="I130" i="58"/>
  <c r="F130" i="58"/>
  <c r="N129" i="58"/>
  <c r="M129" i="58"/>
  <c r="K129" i="58"/>
  <c r="J129" i="58"/>
  <c r="L129" i="58" s="1"/>
  <c r="H129" i="58"/>
  <c r="G129" i="58"/>
  <c r="D129" i="58"/>
  <c r="F129" i="58" s="1"/>
  <c r="O128" i="58"/>
  <c r="L128" i="58"/>
  <c r="I128" i="58"/>
  <c r="F128" i="58"/>
  <c r="O127" i="58"/>
  <c r="L127" i="58"/>
  <c r="I127" i="58"/>
  <c r="F127" i="58"/>
  <c r="O126" i="58"/>
  <c r="L126" i="58"/>
  <c r="I126" i="58"/>
  <c r="F126" i="58"/>
  <c r="O125" i="58"/>
  <c r="L125" i="58"/>
  <c r="I125" i="58"/>
  <c r="F125" i="58"/>
  <c r="O124" i="58"/>
  <c r="L124" i="58"/>
  <c r="I124" i="58"/>
  <c r="F124" i="58"/>
  <c r="N123" i="58"/>
  <c r="M123" i="58"/>
  <c r="K123" i="58"/>
  <c r="J123" i="58"/>
  <c r="L123" i="58" s="1"/>
  <c r="I123" i="58"/>
  <c r="H123" i="58"/>
  <c r="G123" i="58"/>
  <c r="D123" i="58"/>
  <c r="O122" i="58"/>
  <c r="L122" i="58"/>
  <c r="I122" i="58"/>
  <c r="F122" i="58"/>
  <c r="O121" i="58"/>
  <c r="L121" i="58"/>
  <c r="I121" i="58"/>
  <c r="F121" i="58"/>
  <c r="O120" i="58"/>
  <c r="L120" i="58"/>
  <c r="I120" i="58"/>
  <c r="F120" i="58"/>
  <c r="O119" i="58"/>
  <c r="L119" i="58"/>
  <c r="I119" i="58"/>
  <c r="F119" i="58"/>
  <c r="O118" i="58"/>
  <c r="L118" i="58"/>
  <c r="I118" i="58"/>
  <c r="F118" i="58"/>
  <c r="N117" i="58"/>
  <c r="M117" i="58"/>
  <c r="K117" i="58"/>
  <c r="J117" i="58"/>
  <c r="H117" i="58"/>
  <c r="G117" i="58"/>
  <c r="D117" i="58"/>
  <c r="F117" i="58" s="1"/>
  <c r="O116" i="58"/>
  <c r="L116" i="58"/>
  <c r="I116" i="58"/>
  <c r="F116" i="58"/>
  <c r="O115" i="58"/>
  <c r="L115" i="58"/>
  <c r="I115" i="58"/>
  <c r="F115" i="58"/>
  <c r="O114" i="58"/>
  <c r="L114" i="58"/>
  <c r="I114" i="58"/>
  <c r="F114" i="58"/>
  <c r="N113" i="58"/>
  <c r="M113" i="58"/>
  <c r="O113" i="58" s="1"/>
  <c r="K113" i="58"/>
  <c r="J113" i="58"/>
  <c r="H113" i="58"/>
  <c r="G113" i="58"/>
  <c r="I113" i="58" s="1"/>
  <c r="D113" i="58"/>
  <c r="O112" i="58"/>
  <c r="L112" i="58"/>
  <c r="I112" i="58"/>
  <c r="F112" i="58"/>
  <c r="O111" i="58"/>
  <c r="L111" i="58"/>
  <c r="I111" i="58"/>
  <c r="F111" i="58"/>
  <c r="O110" i="58"/>
  <c r="L110" i="58"/>
  <c r="I110" i="58"/>
  <c r="F110" i="58"/>
  <c r="O109" i="58"/>
  <c r="L109" i="58"/>
  <c r="I109" i="58"/>
  <c r="F109" i="58"/>
  <c r="O108" i="58"/>
  <c r="L108" i="58"/>
  <c r="I108" i="58"/>
  <c r="F108" i="58"/>
  <c r="O107" i="58"/>
  <c r="L107" i="58"/>
  <c r="I107" i="58"/>
  <c r="D107" i="58"/>
  <c r="O106" i="58"/>
  <c r="L106" i="58"/>
  <c r="I106" i="58"/>
  <c r="F106" i="58"/>
  <c r="O105" i="58"/>
  <c r="L105" i="58"/>
  <c r="I105" i="58"/>
  <c r="F105" i="58"/>
  <c r="N104" i="58"/>
  <c r="M104" i="58"/>
  <c r="O104" i="58" s="1"/>
  <c r="K104" i="58"/>
  <c r="J104" i="58"/>
  <c r="H104" i="58"/>
  <c r="G104" i="58"/>
  <c r="I104" i="58" s="1"/>
  <c r="O103" i="58"/>
  <c r="L103" i="58"/>
  <c r="I103" i="58"/>
  <c r="D103" i="58"/>
  <c r="D96" i="58" s="1"/>
  <c r="O102" i="58"/>
  <c r="L102" i="58"/>
  <c r="I102" i="58"/>
  <c r="F102" i="58"/>
  <c r="O101" i="58"/>
  <c r="L101" i="58"/>
  <c r="I101" i="58"/>
  <c r="F101" i="58"/>
  <c r="O100" i="58"/>
  <c r="L100" i="58"/>
  <c r="I100" i="58"/>
  <c r="F100" i="58"/>
  <c r="O99" i="58"/>
  <c r="L99" i="58"/>
  <c r="I99" i="58"/>
  <c r="F99" i="58"/>
  <c r="O98" i="58"/>
  <c r="L98" i="58"/>
  <c r="I98" i="58"/>
  <c r="F98" i="58"/>
  <c r="O97" i="58"/>
  <c r="L97" i="58"/>
  <c r="I97" i="58"/>
  <c r="F97" i="58"/>
  <c r="N96" i="58"/>
  <c r="M96" i="58"/>
  <c r="K96" i="58"/>
  <c r="J96" i="58"/>
  <c r="L96" i="58" s="1"/>
  <c r="H96" i="58"/>
  <c r="G96" i="58"/>
  <c r="O95" i="58"/>
  <c r="L95" i="58"/>
  <c r="I95" i="58"/>
  <c r="F95" i="58"/>
  <c r="O94" i="58"/>
  <c r="L94" i="58"/>
  <c r="I94" i="58"/>
  <c r="F94" i="58"/>
  <c r="O93" i="58"/>
  <c r="L93" i="58"/>
  <c r="I93" i="58"/>
  <c r="F93" i="58"/>
  <c r="O92" i="58"/>
  <c r="L92" i="58"/>
  <c r="I92" i="58"/>
  <c r="F92" i="58"/>
  <c r="O91" i="58"/>
  <c r="L91" i="58"/>
  <c r="I91" i="58"/>
  <c r="C91" i="58" s="1"/>
  <c r="F91" i="58"/>
  <c r="N90" i="58"/>
  <c r="M90" i="58"/>
  <c r="O90" i="58" s="1"/>
  <c r="K90" i="58"/>
  <c r="J90" i="58"/>
  <c r="L90" i="58" s="1"/>
  <c r="H90" i="58"/>
  <c r="G90" i="58"/>
  <c r="D90" i="58"/>
  <c r="F90" i="58" s="1"/>
  <c r="O89" i="58"/>
  <c r="L89" i="58"/>
  <c r="I89" i="58"/>
  <c r="F89" i="58"/>
  <c r="O88" i="58"/>
  <c r="L88" i="58"/>
  <c r="I88" i="58"/>
  <c r="F88" i="58"/>
  <c r="O87" i="58"/>
  <c r="L87" i="58"/>
  <c r="I87" i="58"/>
  <c r="F87" i="58"/>
  <c r="O86" i="58"/>
  <c r="L86" i="58"/>
  <c r="I86" i="58"/>
  <c r="F86" i="58"/>
  <c r="N85" i="58"/>
  <c r="M85" i="58"/>
  <c r="M84" i="58" s="1"/>
  <c r="K85" i="58"/>
  <c r="J85" i="58"/>
  <c r="H85" i="58"/>
  <c r="G85" i="58"/>
  <c r="I85" i="58" s="1"/>
  <c r="D85" i="58"/>
  <c r="O83" i="58"/>
  <c r="L83" i="58"/>
  <c r="I83" i="58"/>
  <c r="F83" i="58"/>
  <c r="O82" i="58"/>
  <c r="L82" i="58"/>
  <c r="I82" i="58"/>
  <c r="F82" i="58"/>
  <c r="N81" i="58"/>
  <c r="M81" i="58"/>
  <c r="O81" i="58" s="1"/>
  <c r="K81" i="58"/>
  <c r="J81" i="58"/>
  <c r="H81" i="58"/>
  <c r="G81" i="58"/>
  <c r="I81" i="58" s="1"/>
  <c r="D81" i="58"/>
  <c r="F81" i="58" s="1"/>
  <c r="O80" i="58"/>
  <c r="L80" i="58"/>
  <c r="I80" i="58"/>
  <c r="F80" i="58"/>
  <c r="O79" i="58"/>
  <c r="L79" i="58"/>
  <c r="I79" i="58"/>
  <c r="F79" i="58"/>
  <c r="N78" i="58"/>
  <c r="M78" i="58"/>
  <c r="O78" i="58" s="1"/>
  <c r="K78" i="58"/>
  <c r="J78" i="58"/>
  <c r="H78" i="58"/>
  <c r="H77" i="58" s="1"/>
  <c r="G78" i="58"/>
  <c r="G77" i="58" s="1"/>
  <c r="D78" i="58"/>
  <c r="D77" i="58" s="1"/>
  <c r="O75" i="58"/>
  <c r="L75" i="58"/>
  <c r="I75" i="58"/>
  <c r="F75" i="58"/>
  <c r="O74" i="58"/>
  <c r="L74" i="58"/>
  <c r="I74" i="58"/>
  <c r="F74" i="58"/>
  <c r="O73" i="58"/>
  <c r="L73" i="58"/>
  <c r="I73" i="58"/>
  <c r="F73" i="58"/>
  <c r="O72" i="58"/>
  <c r="L72" i="58"/>
  <c r="I72" i="58"/>
  <c r="F72" i="58"/>
  <c r="O71" i="58"/>
  <c r="L71" i="58"/>
  <c r="I71" i="58"/>
  <c r="F71" i="58"/>
  <c r="N70" i="58"/>
  <c r="M70" i="58"/>
  <c r="M68" i="58" s="1"/>
  <c r="K70" i="58"/>
  <c r="K68" i="58" s="1"/>
  <c r="J70" i="58"/>
  <c r="H70" i="58"/>
  <c r="H68" i="58" s="1"/>
  <c r="G70" i="58"/>
  <c r="I70" i="58" s="1"/>
  <c r="D70" i="58"/>
  <c r="O69" i="58"/>
  <c r="L69" i="58"/>
  <c r="I69" i="58"/>
  <c r="F69" i="58"/>
  <c r="N68" i="58"/>
  <c r="O67" i="58"/>
  <c r="L67" i="58"/>
  <c r="I67" i="58"/>
  <c r="F67" i="58"/>
  <c r="O66" i="58"/>
  <c r="L66" i="58"/>
  <c r="I66" i="58"/>
  <c r="F66" i="58"/>
  <c r="O65" i="58"/>
  <c r="L65" i="58"/>
  <c r="I65" i="58"/>
  <c r="F65" i="58"/>
  <c r="O64" i="58"/>
  <c r="L64" i="58"/>
  <c r="I64" i="58"/>
  <c r="F64" i="58"/>
  <c r="O63" i="58"/>
  <c r="L63" i="58"/>
  <c r="I63" i="58"/>
  <c r="F63" i="58"/>
  <c r="O62" i="58"/>
  <c r="L62" i="58"/>
  <c r="I62" i="58"/>
  <c r="F62" i="58"/>
  <c r="O61" i="58"/>
  <c r="L61" i="58"/>
  <c r="I61" i="58"/>
  <c r="F61" i="58"/>
  <c r="O60" i="58"/>
  <c r="L60" i="58"/>
  <c r="I60" i="58"/>
  <c r="F60" i="58"/>
  <c r="O59" i="58"/>
  <c r="N59" i="58"/>
  <c r="M59" i="58"/>
  <c r="K59" i="58"/>
  <c r="J59" i="58"/>
  <c r="L59" i="58" s="1"/>
  <c r="H59" i="58"/>
  <c r="G59" i="58"/>
  <c r="I59" i="58" s="1"/>
  <c r="D59" i="58"/>
  <c r="O58" i="58"/>
  <c r="L58" i="58"/>
  <c r="I58" i="58"/>
  <c r="F58" i="58"/>
  <c r="O57" i="58"/>
  <c r="L57" i="58"/>
  <c r="I57" i="58"/>
  <c r="F57" i="58"/>
  <c r="N56" i="58"/>
  <c r="N55" i="58" s="1"/>
  <c r="N54" i="58" s="1"/>
  <c r="M56" i="58"/>
  <c r="K56" i="58"/>
  <c r="K55" i="58" s="1"/>
  <c r="K54" i="58" s="1"/>
  <c r="J56" i="58"/>
  <c r="I56" i="58"/>
  <c r="H56" i="58"/>
  <c r="G56" i="58"/>
  <c r="G55" i="58" s="1"/>
  <c r="D56" i="58"/>
  <c r="F56" i="58" s="1"/>
  <c r="H55" i="58"/>
  <c r="O48" i="58"/>
  <c r="C48" i="58" s="1"/>
  <c r="O47" i="58"/>
  <c r="C47" i="58"/>
  <c r="N46" i="58"/>
  <c r="M46" i="58"/>
  <c r="O46" i="58" s="1"/>
  <c r="C46" i="58" s="1"/>
  <c r="L45" i="58"/>
  <c r="I45" i="58"/>
  <c r="F45" i="58"/>
  <c r="C45" i="58"/>
  <c r="K44" i="58"/>
  <c r="J44" i="58"/>
  <c r="L44" i="58" s="1"/>
  <c r="I44" i="58"/>
  <c r="H44" i="58"/>
  <c r="G44" i="58"/>
  <c r="D44" i="58"/>
  <c r="F43" i="58"/>
  <c r="C43" i="58" s="1"/>
  <c r="L42" i="58"/>
  <c r="C42" i="58" s="1"/>
  <c r="L41" i="58"/>
  <c r="C41" i="58" s="1"/>
  <c r="L40" i="58"/>
  <c r="C40" i="58" s="1"/>
  <c r="L39" i="58"/>
  <c r="C39" i="58" s="1"/>
  <c r="K38" i="58"/>
  <c r="J38" i="58"/>
  <c r="L38" i="58" s="1"/>
  <c r="C38" i="58" s="1"/>
  <c r="L37" i="58"/>
  <c r="C37" i="58" s="1"/>
  <c r="L36" i="58"/>
  <c r="C36" i="58" s="1"/>
  <c r="K35" i="58"/>
  <c r="L35" i="58" s="1"/>
  <c r="C35" i="58" s="1"/>
  <c r="J35" i="58"/>
  <c r="L34" i="58"/>
  <c r="C34" i="58" s="1"/>
  <c r="K33" i="58"/>
  <c r="J33" i="58"/>
  <c r="L32" i="58"/>
  <c r="C32" i="58" s="1"/>
  <c r="L31" i="58"/>
  <c r="C31" i="58" s="1"/>
  <c r="L30" i="58"/>
  <c r="C30" i="58"/>
  <c r="K29" i="58"/>
  <c r="L29" i="58" s="1"/>
  <c r="C29" i="58" s="1"/>
  <c r="J29" i="58"/>
  <c r="F27" i="58"/>
  <c r="C27" i="58" s="1"/>
  <c r="O25" i="58"/>
  <c r="C25" i="58" s="1"/>
  <c r="L25" i="58"/>
  <c r="I25" i="58"/>
  <c r="F25" i="58"/>
  <c r="O24" i="58"/>
  <c r="L24" i="58"/>
  <c r="I24" i="58"/>
  <c r="F24" i="58"/>
  <c r="C24" i="58" s="1"/>
  <c r="N23" i="58"/>
  <c r="N291" i="58" s="1"/>
  <c r="N290" i="58" s="1"/>
  <c r="M23" i="58"/>
  <c r="M291" i="58" s="1"/>
  <c r="M290" i="58" s="1"/>
  <c r="O290" i="58" s="1"/>
  <c r="K23" i="58"/>
  <c r="J23" i="58"/>
  <c r="J291" i="58" s="1"/>
  <c r="H23" i="58"/>
  <c r="H291" i="58" s="1"/>
  <c r="H290" i="58" s="1"/>
  <c r="G23" i="58"/>
  <c r="G291" i="58" s="1"/>
  <c r="D23" i="58"/>
  <c r="N22" i="58"/>
  <c r="D291" i="58" l="1"/>
  <c r="K291" i="58"/>
  <c r="K290" i="58" s="1"/>
  <c r="K28" i="58"/>
  <c r="F44" i="58"/>
  <c r="C44" i="58" s="1"/>
  <c r="O70" i="58"/>
  <c r="C79" i="58"/>
  <c r="C97" i="58"/>
  <c r="C98" i="58"/>
  <c r="C100" i="58"/>
  <c r="C101" i="58"/>
  <c r="F96" i="58"/>
  <c r="C121" i="58"/>
  <c r="C122" i="58"/>
  <c r="F123" i="58"/>
  <c r="O142" i="58"/>
  <c r="L180" i="58"/>
  <c r="H188" i="58"/>
  <c r="O228" i="58"/>
  <c r="L239" i="58"/>
  <c r="C257" i="58"/>
  <c r="L281" i="58"/>
  <c r="E77" i="58"/>
  <c r="L81" i="58"/>
  <c r="L85" i="58"/>
  <c r="C95" i="58"/>
  <c r="C114" i="58"/>
  <c r="L117" i="58"/>
  <c r="O137" i="58"/>
  <c r="C150" i="58"/>
  <c r="C154" i="58"/>
  <c r="C156" i="58"/>
  <c r="C157" i="58"/>
  <c r="C181" i="58"/>
  <c r="C220" i="58"/>
  <c r="C233" i="58"/>
  <c r="D232" i="58"/>
  <c r="C235" i="58"/>
  <c r="I247" i="58"/>
  <c r="E84" i="58"/>
  <c r="C75" i="58"/>
  <c r="C83" i="58"/>
  <c r="C87" i="58"/>
  <c r="I90" i="58"/>
  <c r="I96" i="58"/>
  <c r="C96" i="58" s="1"/>
  <c r="O96" i="58"/>
  <c r="C111" i="58"/>
  <c r="L113" i="58"/>
  <c r="O117" i="58"/>
  <c r="O129" i="58"/>
  <c r="F137" i="58"/>
  <c r="C160" i="58"/>
  <c r="F161" i="58"/>
  <c r="C168" i="58"/>
  <c r="C169" i="58"/>
  <c r="C172" i="58"/>
  <c r="H175" i="58"/>
  <c r="H174" i="58" s="1"/>
  <c r="O176" i="58"/>
  <c r="O185" i="58"/>
  <c r="F199" i="58"/>
  <c r="C213" i="58"/>
  <c r="C215" i="58"/>
  <c r="L247" i="58"/>
  <c r="C248" i="58"/>
  <c r="C263" i="58"/>
  <c r="G259" i="58"/>
  <c r="C301" i="58"/>
  <c r="C303" i="58"/>
  <c r="E22" i="58"/>
  <c r="G174" i="58"/>
  <c r="L23" i="58"/>
  <c r="D55" i="58"/>
  <c r="F55" i="58" s="1"/>
  <c r="J55" i="58"/>
  <c r="C57" i="58"/>
  <c r="C58" i="58"/>
  <c r="C60" i="58"/>
  <c r="C61" i="58"/>
  <c r="C62" i="58"/>
  <c r="C63" i="58"/>
  <c r="C64" i="58"/>
  <c r="C65" i="58"/>
  <c r="C66" i="58"/>
  <c r="C67" i="58"/>
  <c r="O84" i="58"/>
  <c r="L167" i="58"/>
  <c r="K166" i="58"/>
  <c r="J175" i="58"/>
  <c r="J174" i="58" s="1"/>
  <c r="O189" i="58"/>
  <c r="C229" i="58"/>
  <c r="G232" i="58"/>
  <c r="I239" i="58"/>
  <c r="C261" i="58"/>
  <c r="J270" i="58"/>
  <c r="L272" i="58"/>
  <c r="C273" i="58"/>
  <c r="I283" i="58"/>
  <c r="L132" i="58"/>
  <c r="J131" i="58"/>
  <c r="L70" i="58"/>
  <c r="J68" i="58"/>
  <c r="L68" i="58" s="1"/>
  <c r="K77" i="58"/>
  <c r="L78" i="58"/>
  <c r="N84" i="58"/>
  <c r="G166" i="58"/>
  <c r="I166" i="58" s="1"/>
  <c r="I167" i="58"/>
  <c r="N175" i="58"/>
  <c r="N174" i="58" s="1"/>
  <c r="O180" i="58"/>
  <c r="I23" i="58"/>
  <c r="L33" i="58"/>
  <c r="C33" i="58" s="1"/>
  <c r="M77" i="58"/>
  <c r="L166" i="58"/>
  <c r="M192" i="58"/>
  <c r="M188" i="58" s="1"/>
  <c r="O193" i="58"/>
  <c r="I199" i="58"/>
  <c r="G197" i="58"/>
  <c r="G196" i="58" s="1"/>
  <c r="I206" i="58"/>
  <c r="G205" i="58"/>
  <c r="I205" i="58" s="1"/>
  <c r="O260" i="58"/>
  <c r="M259" i="58"/>
  <c r="C285" i="58"/>
  <c r="C69" i="58"/>
  <c r="F70" i="58"/>
  <c r="C70" i="58" s="1"/>
  <c r="C80" i="58"/>
  <c r="C81" i="58"/>
  <c r="C92" i="58"/>
  <c r="C93" i="58"/>
  <c r="C94" i="58"/>
  <c r="C125" i="58"/>
  <c r="C126" i="58"/>
  <c r="C128" i="58"/>
  <c r="C133" i="58"/>
  <c r="L137" i="58"/>
  <c r="C141" i="58"/>
  <c r="F145" i="58"/>
  <c r="L145" i="58"/>
  <c r="C149" i="58"/>
  <c r="O152" i="58"/>
  <c r="I185" i="58"/>
  <c r="C185" i="58" s="1"/>
  <c r="O199" i="58"/>
  <c r="H196" i="58"/>
  <c r="N205" i="58"/>
  <c r="O205" i="58" s="1"/>
  <c r="I217" i="58"/>
  <c r="C217" i="58" s="1"/>
  <c r="C224" i="58"/>
  <c r="C225" i="58"/>
  <c r="C226" i="58"/>
  <c r="C228" i="58"/>
  <c r="I234" i="58"/>
  <c r="H232" i="58"/>
  <c r="C243" i="58"/>
  <c r="C250" i="58"/>
  <c r="O253" i="58"/>
  <c r="L259" i="58"/>
  <c r="N259" i="58"/>
  <c r="N231" i="58" s="1"/>
  <c r="I264" i="58"/>
  <c r="O264" i="58"/>
  <c r="I293" i="58"/>
  <c r="E175" i="58"/>
  <c r="E174" i="58" s="1"/>
  <c r="E205" i="58"/>
  <c r="E196" i="58" s="1"/>
  <c r="C71" i="58"/>
  <c r="C72" i="58"/>
  <c r="C73" i="58"/>
  <c r="C74" i="58"/>
  <c r="C82" i="58"/>
  <c r="G84" i="58"/>
  <c r="K84" i="58"/>
  <c r="C86" i="58"/>
  <c r="C130" i="58"/>
  <c r="C152" i="58"/>
  <c r="C178" i="58"/>
  <c r="J188" i="58"/>
  <c r="L188" i="58" s="1"/>
  <c r="C198" i="58"/>
  <c r="C208" i="58"/>
  <c r="C209" i="58"/>
  <c r="C212" i="58"/>
  <c r="C223" i="58"/>
  <c r="C251" i="58"/>
  <c r="F253" i="58"/>
  <c r="C254" i="58"/>
  <c r="C256" i="58"/>
  <c r="C276" i="58"/>
  <c r="C278" i="58"/>
  <c r="C280" i="58"/>
  <c r="L283" i="58"/>
  <c r="C284" i="58"/>
  <c r="M55" i="58"/>
  <c r="O55" i="58" s="1"/>
  <c r="O68" i="58"/>
  <c r="H54" i="58"/>
  <c r="J77" i="58"/>
  <c r="N77" i="58"/>
  <c r="J84" i="58"/>
  <c r="H84" i="58"/>
  <c r="C88" i="58"/>
  <c r="C89" i="58"/>
  <c r="C90" i="58"/>
  <c r="C105" i="58"/>
  <c r="C106" i="58"/>
  <c r="C109" i="58"/>
  <c r="C110" i="58"/>
  <c r="O123" i="58"/>
  <c r="O132" i="58"/>
  <c r="I142" i="58"/>
  <c r="C153" i="58"/>
  <c r="C164" i="58"/>
  <c r="C165" i="58"/>
  <c r="C184" i="58"/>
  <c r="L185" i="58"/>
  <c r="C191" i="58"/>
  <c r="L192" i="58"/>
  <c r="C194" i="58"/>
  <c r="L199" i="58"/>
  <c r="C200" i="58"/>
  <c r="C201" i="58"/>
  <c r="C204" i="58"/>
  <c r="F206" i="58"/>
  <c r="C207" i="58"/>
  <c r="C214" i="58"/>
  <c r="C216" i="58"/>
  <c r="L217" i="58"/>
  <c r="F236" i="58"/>
  <c r="C237" i="58"/>
  <c r="C238" i="58"/>
  <c r="C240" i="58"/>
  <c r="O252" i="58"/>
  <c r="C258" i="58"/>
  <c r="C262" i="58"/>
  <c r="C265" i="58"/>
  <c r="C268" i="58"/>
  <c r="O272" i="58"/>
  <c r="C275" i="58"/>
  <c r="M270" i="58"/>
  <c r="C279" i="58"/>
  <c r="I281" i="58"/>
  <c r="C281" i="58" s="1"/>
  <c r="L293" i="58"/>
  <c r="C295" i="58"/>
  <c r="C296" i="58"/>
  <c r="C297" i="58"/>
  <c r="C299" i="58"/>
  <c r="E232" i="58"/>
  <c r="E76" i="58"/>
  <c r="E54" i="58"/>
  <c r="E231" i="58"/>
  <c r="F166" i="58"/>
  <c r="F59" i="58"/>
  <c r="C59" i="58" s="1"/>
  <c r="C99" i="58"/>
  <c r="C118" i="58"/>
  <c r="F192" i="58"/>
  <c r="C219" i="58"/>
  <c r="F252" i="58"/>
  <c r="C267" i="58"/>
  <c r="C134" i="58"/>
  <c r="C138" i="58"/>
  <c r="C146" i="58"/>
  <c r="F234" i="58"/>
  <c r="E291" i="58"/>
  <c r="E290" i="58" s="1"/>
  <c r="C170" i="58"/>
  <c r="F180" i="58"/>
  <c r="C203" i="58"/>
  <c r="C211" i="58"/>
  <c r="C227" i="58"/>
  <c r="C255" i="58"/>
  <c r="F264" i="58"/>
  <c r="C271" i="58"/>
  <c r="F277" i="58"/>
  <c r="C298" i="58"/>
  <c r="L55" i="58"/>
  <c r="I77" i="58"/>
  <c r="K22" i="58"/>
  <c r="F77" i="58"/>
  <c r="L77" i="58"/>
  <c r="I84" i="58"/>
  <c r="D175" i="58"/>
  <c r="F176" i="58"/>
  <c r="F23" i="58"/>
  <c r="L291" i="58"/>
  <c r="J290" i="58"/>
  <c r="L290" i="58" s="1"/>
  <c r="J28" i="58"/>
  <c r="O56" i="58"/>
  <c r="G68" i="58"/>
  <c r="I68" i="58" s="1"/>
  <c r="I78" i="58"/>
  <c r="F85" i="58"/>
  <c r="F103" i="58"/>
  <c r="C103" i="58" s="1"/>
  <c r="C112" i="58"/>
  <c r="I117" i="58"/>
  <c r="C117" i="58" s="1"/>
  <c r="C127" i="58"/>
  <c r="N131" i="58"/>
  <c r="H131" i="58"/>
  <c r="H76" i="58" s="1"/>
  <c r="I137" i="58"/>
  <c r="G131" i="58"/>
  <c r="I131" i="58" s="1"/>
  <c r="L142" i="58"/>
  <c r="I145" i="58"/>
  <c r="C151" i="58"/>
  <c r="C155" i="58"/>
  <c r="L161" i="58"/>
  <c r="L175" i="58"/>
  <c r="K174" i="58"/>
  <c r="L174" i="58" s="1"/>
  <c r="I180" i="58"/>
  <c r="C187" i="58"/>
  <c r="D188" i="58"/>
  <c r="F188" i="58" s="1"/>
  <c r="I189" i="58"/>
  <c r="C190" i="58"/>
  <c r="L277" i="58"/>
  <c r="K270" i="58"/>
  <c r="K269" i="58" s="1"/>
  <c r="O131" i="58"/>
  <c r="K131" i="58"/>
  <c r="K76" i="58" s="1"/>
  <c r="M166" i="58"/>
  <c r="O166" i="58" s="1"/>
  <c r="O167" i="58"/>
  <c r="O291" i="58"/>
  <c r="H22" i="58"/>
  <c r="G290" i="58"/>
  <c r="I290" i="58" s="1"/>
  <c r="I291" i="58"/>
  <c r="O23" i="58"/>
  <c r="I55" i="58"/>
  <c r="L56" i="58"/>
  <c r="C56" i="58" s="1"/>
  <c r="D68" i="58"/>
  <c r="O77" i="58"/>
  <c r="F78" i="58"/>
  <c r="O85" i="58"/>
  <c r="F107" i="58"/>
  <c r="C107" i="58" s="1"/>
  <c r="D104" i="58"/>
  <c r="F104" i="58" s="1"/>
  <c r="C104" i="58" s="1"/>
  <c r="C108" i="58"/>
  <c r="F113" i="58"/>
  <c r="C113" i="58" s="1"/>
  <c r="C116" i="58"/>
  <c r="C120" i="58"/>
  <c r="C123" i="58"/>
  <c r="C124" i="58"/>
  <c r="D131" i="58"/>
  <c r="F131" i="58" s="1"/>
  <c r="F132" i="58"/>
  <c r="C132" i="58" s="1"/>
  <c r="C136" i="58"/>
  <c r="C140" i="58"/>
  <c r="C144" i="58"/>
  <c r="C148" i="58"/>
  <c r="C163" i="58"/>
  <c r="M174" i="58"/>
  <c r="O174" i="58" s="1"/>
  <c r="O175" i="58"/>
  <c r="I174" i="58"/>
  <c r="C183" i="58"/>
  <c r="C186" i="58"/>
  <c r="N188" i="58"/>
  <c r="G192" i="58"/>
  <c r="I192" i="58" s="1"/>
  <c r="I193" i="58"/>
  <c r="D196" i="58"/>
  <c r="F232" i="58"/>
  <c r="I260" i="58"/>
  <c r="H259" i="58"/>
  <c r="I259" i="58" s="1"/>
  <c r="F272" i="58"/>
  <c r="D270" i="58"/>
  <c r="M22" i="58"/>
  <c r="O22" i="58" s="1"/>
  <c r="F291" i="58"/>
  <c r="D290" i="58"/>
  <c r="F290" i="58" s="1"/>
  <c r="C102" i="58"/>
  <c r="L104" i="58"/>
  <c r="C115" i="58"/>
  <c r="C119" i="58"/>
  <c r="I129" i="58"/>
  <c r="C129" i="58" s="1"/>
  <c r="C135" i="58"/>
  <c r="C139" i="58"/>
  <c r="C143" i="58"/>
  <c r="C147" i="58"/>
  <c r="C159" i="58"/>
  <c r="C162" i="58"/>
  <c r="C171" i="58"/>
  <c r="C179" i="58"/>
  <c r="C182" i="58"/>
  <c r="G252" i="58"/>
  <c r="I252" i="58" s="1"/>
  <c r="C252" i="58" s="1"/>
  <c r="I253" i="58"/>
  <c r="F167" i="58"/>
  <c r="I176" i="58"/>
  <c r="L189" i="58"/>
  <c r="M197" i="58"/>
  <c r="C199" i="58"/>
  <c r="J205" i="58"/>
  <c r="L206" i="58"/>
  <c r="C218" i="58"/>
  <c r="C230" i="58"/>
  <c r="L234" i="58"/>
  <c r="J232" i="58"/>
  <c r="C242" i="58"/>
  <c r="D259" i="58"/>
  <c r="F259" i="58" s="1"/>
  <c r="F260" i="58"/>
  <c r="C260" i="58" s="1"/>
  <c r="C266" i="58"/>
  <c r="G270" i="58"/>
  <c r="I277" i="58"/>
  <c r="O270" i="58"/>
  <c r="M269" i="58"/>
  <c r="O269" i="58" s="1"/>
  <c r="O283" i="58"/>
  <c r="F193" i="58"/>
  <c r="F197" i="58"/>
  <c r="C202" i="58"/>
  <c r="C210" i="58"/>
  <c r="C222" i="58"/>
  <c r="M232" i="58"/>
  <c r="O239" i="58"/>
  <c r="C246" i="58"/>
  <c r="F247" i="58"/>
  <c r="C247" i="58" s="1"/>
  <c r="L253" i="58"/>
  <c r="J269" i="58"/>
  <c r="L270" i="58"/>
  <c r="C274" i="58"/>
  <c r="C282" i="58"/>
  <c r="L193" i="58"/>
  <c r="L197" i="58"/>
  <c r="O206" i="58"/>
  <c r="O234" i="58"/>
  <c r="I236" i="58"/>
  <c r="C236" i="58" s="1"/>
  <c r="F239" i="58"/>
  <c r="I272" i="58"/>
  <c r="H270" i="58"/>
  <c r="H269" i="58" s="1"/>
  <c r="F283" i="58"/>
  <c r="K232" i="58"/>
  <c r="K231" i="58" s="1"/>
  <c r="K195" i="58" s="1"/>
  <c r="E195" i="58" l="1"/>
  <c r="I197" i="58"/>
  <c r="C145" i="58"/>
  <c r="H53" i="58"/>
  <c r="J54" i="58"/>
  <c r="C277" i="58"/>
  <c r="F205" i="58"/>
  <c r="C166" i="58"/>
  <c r="C161" i="58"/>
  <c r="J76" i="58"/>
  <c r="I232" i="58"/>
  <c r="I175" i="58"/>
  <c r="C283" i="58"/>
  <c r="G231" i="58"/>
  <c r="C78" i="58"/>
  <c r="K53" i="58"/>
  <c r="K52" i="58" s="1"/>
  <c r="K51" i="58" s="1"/>
  <c r="C85" i="58"/>
  <c r="C293" i="58"/>
  <c r="C206" i="58"/>
  <c r="C167" i="58"/>
  <c r="C272" i="58"/>
  <c r="O188" i="58"/>
  <c r="C137" i="58"/>
  <c r="C180" i="58"/>
  <c r="O259" i="58"/>
  <c r="C259" i="58" s="1"/>
  <c r="C253" i="58"/>
  <c r="M54" i="58"/>
  <c r="O54" i="58" s="1"/>
  <c r="M76" i="58"/>
  <c r="E286" i="58"/>
  <c r="N196" i="58"/>
  <c r="N195" i="58" s="1"/>
  <c r="O192" i="58"/>
  <c r="C192" i="58" s="1"/>
  <c r="C234" i="58"/>
  <c r="L131" i="58"/>
  <c r="C131" i="58" s="1"/>
  <c r="C142" i="58"/>
  <c r="N76" i="58"/>
  <c r="N286" i="58" s="1"/>
  <c r="C23" i="58"/>
  <c r="G54" i="58"/>
  <c r="C264" i="58"/>
  <c r="L84" i="58"/>
  <c r="E53" i="58"/>
  <c r="E52" i="58" s="1"/>
  <c r="N53" i="58"/>
  <c r="N52" i="58" s="1"/>
  <c r="O232" i="58"/>
  <c r="M231" i="58"/>
  <c r="O231" i="58" s="1"/>
  <c r="M196" i="58"/>
  <c r="M286" i="58" s="1"/>
  <c r="O197" i="58"/>
  <c r="I196" i="58"/>
  <c r="F196" i="58"/>
  <c r="K286" i="58"/>
  <c r="G188" i="58"/>
  <c r="I188" i="58" s="1"/>
  <c r="C188" i="58" s="1"/>
  <c r="C291" i="58"/>
  <c r="C290" i="58" s="1"/>
  <c r="C176" i="58"/>
  <c r="C77" i="58"/>
  <c r="I270" i="58"/>
  <c r="G269" i="58"/>
  <c r="G195" i="58" s="1"/>
  <c r="J231" i="58"/>
  <c r="L231" i="58" s="1"/>
  <c r="L232" i="58"/>
  <c r="C232" i="58" s="1"/>
  <c r="D269" i="58"/>
  <c r="F270" i="58"/>
  <c r="D54" i="58"/>
  <c r="F68" i="58"/>
  <c r="C68" i="58" s="1"/>
  <c r="L28" i="58"/>
  <c r="C28" i="58" s="1"/>
  <c r="J22" i="58"/>
  <c r="L22" i="58" s="1"/>
  <c r="D174" i="58"/>
  <c r="F174" i="58" s="1"/>
  <c r="C174" i="58" s="1"/>
  <c r="F175" i="58"/>
  <c r="C175" i="58" s="1"/>
  <c r="L54" i="58"/>
  <c r="J53" i="58"/>
  <c r="D84" i="58"/>
  <c r="C239" i="58"/>
  <c r="C197" i="58"/>
  <c r="L205" i="58"/>
  <c r="C205" i="58" s="1"/>
  <c r="J196" i="58"/>
  <c r="D231" i="58"/>
  <c r="F231" i="58" s="1"/>
  <c r="H231" i="58"/>
  <c r="H195" i="58" s="1"/>
  <c r="L76" i="58"/>
  <c r="M53" i="58"/>
  <c r="G76" i="58"/>
  <c r="I76" i="58" s="1"/>
  <c r="L269" i="58"/>
  <c r="C193" i="58"/>
  <c r="C189" i="58"/>
  <c r="C55" i="58"/>
  <c r="K288" i="58" l="1"/>
  <c r="O286" i="58"/>
  <c r="O76" i="58"/>
  <c r="I195" i="58"/>
  <c r="G53" i="58"/>
  <c r="H52" i="58"/>
  <c r="I54" i="58"/>
  <c r="H286" i="58"/>
  <c r="E51" i="58"/>
  <c r="E288" i="58"/>
  <c r="H288" i="58"/>
  <c r="H51" i="58"/>
  <c r="N51" i="58"/>
  <c r="N288" i="58"/>
  <c r="J286" i="58"/>
  <c r="L286" i="58" s="1"/>
  <c r="I231" i="58"/>
  <c r="C231" i="58" s="1"/>
  <c r="F84" i="58"/>
  <c r="C84" i="58" s="1"/>
  <c r="D76" i="58"/>
  <c r="F76" i="58" s="1"/>
  <c r="C76" i="58" s="1"/>
  <c r="G52" i="58"/>
  <c r="I53" i="58"/>
  <c r="O196" i="58"/>
  <c r="M195" i="58"/>
  <c r="O195" i="58" s="1"/>
  <c r="O53" i="58"/>
  <c r="L53" i="58"/>
  <c r="F269" i="58"/>
  <c r="D195" i="58"/>
  <c r="F195" i="58" s="1"/>
  <c r="J195" i="58"/>
  <c r="L195" i="58" s="1"/>
  <c r="L196" i="58"/>
  <c r="C196" i="58" s="1"/>
  <c r="F54" i="58"/>
  <c r="C54" i="58" s="1"/>
  <c r="C270" i="58"/>
  <c r="I269" i="58"/>
  <c r="G286" i="58"/>
  <c r="I286" i="58" s="1"/>
  <c r="J52" i="58" l="1"/>
  <c r="J51" i="58" s="1"/>
  <c r="L51" i="58" s="1"/>
  <c r="C195" i="58"/>
  <c r="C269" i="58"/>
  <c r="C286" i="58" s="1"/>
  <c r="D53" i="58"/>
  <c r="D286" i="58"/>
  <c r="F286" i="58" s="1"/>
  <c r="M52" i="58"/>
  <c r="I52" i="58"/>
  <c r="G51" i="58"/>
  <c r="I51" i="58" s="1"/>
  <c r="G26" i="58"/>
  <c r="G288" i="58" s="1"/>
  <c r="I288" i="58" s="1"/>
  <c r="J288" i="58" l="1"/>
  <c r="L288" i="58" s="1"/>
  <c r="L52" i="58"/>
  <c r="G22" i="58"/>
  <c r="I22" i="58" s="1"/>
  <c r="I26" i="58"/>
  <c r="M51" i="58"/>
  <c r="O51" i="58" s="1"/>
  <c r="O52" i="58"/>
  <c r="M288" i="58"/>
  <c r="O288" i="58" s="1"/>
  <c r="D52" i="58"/>
  <c r="F53" i="58"/>
  <c r="C53" i="58" s="1"/>
  <c r="F52" i="58" l="1"/>
  <c r="C52" i="58" s="1"/>
  <c r="D26" i="58"/>
  <c r="D51" i="58"/>
  <c r="F51" i="58" s="1"/>
  <c r="C51" i="58" s="1"/>
  <c r="F26" i="58" l="1"/>
  <c r="C26" i="58" s="1"/>
  <c r="D22" i="58"/>
  <c r="F22" i="58" s="1"/>
  <c r="C22" i="58" s="1"/>
  <c r="D288" i="58"/>
  <c r="F288" i="58" s="1"/>
  <c r="C288" i="58" s="1"/>
  <c r="O303" i="55" l="1"/>
  <c r="L303" i="55"/>
  <c r="I303" i="55"/>
  <c r="F303" i="55"/>
  <c r="O301" i="55"/>
  <c r="L301" i="55"/>
  <c r="I301" i="55"/>
  <c r="F301" i="55"/>
  <c r="C301" i="55" s="1"/>
  <c r="O299" i="55"/>
  <c r="L299" i="55"/>
  <c r="I299" i="55"/>
  <c r="F299" i="55"/>
  <c r="O298" i="55"/>
  <c r="L298" i="55"/>
  <c r="I298" i="55"/>
  <c r="F298" i="55"/>
  <c r="O297" i="55"/>
  <c r="L297" i="55"/>
  <c r="I297" i="55"/>
  <c r="F297" i="55"/>
  <c r="O296" i="55"/>
  <c r="L296" i="55"/>
  <c r="I296" i="55"/>
  <c r="F296" i="55"/>
  <c r="C296" i="55" s="1"/>
  <c r="O295" i="55"/>
  <c r="L295" i="55"/>
  <c r="I295" i="55"/>
  <c r="F295" i="55"/>
  <c r="O294" i="55"/>
  <c r="L294" i="55"/>
  <c r="I294" i="55"/>
  <c r="F294" i="55"/>
  <c r="N293" i="55"/>
  <c r="M293" i="55"/>
  <c r="K293" i="55"/>
  <c r="J293" i="55"/>
  <c r="L293" i="55" s="1"/>
  <c r="I293" i="55"/>
  <c r="H293" i="55"/>
  <c r="G293" i="55"/>
  <c r="E293" i="55"/>
  <c r="D293" i="55"/>
  <c r="O285" i="55"/>
  <c r="L285" i="55"/>
  <c r="I285" i="55"/>
  <c r="F285" i="55"/>
  <c r="O284" i="55"/>
  <c r="L284" i="55"/>
  <c r="I284" i="55"/>
  <c r="F284" i="55"/>
  <c r="C284" i="55" s="1"/>
  <c r="N283" i="55"/>
  <c r="M283" i="55"/>
  <c r="O283" i="55" s="1"/>
  <c r="K283" i="55"/>
  <c r="J283" i="55"/>
  <c r="L283" i="55" s="1"/>
  <c r="H283" i="55"/>
  <c r="G283" i="55"/>
  <c r="E283" i="55"/>
  <c r="D283" i="55"/>
  <c r="O282" i="55"/>
  <c r="L282" i="55"/>
  <c r="I282" i="55"/>
  <c r="F282" i="55"/>
  <c r="N281" i="55"/>
  <c r="O281" i="55" s="1"/>
  <c r="M281" i="55"/>
  <c r="K281" i="55"/>
  <c r="J281" i="55"/>
  <c r="L281" i="55" s="1"/>
  <c r="H281" i="55"/>
  <c r="G281" i="55"/>
  <c r="E281" i="55"/>
  <c r="D281" i="55"/>
  <c r="F281" i="55" s="1"/>
  <c r="O280" i="55"/>
  <c r="L280" i="55"/>
  <c r="I280" i="55"/>
  <c r="F280" i="55"/>
  <c r="C280" i="55" s="1"/>
  <c r="O279" i="55"/>
  <c r="L279" i="55"/>
  <c r="I279" i="55"/>
  <c r="F279" i="55"/>
  <c r="O278" i="55"/>
  <c r="L278" i="55"/>
  <c r="I278" i="55"/>
  <c r="C278" i="55" s="1"/>
  <c r="F278" i="55"/>
  <c r="O277" i="55"/>
  <c r="N277" i="55"/>
  <c r="M277" i="55"/>
  <c r="K277" i="55"/>
  <c r="J277" i="55"/>
  <c r="H277" i="55"/>
  <c r="G277" i="55"/>
  <c r="E277" i="55"/>
  <c r="D277" i="55"/>
  <c r="F277" i="55" s="1"/>
  <c r="O276" i="55"/>
  <c r="L276" i="55"/>
  <c r="I276" i="55"/>
  <c r="F276" i="55"/>
  <c r="C276" i="55" s="1"/>
  <c r="O275" i="55"/>
  <c r="L275" i="55"/>
  <c r="I275" i="55"/>
  <c r="F275" i="55"/>
  <c r="O274" i="55"/>
  <c r="L274" i="55"/>
  <c r="I274" i="55"/>
  <c r="F274" i="55"/>
  <c r="O273" i="55"/>
  <c r="L273" i="55"/>
  <c r="I273" i="55"/>
  <c r="F273" i="55"/>
  <c r="N272" i="55"/>
  <c r="M272" i="55"/>
  <c r="M270" i="55" s="1"/>
  <c r="K272" i="55"/>
  <c r="J272" i="55"/>
  <c r="H272" i="55"/>
  <c r="G272" i="55"/>
  <c r="E272" i="55"/>
  <c r="D272" i="55"/>
  <c r="O271" i="55"/>
  <c r="L271" i="55"/>
  <c r="I271" i="55"/>
  <c r="F271" i="55"/>
  <c r="H270" i="55"/>
  <c r="E270" i="55"/>
  <c r="D270" i="55"/>
  <c r="H269" i="55"/>
  <c r="D269" i="55"/>
  <c r="O268" i="55"/>
  <c r="L268" i="55"/>
  <c r="I268" i="55"/>
  <c r="F268" i="55"/>
  <c r="O267" i="55"/>
  <c r="L267" i="55"/>
  <c r="I267" i="55"/>
  <c r="F267" i="55"/>
  <c r="O266" i="55"/>
  <c r="L266" i="55"/>
  <c r="I266" i="55"/>
  <c r="C266" i="55" s="1"/>
  <c r="F266" i="55"/>
  <c r="O265" i="55"/>
  <c r="L265" i="55"/>
  <c r="I265" i="55"/>
  <c r="F265" i="55"/>
  <c r="N264" i="55"/>
  <c r="M264" i="55"/>
  <c r="O264" i="55" s="1"/>
  <c r="K264" i="55"/>
  <c r="L264" i="55" s="1"/>
  <c r="J264" i="55"/>
  <c r="H264" i="55"/>
  <c r="G264" i="55"/>
  <c r="I264" i="55" s="1"/>
  <c r="E264" i="55"/>
  <c r="D264" i="55"/>
  <c r="O263" i="55"/>
  <c r="L263" i="55"/>
  <c r="I263" i="55"/>
  <c r="F263" i="55"/>
  <c r="O262" i="55"/>
  <c r="L262" i="55"/>
  <c r="I262" i="55"/>
  <c r="F262" i="55"/>
  <c r="O261" i="55"/>
  <c r="L261" i="55"/>
  <c r="I261" i="55"/>
  <c r="F261" i="55"/>
  <c r="N260" i="55"/>
  <c r="M260" i="55"/>
  <c r="O260" i="55" s="1"/>
  <c r="K260" i="55"/>
  <c r="J260" i="55"/>
  <c r="H260" i="55"/>
  <c r="G260" i="55"/>
  <c r="E260" i="55"/>
  <c r="D260" i="55"/>
  <c r="F260" i="55" s="1"/>
  <c r="N259" i="55"/>
  <c r="M259" i="55"/>
  <c r="O259" i="55" s="1"/>
  <c r="J259" i="55"/>
  <c r="H259" i="55"/>
  <c r="E259" i="55"/>
  <c r="D259" i="55"/>
  <c r="F259" i="55" s="1"/>
  <c r="O258" i="55"/>
  <c r="L258" i="55"/>
  <c r="I258" i="55"/>
  <c r="F258" i="55"/>
  <c r="O257" i="55"/>
  <c r="L257" i="55"/>
  <c r="I257" i="55"/>
  <c r="F257" i="55"/>
  <c r="O256" i="55"/>
  <c r="L256" i="55"/>
  <c r="I256" i="55"/>
  <c r="F256" i="55"/>
  <c r="C256" i="55" s="1"/>
  <c r="O255" i="55"/>
  <c r="L255" i="55"/>
  <c r="I255" i="55"/>
  <c r="F255" i="55"/>
  <c r="O254" i="55"/>
  <c r="L254" i="55"/>
  <c r="I254" i="55"/>
  <c r="F254" i="55"/>
  <c r="C254" i="55" s="1"/>
  <c r="N253" i="55"/>
  <c r="N252" i="55" s="1"/>
  <c r="M253" i="55"/>
  <c r="O253" i="55" s="1"/>
  <c r="K253" i="55"/>
  <c r="J253" i="55"/>
  <c r="H253" i="55"/>
  <c r="G253" i="55"/>
  <c r="E253" i="55"/>
  <c r="D253" i="55"/>
  <c r="F253" i="55" s="1"/>
  <c r="O252" i="55"/>
  <c r="M252" i="55"/>
  <c r="K252" i="55"/>
  <c r="H252" i="55"/>
  <c r="G252" i="55"/>
  <c r="E252" i="55"/>
  <c r="D252" i="55"/>
  <c r="F252" i="55" s="1"/>
  <c r="O251" i="55"/>
  <c r="L251" i="55"/>
  <c r="I251" i="55"/>
  <c r="F251" i="55"/>
  <c r="C251" i="55" s="1"/>
  <c r="O250" i="55"/>
  <c r="L250" i="55"/>
  <c r="I250" i="55"/>
  <c r="F250" i="55"/>
  <c r="O249" i="55"/>
  <c r="L249" i="55"/>
  <c r="I249" i="55"/>
  <c r="F249" i="55"/>
  <c r="O248" i="55"/>
  <c r="L248" i="55"/>
  <c r="I248" i="55"/>
  <c r="F248" i="55"/>
  <c r="C248" i="55" s="1"/>
  <c r="N247" i="55"/>
  <c r="M247" i="55"/>
  <c r="K247" i="55"/>
  <c r="J247" i="55"/>
  <c r="L247" i="55" s="1"/>
  <c r="H247" i="55"/>
  <c r="I247" i="55" s="1"/>
  <c r="G247" i="55"/>
  <c r="E247" i="55"/>
  <c r="D247" i="55"/>
  <c r="F247" i="55" s="1"/>
  <c r="O246" i="55"/>
  <c r="L246" i="55"/>
  <c r="I246" i="55"/>
  <c r="F246" i="55"/>
  <c r="O245" i="55"/>
  <c r="L245" i="55"/>
  <c r="I245" i="55"/>
  <c r="F245" i="55"/>
  <c r="O244" i="55"/>
  <c r="L244" i="55"/>
  <c r="I244" i="55"/>
  <c r="F244" i="55"/>
  <c r="C244" i="55"/>
  <c r="O243" i="55"/>
  <c r="L243" i="55"/>
  <c r="I243" i="55"/>
  <c r="F243" i="55"/>
  <c r="C243" i="55" s="1"/>
  <c r="O242" i="55"/>
  <c r="L242" i="55"/>
  <c r="I242" i="55"/>
  <c r="F242" i="55"/>
  <c r="C242" i="55" s="1"/>
  <c r="O241" i="55"/>
  <c r="L241" i="55"/>
  <c r="I241" i="55"/>
  <c r="F241" i="55"/>
  <c r="C241" i="55" s="1"/>
  <c r="O240" i="55"/>
  <c r="L240" i="55"/>
  <c r="I240" i="55"/>
  <c r="F240" i="55"/>
  <c r="C240" i="55" s="1"/>
  <c r="N239" i="55"/>
  <c r="M239" i="55"/>
  <c r="O239" i="55" s="1"/>
  <c r="L239" i="55"/>
  <c r="K239" i="55"/>
  <c r="J239" i="55"/>
  <c r="H239" i="55"/>
  <c r="G239" i="55"/>
  <c r="I239" i="55" s="1"/>
  <c r="E239" i="55"/>
  <c r="D239" i="55"/>
  <c r="O238" i="55"/>
  <c r="L238" i="55"/>
  <c r="I238" i="55"/>
  <c r="F238" i="55"/>
  <c r="O237" i="55"/>
  <c r="L237" i="55"/>
  <c r="I237" i="55"/>
  <c r="F237" i="55"/>
  <c r="N236" i="55"/>
  <c r="O236" i="55" s="1"/>
  <c r="M236" i="55"/>
  <c r="K236" i="55"/>
  <c r="J236" i="55"/>
  <c r="L236" i="55" s="1"/>
  <c r="H236" i="55"/>
  <c r="G236" i="55"/>
  <c r="E236" i="55"/>
  <c r="D236" i="55"/>
  <c r="O235" i="55"/>
  <c r="L235" i="55"/>
  <c r="I235" i="55"/>
  <c r="F235" i="55"/>
  <c r="C235" i="55" s="1"/>
  <c r="N234" i="55"/>
  <c r="M234" i="55"/>
  <c r="K234" i="55"/>
  <c r="J234" i="55"/>
  <c r="L234" i="55" s="1"/>
  <c r="H234" i="55"/>
  <c r="G234" i="55"/>
  <c r="I234" i="55" s="1"/>
  <c r="E234" i="55"/>
  <c r="E232" i="55" s="1"/>
  <c r="E231" i="55" s="1"/>
  <c r="D234" i="55"/>
  <c r="O233" i="55"/>
  <c r="L233" i="55"/>
  <c r="I233" i="55"/>
  <c r="F233" i="55"/>
  <c r="N232" i="55"/>
  <c r="K232" i="55"/>
  <c r="J232" i="55"/>
  <c r="G232" i="55"/>
  <c r="O230" i="55"/>
  <c r="L230" i="55"/>
  <c r="I230" i="55"/>
  <c r="F230" i="55"/>
  <c r="O229" i="55"/>
  <c r="L229" i="55"/>
  <c r="I229" i="55"/>
  <c r="F229" i="55"/>
  <c r="N228" i="55"/>
  <c r="M228" i="55"/>
  <c r="O228" i="55" s="1"/>
  <c r="K228" i="55"/>
  <c r="J228" i="55"/>
  <c r="H228" i="55"/>
  <c r="G228" i="55"/>
  <c r="E228" i="55"/>
  <c r="D228" i="55"/>
  <c r="O227" i="55"/>
  <c r="L227" i="55"/>
  <c r="I227" i="55"/>
  <c r="F227" i="55"/>
  <c r="O226" i="55"/>
  <c r="L226" i="55"/>
  <c r="I226" i="55"/>
  <c r="F226" i="55"/>
  <c r="O225" i="55"/>
  <c r="L225" i="55"/>
  <c r="I225" i="55"/>
  <c r="F225" i="55"/>
  <c r="O224" i="55"/>
  <c r="L224" i="55"/>
  <c r="I224" i="55"/>
  <c r="F224" i="55"/>
  <c r="C224" i="55" s="1"/>
  <c r="O223" i="55"/>
  <c r="L223" i="55"/>
  <c r="I223" i="55"/>
  <c r="F223" i="55"/>
  <c r="C223" i="55" s="1"/>
  <c r="O222" i="55"/>
  <c r="L222" i="55"/>
  <c r="I222" i="55"/>
  <c r="F222" i="55"/>
  <c r="O221" i="55"/>
  <c r="L221" i="55"/>
  <c r="I221" i="55"/>
  <c r="F221" i="55"/>
  <c r="O220" i="55"/>
  <c r="L220" i="55"/>
  <c r="I220" i="55"/>
  <c r="F220" i="55"/>
  <c r="C220" i="55"/>
  <c r="O219" i="55"/>
  <c r="L219" i="55"/>
  <c r="I219" i="55"/>
  <c r="F219" i="55"/>
  <c r="C219" i="55" s="1"/>
  <c r="O218" i="55"/>
  <c r="L218" i="55"/>
  <c r="I218" i="55"/>
  <c r="F218" i="55"/>
  <c r="C218" i="55" s="1"/>
  <c r="N217" i="55"/>
  <c r="M217" i="55"/>
  <c r="O217" i="55" s="1"/>
  <c r="K217" i="55"/>
  <c r="J217" i="55"/>
  <c r="L217" i="55" s="1"/>
  <c r="H217" i="55"/>
  <c r="G217" i="55"/>
  <c r="I217" i="55" s="1"/>
  <c r="E217" i="55"/>
  <c r="D217" i="55"/>
  <c r="F217" i="55" s="1"/>
  <c r="O216" i="55"/>
  <c r="L216" i="55"/>
  <c r="I216" i="55"/>
  <c r="F216" i="55"/>
  <c r="C216" i="55"/>
  <c r="O215" i="55"/>
  <c r="L215" i="55"/>
  <c r="I215" i="55"/>
  <c r="F215" i="55"/>
  <c r="C215" i="55" s="1"/>
  <c r="O214" i="55"/>
  <c r="L214" i="55"/>
  <c r="I214" i="55"/>
  <c r="F214" i="55"/>
  <c r="C214" i="55" s="1"/>
  <c r="O213" i="55"/>
  <c r="L213" i="55"/>
  <c r="I213" i="55"/>
  <c r="F213" i="55"/>
  <c r="O212" i="55"/>
  <c r="L212" i="55"/>
  <c r="I212" i="55"/>
  <c r="F212" i="55"/>
  <c r="C212" i="55" s="1"/>
  <c r="O211" i="55"/>
  <c r="L211" i="55"/>
  <c r="I211" i="55"/>
  <c r="F211" i="55"/>
  <c r="O210" i="55"/>
  <c r="L210" i="55"/>
  <c r="I210" i="55"/>
  <c r="F210" i="55"/>
  <c r="O209" i="55"/>
  <c r="L209" i="55"/>
  <c r="I209" i="55"/>
  <c r="F209" i="55"/>
  <c r="O208" i="55"/>
  <c r="L208" i="55"/>
  <c r="I208" i="55"/>
  <c r="C208" i="55" s="1"/>
  <c r="F208" i="55"/>
  <c r="O207" i="55"/>
  <c r="L207" i="55"/>
  <c r="I207" i="55"/>
  <c r="F207" i="55"/>
  <c r="N206" i="55"/>
  <c r="M206" i="55"/>
  <c r="K206" i="55"/>
  <c r="J206" i="55"/>
  <c r="L206" i="55" s="1"/>
  <c r="H206" i="55"/>
  <c r="G206" i="55"/>
  <c r="I206" i="55" s="1"/>
  <c r="E206" i="55"/>
  <c r="E205" i="55" s="1"/>
  <c r="D206" i="55"/>
  <c r="N205" i="55"/>
  <c r="H205" i="55"/>
  <c r="D205" i="55"/>
  <c r="O204" i="55"/>
  <c r="L204" i="55"/>
  <c r="I204" i="55"/>
  <c r="C204" i="55" s="1"/>
  <c r="F204" i="55"/>
  <c r="O203" i="55"/>
  <c r="L203" i="55"/>
  <c r="I203" i="55"/>
  <c r="F203" i="55"/>
  <c r="O202" i="55"/>
  <c r="L202" i="55"/>
  <c r="I202" i="55"/>
  <c r="F202" i="55"/>
  <c r="O201" i="55"/>
  <c r="L201" i="55"/>
  <c r="I201" i="55"/>
  <c r="F201" i="55"/>
  <c r="O200" i="55"/>
  <c r="L200" i="55"/>
  <c r="I200" i="55"/>
  <c r="F200" i="55"/>
  <c r="C200" i="55" s="1"/>
  <c r="N199" i="55"/>
  <c r="M199" i="55"/>
  <c r="K199" i="55"/>
  <c r="J199" i="55"/>
  <c r="L199" i="55" s="1"/>
  <c r="H199" i="55"/>
  <c r="H197" i="55" s="1"/>
  <c r="H196" i="55" s="1"/>
  <c r="G199" i="55"/>
  <c r="E199" i="55"/>
  <c r="D199" i="55"/>
  <c r="O198" i="55"/>
  <c r="L198" i="55"/>
  <c r="I198" i="55"/>
  <c r="F198" i="55"/>
  <c r="N197" i="55"/>
  <c r="N196" i="55" s="1"/>
  <c r="M197" i="55"/>
  <c r="K197" i="55"/>
  <c r="J197" i="55"/>
  <c r="G197" i="55"/>
  <c r="E197" i="55"/>
  <c r="O194" i="55"/>
  <c r="L194" i="55"/>
  <c r="I194" i="55"/>
  <c r="F194" i="55"/>
  <c r="N193" i="55"/>
  <c r="M193" i="55"/>
  <c r="K193" i="55"/>
  <c r="J193" i="55"/>
  <c r="H193" i="55"/>
  <c r="H192" i="55" s="1"/>
  <c r="H188" i="55" s="1"/>
  <c r="G193" i="55"/>
  <c r="I193" i="55" s="1"/>
  <c r="E193" i="55"/>
  <c r="D193" i="55"/>
  <c r="F193" i="55" s="1"/>
  <c r="M192" i="55"/>
  <c r="K192" i="55"/>
  <c r="E192" i="55"/>
  <c r="D192" i="55"/>
  <c r="O191" i="55"/>
  <c r="L191" i="55"/>
  <c r="I191" i="55"/>
  <c r="F191" i="55"/>
  <c r="O190" i="55"/>
  <c r="L190" i="55"/>
  <c r="I190" i="55"/>
  <c r="F190" i="55"/>
  <c r="N189" i="55"/>
  <c r="M189" i="55"/>
  <c r="O189" i="55" s="1"/>
  <c r="K189" i="55"/>
  <c r="J189" i="55"/>
  <c r="L189" i="55" s="1"/>
  <c r="H189" i="55"/>
  <c r="G189" i="55"/>
  <c r="I189" i="55" s="1"/>
  <c r="E189" i="55"/>
  <c r="F189" i="55" s="1"/>
  <c r="D189" i="55"/>
  <c r="M188" i="55"/>
  <c r="E188" i="55"/>
  <c r="D188" i="55"/>
  <c r="F188" i="55" s="1"/>
  <c r="O187" i="55"/>
  <c r="L187" i="55"/>
  <c r="I187" i="55"/>
  <c r="F187" i="55"/>
  <c r="C187" i="55" s="1"/>
  <c r="O186" i="55"/>
  <c r="L186" i="55"/>
  <c r="I186" i="55"/>
  <c r="F186" i="55"/>
  <c r="N185" i="55"/>
  <c r="M185" i="55"/>
  <c r="O185" i="55" s="1"/>
  <c r="L185" i="55"/>
  <c r="K185" i="55"/>
  <c r="J185" i="55"/>
  <c r="H185" i="55"/>
  <c r="I185" i="55" s="1"/>
  <c r="G185" i="55"/>
  <c r="E185" i="55"/>
  <c r="D185" i="55"/>
  <c r="O184" i="55"/>
  <c r="L184" i="55"/>
  <c r="I184" i="55"/>
  <c r="F184" i="55"/>
  <c r="O183" i="55"/>
  <c r="L183" i="55"/>
  <c r="I183" i="55"/>
  <c r="F183" i="55"/>
  <c r="C183" i="55" s="1"/>
  <c r="O182" i="55"/>
  <c r="L182" i="55"/>
  <c r="I182" i="55"/>
  <c r="F182" i="55"/>
  <c r="C182" i="55" s="1"/>
  <c r="O181" i="55"/>
  <c r="L181" i="55"/>
  <c r="I181" i="55"/>
  <c r="F181" i="55"/>
  <c r="C181" i="55" s="1"/>
  <c r="N180" i="55"/>
  <c r="M180" i="55"/>
  <c r="K180" i="55"/>
  <c r="J180" i="55"/>
  <c r="L180" i="55" s="1"/>
  <c r="H180" i="55"/>
  <c r="G180" i="55"/>
  <c r="I180" i="55" s="1"/>
  <c r="F180" i="55"/>
  <c r="E180" i="55"/>
  <c r="D180" i="55"/>
  <c r="O179" i="55"/>
  <c r="L179" i="55"/>
  <c r="I179" i="55"/>
  <c r="C179" i="55" s="1"/>
  <c r="F179" i="55"/>
  <c r="O178" i="55"/>
  <c r="L178" i="55"/>
  <c r="I178" i="55"/>
  <c r="F178" i="55"/>
  <c r="C178" i="55" s="1"/>
  <c r="O177" i="55"/>
  <c r="L177" i="55"/>
  <c r="I177" i="55"/>
  <c r="F177" i="55"/>
  <c r="N176" i="55"/>
  <c r="N175" i="55" s="1"/>
  <c r="N174" i="55" s="1"/>
  <c r="M176" i="55"/>
  <c r="M175" i="55" s="1"/>
  <c r="M174" i="55" s="1"/>
  <c r="K176" i="55"/>
  <c r="J176" i="55"/>
  <c r="I176" i="55"/>
  <c r="H176" i="55"/>
  <c r="H175" i="55" s="1"/>
  <c r="H174" i="55" s="1"/>
  <c r="G176" i="55"/>
  <c r="E176" i="55"/>
  <c r="E175" i="55" s="1"/>
  <c r="E174" i="55" s="1"/>
  <c r="D176" i="55"/>
  <c r="D175" i="55" s="1"/>
  <c r="K175" i="55"/>
  <c r="K174" i="55" s="1"/>
  <c r="G175" i="55"/>
  <c r="D174" i="55"/>
  <c r="F174" i="55" s="1"/>
  <c r="O173" i="55"/>
  <c r="L173" i="55"/>
  <c r="I173" i="55"/>
  <c r="F173" i="55"/>
  <c r="C173" i="55" s="1"/>
  <c r="O172" i="55"/>
  <c r="L172" i="55"/>
  <c r="I172" i="55"/>
  <c r="F172" i="55"/>
  <c r="C172" i="55" s="1"/>
  <c r="O171" i="55"/>
  <c r="L171" i="55"/>
  <c r="I171" i="55"/>
  <c r="F171" i="55"/>
  <c r="C171" i="55" s="1"/>
  <c r="O170" i="55"/>
  <c r="L170" i="55"/>
  <c r="I170" i="55"/>
  <c r="F170" i="55"/>
  <c r="O169" i="55"/>
  <c r="L169" i="55"/>
  <c r="I169" i="55"/>
  <c r="F169" i="55"/>
  <c r="O168" i="55"/>
  <c r="L168" i="55"/>
  <c r="I168" i="55"/>
  <c r="F168" i="55"/>
  <c r="N167" i="55"/>
  <c r="M167" i="55"/>
  <c r="O167" i="55" s="1"/>
  <c r="K167" i="55"/>
  <c r="K166" i="55" s="1"/>
  <c r="J167" i="55"/>
  <c r="H167" i="55"/>
  <c r="G167" i="55"/>
  <c r="F167" i="55"/>
  <c r="E167" i="55"/>
  <c r="D167" i="55"/>
  <c r="N166" i="55"/>
  <c r="J166" i="55"/>
  <c r="L166" i="55" s="1"/>
  <c r="H166" i="55"/>
  <c r="E166" i="55"/>
  <c r="D166" i="55"/>
  <c r="O165" i="55"/>
  <c r="L165" i="55"/>
  <c r="I165" i="55"/>
  <c r="F165" i="55"/>
  <c r="O164" i="55"/>
  <c r="L164" i="55"/>
  <c r="I164" i="55"/>
  <c r="F164" i="55"/>
  <c r="O163" i="55"/>
  <c r="L163" i="55"/>
  <c r="I163" i="55"/>
  <c r="F163" i="55"/>
  <c r="C163" i="55"/>
  <c r="O162" i="55"/>
  <c r="L162" i="55"/>
  <c r="I162" i="55"/>
  <c r="F162" i="55"/>
  <c r="C162" i="55" s="1"/>
  <c r="N161" i="55"/>
  <c r="M161" i="55"/>
  <c r="K161" i="55"/>
  <c r="J161" i="55"/>
  <c r="L161" i="55" s="1"/>
  <c r="I161" i="55"/>
  <c r="H161" i="55"/>
  <c r="G161" i="55"/>
  <c r="E161" i="55"/>
  <c r="D161" i="55"/>
  <c r="O160" i="55"/>
  <c r="L160" i="55"/>
  <c r="I160" i="55"/>
  <c r="F160" i="55"/>
  <c r="O159" i="55"/>
  <c r="L159" i="55"/>
  <c r="I159" i="55"/>
  <c r="F159" i="55"/>
  <c r="C159" i="55" s="1"/>
  <c r="O158" i="55"/>
  <c r="L158" i="55"/>
  <c r="I158" i="55"/>
  <c r="F158" i="55"/>
  <c r="O157" i="55"/>
  <c r="L157" i="55"/>
  <c r="I157" i="55"/>
  <c r="F157" i="55"/>
  <c r="O156" i="55"/>
  <c r="L156" i="55"/>
  <c r="I156" i="55"/>
  <c r="F156" i="55"/>
  <c r="O155" i="55"/>
  <c r="L155" i="55"/>
  <c r="I155" i="55"/>
  <c r="F155" i="55"/>
  <c r="C155" i="55" s="1"/>
  <c r="O154" i="55"/>
  <c r="L154" i="55"/>
  <c r="I154" i="55"/>
  <c r="F154" i="55"/>
  <c r="O153" i="55"/>
  <c r="L153" i="55"/>
  <c r="I153" i="55"/>
  <c r="F153" i="55"/>
  <c r="N152" i="55"/>
  <c r="M152" i="55"/>
  <c r="K152" i="55"/>
  <c r="J152" i="55"/>
  <c r="H152" i="55"/>
  <c r="G152" i="55"/>
  <c r="E152" i="55"/>
  <c r="D152" i="55"/>
  <c r="F152" i="55" s="1"/>
  <c r="O151" i="55"/>
  <c r="L151" i="55"/>
  <c r="I151" i="55"/>
  <c r="F151" i="55"/>
  <c r="C151" i="55" s="1"/>
  <c r="O150" i="55"/>
  <c r="L150" i="55"/>
  <c r="I150" i="55"/>
  <c r="F150" i="55"/>
  <c r="C150" i="55" s="1"/>
  <c r="O149" i="55"/>
  <c r="L149" i="55"/>
  <c r="I149" i="55"/>
  <c r="F149" i="55"/>
  <c r="O148" i="55"/>
  <c r="L148" i="55"/>
  <c r="I148" i="55"/>
  <c r="F148" i="55"/>
  <c r="O147" i="55"/>
  <c r="L147" i="55"/>
  <c r="I147" i="55"/>
  <c r="F147" i="55"/>
  <c r="C147" i="55" s="1"/>
  <c r="O146" i="55"/>
  <c r="L146" i="55"/>
  <c r="I146" i="55"/>
  <c r="F146" i="55"/>
  <c r="N145" i="55"/>
  <c r="M145" i="55"/>
  <c r="O145" i="55" s="1"/>
  <c r="K145" i="55"/>
  <c r="J145" i="55"/>
  <c r="H145" i="55"/>
  <c r="G145" i="55"/>
  <c r="I145" i="55" s="1"/>
  <c r="E145" i="55"/>
  <c r="F145" i="55" s="1"/>
  <c r="D145" i="55"/>
  <c r="O144" i="55"/>
  <c r="L144" i="55"/>
  <c r="C144" i="55" s="1"/>
  <c r="I144" i="55"/>
  <c r="F144" i="55"/>
  <c r="O143" i="55"/>
  <c r="L143" i="55"/>
  <c r="C143" i="55" s="1"/>
  <c r="I143" i="55"/>
  <c r="F143" i="55"/>
  <c r="N142" i="55"/>
  <c r="M142" i="55"/>
  <c r="K142" i="55"/>
  <c r="J142" i="55"/>
  <c r="L142" i="55" s="1"/>
  <c r="H142" i="55"/>
  <c r="G142" i="55"/>
  <c r="E142" i="55"/>
  <c r="D142" i="55"/>
  <c r="O141" i="55"/>
  <c r="L141" i="55"/>
  <c r="I141" i="55"/>
  <c r="F141" i="55"/>
  <c r="O140" i="55"/>
  <c r="L140" i="55"/>
  <c r="I140" i="55"/>
  <c r="F140" i="55"/>
  <c r="O139" i="55"/>
  <c r="L139" i="55"/>
  <c r="I139" i="55"/>
  <c r="F139" i="55"/>
  <c r="C139" i="55"/>
  <c r="O138" i="55"/>
  <c r="L138" i="55"/>
  <c r="I138" i="55"/>
  <c r="F138" i="55"/>
  <c r="C138" i="55" s="1"/>
  <c r="N137" i="55"/>
  <c r="M137" i="55"/>
  <c r="O137" i="55" s="1"/>
  <c r="K137" i="55"/>
  <c r="J137" i="55"/>
  <c r="L137" i="55" s="1"/>
  <c r="H137" i="55"/>
  <c r="G137" i="55"/>
  <c r="I137" i="55" s="1"/>
  <c r="E137" i="55"/>
  <c r="D137" i="55"/>
  <c r="O136" i="55"/>
  <c r="L136" i="55"/>
  <c r="I136" i="55"/>
  <c r="F136" i="55"/>
  <c r="O135" i="55"/>
  <c r="L135" i="55"/>
  <c r="I135" i="55"/>
  <c r="C135" i="55" s="1"/>
  <c r="F135" i="55"/>
  <c r="O134" i="55"/>
  <c r="L134" i="55"/>
  <c r="I134" i="55"/>
  <c r="F134" i="55"/>
  <c r="O133" i="55"/>
  <c r="L133" i="55"/>
  <c r="I133" i="55"/>
  <c r="F133" i="55"/>
  <c r="N132" i="55"/>
  <c r="M132" i="55"/>
  <c r="K132" i="55"/>
  <c r="J132" i="55"/>
  <c r="H132" i="55"/>
  <c r="G132" i="55"/>
  <c r="I132" i="55" s="1"/>
  <c r="E132" i="55"/>
  <c r="E131" i="55" s="1"/>
  <c r="D132" i="55"/>
  <c r="F132" i="55" s="1"/>
  <c r="K131" i="55"/>
  <c r="O130" i="55"/>
  <c r="L130" i="55"/>
  <c r="I130" i="55"/>
  <c r="F130" i="55"/>
  <c r="N129" i="55"/>
  <c r="M129" i="55"/>
  <c r="K129" i="55"/>
  <c r="J129" i="55"/>
  <c r="H129" i="55"/>
  <c r="G129" i="55"/>
  <c r="I129" i="55" s="1"/>
  <c r="E129" i="55"/>
  <c r="D129" i="55"/>
  <c r="O128" i="55"/>
  <c r="L128" i="55"/>
  <c r="C128" i="55" s="1"/>
  <c r="I128" i="55"/>
  <c r="F128" i="55"/>
  <c r="O127" i="55"/>
  <c r="L127" i="55"/>
  <c r="I127" i="55"/>
  <c r="F127" i="55"/>
  <c r="O126" i="55"/>
  <c r="L126" i="55"/>
  <c r="I126" i="55"/>
  <c r="F126" i="55"/>
  <c r="O125" i="55"/>
  <c r="L125" i="55"/>
  <c r="I125" i="55"/>
  <c r="F125" i="55"/>
  <c r="O124" i="55"/>
  <c r="L124" i="55"/>
  <c r="C124" i="55" s="1"/>
  <c r="I124" i="55"/>
  <c r="F124" i="55"/>
  <c r="N123" i="55"/>
  <c r="M123" i="55"/>
  <c r="O123" i="55" s="1"/>
  <c r="K123" i="55"/>
  <c r="J123" i="55"/>
  <c r="H123" i="55"/>
  <c r="G123" i="55"/>
  <c r="E123" i="55"/>
  <c r="D123" i="55"/>
  <c r="O122" i="55"/>
  <c r="L122" i="55"/>
  <c r="I122" i="55"/>
  <c r="F122" i="55"/>
  <c r="O121" i="55"/>
  <c r="L121" i="55"/>
  <c r="I121" i="55"/>
  <c r="F121" i="55"/>
  <c r="O120" i="55"/>
  <c r="L120" i="55"/>
  <c r="I120" i="55"/>
  <c r="F120" i="55"/>
  <c r="O119" i="55"/>
  <c r="L119" i="55"/>
  <c r="I119" i="55"/>
  <c r="F119" i="55"/>
  <c r="C119" i="55"/>
  <c r="O118" i="55"/>
  <c r="L118" i="55"/>
  <c r="I118" i="55"/>
  <c r="F118" i="55"/>
  <c r="C118" i="55" s="1"/>
  <c r="N117" i="55"/>
  <c r="M117" i="55"/>
  <c r="O117" i="55" s="1"/>
  <c r="K117" i="55"/>
  <c r="J117" i="55"/>
  <c r="L117" i="55" s="1"/>
  <c r="H117" i="55"/>
  <c r="G117" i="55"/>
  <c r="I117" i="55" s="1"/>
  <c r="E117" i="55"/>
  <c r="F117" i="55" s="1"/>
  <c r="D117" i="55"/>
  <c r="O116" i="55"/>
  <c r="L116" i="55"/>
  <c r="I116" i="55"/>
  <c r="F116" i="55"/>
  <c r="O115" i="55"/>
  <c r="L115" i="55"/>
  <c r="I115" i="55"/>
  <c r="C115" i="55" s="1"/>
  <c r="F115" i="55"/>
  <c r="O114" i="55"/>
  <c r="L114" i="55"/>
  <c r="I114" i="55"/>
  <c r="F114" i="55"/>
  <c r="C114" i="55" s="1"/>
  <c r="N113" i="55"/>
  <c r="M113" i="55"/>
  <c r="O113" i="55" s="1"/>
  <c r="K113" i="55"/>
  <c r="J113" i="55"/>
  <c r="L113" i="55" s="1"/>
  <c r="H113" i="55"/>
  <c r="I113" i="55" s="1"/>
  <c r="G113" i="55"/>
  <c r="E113" i="55"/>
  <c r="F113" i="55" s="1"/>
  <c r="D113" i="55"/>
  <c r="O112" i="55"/>
  <c r="L112" i="55"/>
  <c r="I112" i="55"/>
  <c r="F112" i="55"/>
  <c r="O111" i="55"/>
  <c r="L111" i="55"/>
  <c r="I111" i="55"/>
  <c r="C111" i="55" s="1"/>
  <c r="F111" i="55"/>
  <c r="O110" i="55"/>
  <c r="L110" i="55"/>
  <c r="I110" i="55"/>
  <c r="F110" i="55"/>
  <c r="O109" i="55"/>
  <c r="L109" i="55"/>
  <c r="I109" i="55"/>
  <c r="F109" i="55"/>
  <c r="O108" i="55"/>
  <c r="L108" i="55"/>
  <c r="C108" i="55" s="1"/>
  <c r="I108" i="55"/>
  <c r="F108" i="55"/>
  <c r="O107" i="55"/>
  <c r="L107" i="55"/>
  <c r="I107" i="55"/>
  <c r="F107" i="55"/>
  <c r="C107" i="55" s="1"/>
  <c r="O106" i="55"/>
  <c r="L106" i="55"/>
  <c r="I106" i="55"/>
  <c r="F106" i="55"/>
  <c r="O105" i="55"/>
  <c r="L105" i="55"/>
  <c r="I105" i="55"/>
  <c r="F105" i="55"/>
  <c r="N104" i="55"/>
  <c r="O104" i="55" s="1"/>
  <c r="M104" i="55"/>
  <c r="K104" i="55"/>
  <c r="J104" i="55"/>
  <c r="H104" i="55"/>
  <c r="G104" i="55"/>
  <c r="E104" i="55"/>
  <c r="D104" i="55"/>
  <c r="F104" i="55" s="1"/>
  <c r="O103" i="55"/>
  <c r="L103" i="55"/>
  <c r="I103" i="55"/>
  <c r="F103" i="55"/>
  <c r="C103" i="55" s="1"/>
  <c r="O102" i="55"/>
  <c r="L102" i="55"/>
  <c r="I102" i="55"/>
  <c r="F102" i="55"/>
  <c r="O101" i="55"/>
  <c r="L101" i="55"/>
  <c r="I101" i="55"/>
  <c r="F101" i="55"/>
  <c r="O100" i="55"/>
  <c r="L100" i="55"/>
  <c r="I100" i="55"/>
  <c r="F100" i="55"/>
  <c r="O99" i="55"/>
  <c r="L99" i="55"/>
  <c r="I99" i="55"/>
  <c r="C99" i="55" s="1"/>
  <c r="F99" i="55"/>
  <c r="O98" i="55"/>
  <c r="L98" i="55"/>
  <c r="I98" i="55"/>
  <c r="F98" i="55"/>
  <c r="O97" i="55"/>
  <c r="L97" i="55"/>
  <c r="I97" i="55"/>
  <c r="F97" i="55"/>
  <c r="N96" i="55"/>
  <c r="M96" i="55"/>
  <c r="K96" i="55"/>
  <c r="J96" i="55"/>
  <c r="L96" i="55" s="1"/>
  <c r="H96" i="55"/>
  <c r="G96" i="55"/>
  <c r="I96" i="55" s="1"/>
  <c r="E96" i="55"/>
  <c r="D96" i="55"/>
  <c r="F96" i="55" s="1"/>
  <c r="O95" i="55"/>
  <c r="L95" i="55"/>
  <c r="I95" i="55"/>
  <c r="F95" i="55"/>
  <c r="C95" i="55"/>
  <c r="O94" i="55"/>
  <c r="L94" i="55"/>
  <c r="I94" i="55"/>
  <c r="F94" i="55"/>
  <c r="C94" i="55" s="1"/>
  <c r="O93" i="55"/>
  <c r="L93" i="55"/>
  <c r="I93" i="55"/>
  <c r="F93" i="55"/>
  <c r="O92" i="55"/>
  <c r="L92" i="55"/>
  <c r="I92" i="55"/>
  <c r="F92" i="55"/>
  <c r="O91" i="55"/>
  <c r="L91" i="55"/>
  <c r="I91" i="55"/>
  <c r="F91" i="55"/>
  <c r="C91" i="55" s="1"/>
  <c r="N90" i="55"/>
  <c r="M90" i="55"/>
  <c r="L90" i="55"/>
  <c r="K90" i="55"/>
  <c r="J90" i="55"/>
  <c r="H90" i="55"/>
  <c r="G90" i="55"/>
  <c r="E90" i="55"/>
  <c r="D90" i="55"/>
  <c r="O89" i="55"/>
  <c r="L89" i="55"/>
  <c r="I89" i="55"/>
  <c r="F89" i="55"/>
  <c r="O88" i="55"/>
  <c r="L88" i="55"/>
  <c r="C88" i="55" s="1"/>
  <c r="I88" i="55"/>
  <c r="F88" i="55"/>
  <c r="O87" i="55"/>
  <c r="L87" i="55"/>
  <c r="I87" i="55"/>
  <c r="F87" i="55"/>
  <c r="C87" i="55" s="1"/>
  <c r="O86" i="55"/>
  <c r="L86" i="55"/>
  <c r="I86" i="55"/>
  <c r="F86" i="55"/>
  <c r="N85" i="55"/>
  <c r="M85" i="55"/>
  <c r="K85" i="55"/>
  <c r="J85" i="55"/>
  <c r="L85" i="55" s="1"/>
  <c r="I85" i="55"/>
  <c r="H85" i="55"/>
  <c r="G85" i="55"/>
  <c r="E85" i="55"/>
  <c r="D85" i="55"/>
  <c r="O83" i="55"/>
  <c r="L83" i="55"/>
  <c r="I83" i="55"/>
  <c r="F83" i="55"/>
  <c r="C83" i="55" s="1"/>
  <c r="O82" i="55"/>
  <c r="L82" i="55"/>
  <c r="I82" i="55"/>
  <c r="F82" i="55"/>
  <c r="N81" i="55"/>
  <c r="M81" i="55"/>
  <c r="O81" i="55" s="1"/>
  <c r="K81" i="55"/>
  <c r="J81" i="55"/>
  <c r="H81" i="55"/>
  <c r="G81" i="55"/>
  <c r="I81" i="55" s="1"/>
  <c r="E81" i="55"/>
  <c r="F81" i="55" s="1"/>
  <c r="D81" i="55"/>
  <c r="O80" i="55"/>
  <c r="L80" i="55"/>
  <c r="C80" i="55" s="1"/>
  <c r="I80" i="55"/>
  <c r="F80" i="55"/>
  <c r="O79" i="55"/>
  <c r="L79" i="55"/>
  <c r="C79" i="55" s="1"/>
  <c r="I79" i="55"/>
  <c r="F79" i="55"/>
  <c r="N78" i="55"/>
  <c r="M78" i="55"/>
  <c r="K78" i="55"/>
  <c r="K77" i="55" s="1"/>
  <c r="J78" i="55"/>
  <c r="L78" i="55" s="1"/>
  <c r="H78" i="55"/>
  <c r="G78" i="55"/>
  <c r="E78" i="55"/>
  <c r="D78" i="55"/>
  <c r="N77" i="55"/>
  <c r="J77" i="55"/>
  <c r="G77" i="55"/>
  <c r="E77" i="55"/>
  <c r="O75" i="55"/>
  <c r="L75" i="55"/>
  <c r="I75" i="55"/>
  <c r="F75" i="55"/>
  <c r="C75" i="55" s="1"/>
  <c r="O74" i="55"/>
  <c r="L74" i="55"/>
  <c r="I74" i="55"/>
  <c r="F74" i="55"/>
  <c r="O73" i="55"/>
  <c r="L73" i="55"/>
  <c r="I73" i="55"/>
  <c r="F73" i="55"/>
  <c r="O72" i="55"/>
  <c r="L72" i="55"/>
  <c r="I72" i="55"/>
  <c r="F72" i="55"/>
  <c r="O71" i="55"/>
  <c r="L71" i="55"/>
  <c r="I71" i="55"/>
  <c r="F71" i="55"/>
  <c r="C71" i="55"/>
  <c r="O70" i="55"/>
  <c r="N70" i="55"/>
  <c r="N68" i="55" s="1"/>
  <c r="M70" i="55"/>
  <c r="L70" i="55"/>
  <c r="K70" i="55"/>
  <c r="K68" i="55" s="1"/>
  <c r="J70" i="55"/>
  <c r="H70" i="55"/>
  <c r="H68" i="55" s="1"/>
  <c r="G70" i="55"/>
  <c r="I70" i="55" s="1"/>
  <c r="E70" i="55"/>
  <c r="D70" i="55"/>
  <c r="O69" i="55"/>
  <c r="L69" i="55"/>
  <c r="I69" i="55"/>
  <c r="F69" i="55"/>
  <c r="M68" i="55"/>
  <c r="J68" i="55"/>
  <c r="L68" i="55" s="1"/>
  <c r="E68" i="55"/>
  <c r="O67" i="55"/>
  <c r="L67" i="55"/>
  <c r="I67" i="55"/>
  <c r="F67" i="55"/>
  <c r="O66" i="55"/>
  <c r="L66" i="55"/>
  <c r="I66" i="55"/>
  <c r="F66" i="55"/>
  <c r="O65" i="55"/>
  <c r="L65" i="55"/>
  <c r="I65" i="55"/>
  <c r="F65" i="55"/>
  <c r="O64" i="55"/>
  <c r="L64" i="55"/>
  <c r="I64" i="55"/>
  <c r="F64" i="55"/>
  <c r="O63" i="55"/>
  <c r="L63" i="55"/>
  <c r="I63" i="55"/>
  <c r="F63" i="55"/>
  <c r="C63" i="55" s="1"/>
  <c r="O62" i="55"/>
  <c r="L62" i="55"/>
  <c r="I62" i="55"/>
  <c r="F62" i="55"/>
  <c r="O61" i="55"/>
  <c r="L61" i="55"/>
  <c r="I61" i="55"/>
  <c r="F61" i="55"/>
  <c r="O60" i="55"/>
  <c r="L60" i="55"/>
  <c r="I60" i="55"/>
  <c r="C60" i="55" s="1"/>
  <c r="F60" i="55"/>
  <c r="N59" i="55"/>
  <c r="M59" i="55"/>
  <c r="O59" i="55" s="1"/>
  <c r="K59" i="55"/>
  <c r="J59" i="55"/>
  <c r="L59" i="55" s="1"/>
  <c r="H59" i="55"/>
  <c r="G59" i="55"/>
  <c r="I59" i="55" s="1"/>
  <c r="E59" i="55"/>
  <c r="D59" i="55"/>
  <c r="F59" i="55" s="1"/>
  <c r="O58" i="55"/>
  <c r="L58" i="55"/>
  <c r="I58" i="55"/>
  <c r="F58" i="55"/>
  <c r="O57" i="55"/>
  <c r="L57" i="55"/>
  <c r="I57" i="55"/>
  <c r="F57" i="55"/>
  <c r="N56" i="55"/>
  <c r="N55" i="55" s="1"/>
  <c r="M56" i="55"/>
  <c r="K56" i="55"/>
  <c r="J56" i="55"/>
  <c r="I56" i="55"/>
  <c r="H56" i="55"/>
  <c r="G56" i="55"/>
  <c r="E56" i="55"/>
  <c r="E55" i="55" s="1"/>
  <c r="D56" i="55"/>
  <c r="K55" i="55"/>
  <c r="K54" i="55" s="1"/>
  <c r="H55" i="55"/>
  <c r="G55" i="55"/>
  <c r="D55" i="55"/>
  <c r="H54" i="55"/>
  <c r="O48" i="55"/>
  <c r="C48" i="55" s="1"/>
  <c r="O47" i="55"/>
  <c r="C47" i="55" s="1"/>
  <c r="N46" i="55"/>
  <c r="M46" i="55"/>
  <c r="O46" i="55" s="1"/>
  <c r="C46" i="55" s="1"/>
  <c r="L45" i="55"/>
  <c r="I45" i="55"/>
  <c r="F45" i="55"/>
  <c r="C45" i="55" s="1"/>
  <c r="K44" i="55"/>
  <c r="J44" i="55"/>
  <c r="L44" i="55" s="1"/>
  <c r="H44" i="55"/>
  <c r="G44" i="55"/>
  <c r="I44" i="55" s="1"/>
  <c r="E44" i="55"/>
  <c r="D44" i="55"/>
  <c r="F43" i="55"/>
  <c r="C43" i="55" s="1"/>
  <c r="L42" i="55"/>
  <c r="C42" i="55" s="1"/>
  <c r="L41" i="55"/>
  <c r="C41" i="55"/>
  <c r="L40" i="55"/>
  <c r="C40" i="55" s="1"/>
  <c r="L39" i="55"/>
  <c r="C39" i="55" s="1"/>
  <c r="K38" i="55"/>
  <c r="J38" i="55"/>
  <c r="L38" i="55" s="1"/>
  <c r="C38" i="55" s="1"/>
  <c r="L37" i="55"/>
  <c r="C37" i="55" s="1"/>
  <c r="L36" i="55"/>
  <c r="C36" i="55"/>
  <c r="K35" i="55"/>
  <c r="J35" i="55"/>
  <c r="L35" i="55" s="1"/>
  <c r="C35" i="55" s="1"/>
  <c r="L34" i="55"/>
  <c r="C34" i="55" s="1"/>
  <c r="K33" i="55"/>
  <c r="J33" i="55"/>
  <c r="L32" i="55"/>
  <c r="C32" i="55" s="1"/>
  <c r="L31" i="55"/>
  <c r="C31" i="55" s="1"/>
  <c r="L30" i="55"/>
  <c r="C30" i="55"/>
  <c r="K29" i="55"/>
  <c r="J29" i="55"/>
  <c r="L29" i="55" s="1"/>
  <c r="C29" i="55" s="1"/>
  <c r="F27" i="55"/>
  <c r="C27" i="55" s="1"/>
  <c r="I26" i="55"/>
  <c r="F26" i="55"/>
  <c r="O25" i="55"/>
  <c r="L25" i="55"/>
  <c r="I25" i="55"/>
  <c r="F25" i="55"/>
  <c r="O24" i="55"/>
  <c r="L24" i="55"/>
  <c r="I24" i="55"/>
  <c r="C24" i="55" s="1"/>
  <c r="F24" i="55"/>
  <c r="N23" i="55"/>
  <c r="N22" i="55" s="1"/>
  <c r="M23" i="55"/>
  <c r="M291" i="55" s="1"/>
  <c r="K23" i="55"/>
  <c r="J23" i="55"/>
  <c r="J291" i="55" s="1"/>
  <c r="H23" i="55"/>
  <c r="H291" i="55" s="1"/>
  <c r="H290" i="55" s="1"/>
  <c r="G23" i="55"/>
  <c r="E23" i="55"/>
  <c r="E291" i="55" s="1"/>
  <c r="E290" i="55" s="1"/>
  <c r="D23" i="55"/>
  <c r="D291" i="55" s="1"/>
  <c r="M22" i="55"/>
  <c r="H22" i="55"/>
  <c r="D22" i="55"/>
  <c r="K28" i="55" l="1"/>
  <c r="C59" i="55"/>
  <c r="O68" i="55"/>
  <c r="L77" i="55"/>
  <c r="C86" i="55"/>
  <c r="O90" i="55"/>
  <c r="O96" i="55"/>
  <c r="C100" i="55"/>
  <c r="L104" i="55"/>
  <c r="C105" i="55"/>
  <c r="C106" i="55"/>
  <c r="C112" i="55"/>
  <c r="C120" i="55"/>
  <c r="F129" i="55"/>
  <c r="L129" i="55"/>
  <c r="C130" i="55"/>
  <c r="G131" i="55"/>
  <c r="F137" i="55"/>
  <c r="C140" i="55"/>
  <c r="I142" i="55"/>
  <c r="C148" i="55"/>
  <c r="L152" i="55"/>
  <c r="C153" i="55"/>
  <c r="C154" i="55"/>
  <c r="C165" i="55"/>
  <c r="F166" i="55"/>
  <c r="F176" i="55"/>
  <c r="C190" i="55"/>
  <c r="O199" i="55"/>
  <c r="C202" i="55"/>
  <c r="C209" i="55"/>
  <c r="C221" i="55"/>
  <c r="K205" i="55"/>
  <c r="K196" i="55" s="1"/>
  <c r="C230" i="55"/>
  <c r="I236" i="55"/>
  <c r="C255" i="55"/>
  <c r="C263" i="55"/>
  <c r="F264" i="55"/>
  <c r="C268" i="55"/>
  <c r="C271" i="55"/>
  <c r="F272" i="55"/>
  <c r="O272" i="55"/>
  <c r="C279" i="55"/>
  <c r="I281" i="55"/>
  <c r="N291" i="55"/>
  <c r="N290" i="55" s="1"/>
  <c r="O293" i="55"/>
  <c r="C303" i="55"/>
  <c r="O22" i="55"/>
  <c r="F44" i="55"/>
  <c r="C44" i="55" s="1"/>
  <c r="M55" i="55"/>
  <c r="M54" i="55" s="1"/>
  <c r="O54" i="55" s="1"/>
  <c r="C62" i="55"/>
  <c r="C67" i="55"/>
  <c r="C73" i="55"/>
  <c r="C74" i="55"/>
  <c r="C89" i="55"/>
  <c r="C92" i="55"/>
  <c r="C97" i="55"/>
  <c r="C98" i="55"/>
  <c r="C109" i="55"/>
  <c r="C110" i="55"/>
  <c r="H131" i="55"/>
  <c r="O142" i="55"/>
  <c r="L145" i="55"/>
  <c r="C146" i="55"/>
  <c r="C157" i="55"/>
  <c r="C158" i="55"/>
  <c r="O161" i="55"/>
  <c r="C164" i="55"/>
  <c r="M166" i="55"/>
  <c r="O166" i="55" s="1"/>
  <c r="G192" i="55"/>
  <c r="I192" i="55" s="1"/>
  <c r="E196" i="55"/>
  <c r="C207" i="55"/>
  <c r="C213" i="55"/>
  <c r="O247" i="55"/>
  <c r="C250" i="55"/>
  <c r="C262" i="55"/>
  <c r="C265" i="55"/>
  <c r="C267" i="55"/>
  <c r="C275" i="55"/>
  <c r="I277" i="55"/>
  <c r="O23" i="55"/>
  <c r="E22" i="55"/>
  <c r="N54" i="55"/>
  <c r="C65" i="55"/>
  <c r="C66" i="55"/>
  <c r="C69" i="55"/>
  <c r="F70" i="55"/>
  <c r="C72" i="55"/>
  <c r="O78" i="55"/>
  <c r="C81" i="55"/>
  <c r="L81" i="55"/>
  <c r="C82" i="55"/>
  <c r="C102" i="55"/>
  <c r="I104" i="55"/>
  <c r="C116" i="55"/>
  <c r="C122" i="55"/>
  <c r="F123" i="55"/>
  <c r="C127" i="55"/>
  <c r="O129" i="55"/>
  <c r="C136" i="55"/>
  <c r="I152" i="55"/>
  <c r="C168" i="55"/>
  <c r="C170" i="55"/>
  <c r="C186" i="55"/>
  <c r="C198" i="55"/>
  <c r="J205" i="55"/>
  <c r="L205" i="55" s="1"/>
  <c r="C211" i="55"/>
  <c r="C249" i="55"/>
  <c r="I252" i="55"/>
  <c r="I253" i="55"/>
  <c r="C258" i="55"/>
  <c r="N270" i="55"/>
  <c r="N269" i="55" s="1"/>
  <c r="C285" i="55"/>
  <c r="F293" i="55"/>
  <c r="C294" i="55"/>
  <c r="C295" i="55"/>
  <c r="F22" i="55"/>
  <c r="F23" i="55"/>
  <c r="C26" i="55"/>
  <c r="L33" i="55"/>
  <c r="C33" i="55" s="1"/>
  <c r="F56" i="55"/>
  <c r="C57" i="55"/>
  <c r="C58" i="55"/>
  <c r="C113" i="55"/>
  <c r="C125" i="55"/>
  <c r="C126" i="55"/>
  <c r="C134" i="55"/>
  <c r="C191" i="55"/>
  <c r="F192" i="55"/>
  <c r="K188" i="55"/>
  <c r="C194" i="55"/>
  <c r="C201" i="55"/>
  <c r="C203" i="55"/>
  <c r="C226" i="55"/>
  <c r="C227" i="55"/>
  <c r="F228" i="55"/>
  <c r="F236" i="55"/>
  <c r="C236" i="55" s="1"/>
  <c r="C246" i="55"/>
  <c r="N231" i="55"/>
  <c r="N195" i="55" s="1"/>
  <c r="C257" i="55"/>
  <c r="C273" i="55"/>
  <c r="C282" i="55"/>
  <c r="C297" i="55"/>
  <c r="C298" i="55"/>
  <c r="C299" i="55"/>
  <c r="G291" i="55"/>
  <c r="G22" i="55"/>
  <c r="I22" i="55" s="1"/>
  <c r="I23" i="55"/>
  <c r="F55" i="55"/>
  <c r="E54" i="55"/>
  <c r="C61" i="55"/>
  <c r="I55" i="55"/>
  <c r="J55" i="55"/>
  <c r="L56" i="55"/>
  <c r="C70" i="55"/>
  <c r="K291" i="55"/>
  <c r="K290" i="55" s="1"/>
  <c r="K22" i="55"/>
  <c r="C25" i="55"/>
  <c r="O55" i="55"/>
  <c r="C64" i="55"/>
  <c r="L23" i="55"/>
  <c r="O56" i="55"/>
  <c r="G68" i="55"/>
  <c r="I68" i="55" s="1"/>
  <c r="J84" i="55"/>
  <c r="F90" i="55"/>
  <c r="D84" i="55"/>
  <c r="C104" i="55"/>
  <c r="C117" i="55"/>
  <c r="I123" i="55"/>
  <c r="G84" i="55"/>
  <c r="M131" i="55"/>
  <c r="C145" i="55"/>
  <c r="J175" i="55"/>
  <c r="L176" i="55"/>
  <c r="C176" i="55" s="1"/>
  <c r="C177" i="55"/>
  <c r="C184" i="55"/>
  <c r="F185" i="55"/>
  <c r="C185" i="55" s="1"/>
  <c r="E84" i="55"/>
  <c r="E76" i="55" s="1"/>
  <c r="F85" i="55"/>
  <c r="H84" i="55"/>
  <c r="I90" i="55"/>
  <c r="L123" i="55"/>
  <c r="K84" i="55"/>
  <c r="K76" i="55" s="1"/>
  <c r="K53" i="55" s="1"/>
  <c r="C137" i="55"/>
  <c r="G166" i="55"/>
  <c r="I166" i="55" s="1"/>
  <c r="C166" i="55" s="1"/>
  <c r="I167" i="55"/>
  <c r="I197" i="55"/>
  <c r="D290" i="55"/>
  <c r="F290" i="55" s="1"/>
  <c r="F291" i="55"/>
  <c r="J28" i="55"/>
  <c r="J22" i="55"/>
  <c r="L22" i="55" s="1"/>
  <c r="C22" i="55" s="1"/>
  <c r="M290" i="55"/>
  <c r="O290" i="55" s="1"/>
  <c r="O291" i="55"/>
  <c r="D68" i="55"/>
  <c r="M77" i="55"/>
  <c r="N84" i="55"/>
  <c r="N76" i="55" s="1"/>
  <c r="M84" i="55"/>
  <c r="O84" i="55" s="1"/>
  <c r="O85" i="55"/>
  <c r="C96" i="55"/>
  <c r="C101" i="55"/>
  <c r="C121" i="55"/>
  <c r="C129" i="55"/>
  <c r="N131" i="55"/>
  <c r="C141" i="55"/>
  <c r="F142" i="55"/>
  <c r="C142" i="55" s="1"/>
  <c r="D131" i="55"/>
  <c r="F131" i="55" s="1"/>
  <c r="C149" i="55"/>
  <c r="O152" i="55"/>
  <c r="C152" i="55" s="1"/>
  <c r="C156" i="55"/>
  <c r="F161" i="55"/>
  <c r="C161" i="55" s="1"/>
  <c r="L167" i="55"/>
  <c r="O175" i="55"/>
  <c r="O180" i="55"/>
  <c r="C180" i="55" s="1"/>
  <c r="L253" i="55"/>
  <c r="J252" i="55"/>
  <c r="D77" i="55"/>
  <c r="F78" i="55"/>
  <c r="C78" i="55" s="1"/>
  <c r="G174" i="55"/>
  <c r="I174" i="55" s="1"/>
  <c r="I175" i="55"/>
  <c r="L291" i="55"/>
  <c r="J290" i="55"/>
  <c r="L290" i="55" s="1"/>
  <c r="H77" i="55"/>
  <c r="I78" i="55"/>
  <c r="C93" i="55"/>
  <c r="J131" i="55"/>
  <c r="L131" i="55" s="1"/>
  <c r="L132" i="55"/>
  <c r="C133" i="55"/>
  <c r="C160" i="55"/>
  <c r="C169" i="55"/>
  <c r="F175" i="55"/>
  <c r="O174" i="55"/>
  <c r="O206" i="55"/>
  <c r="M205" i="55"/>
  <c r="C264" i="55"/>
  <c r="O132" i="55"/>
  <c r="O176" i="55"/>
  <c r="L197" i="55"/>
  <c r="J196" i="55"/>
  <c r="F199" i="55"/>
  <c r="D197" i="55"/>
  <c r="F205" i="55"/>
  <c r="F206" i="55"/>
  <c r="C225" i="55"/>
  <c r="L228" i="55"/>
  <c r="H232" i="55"/>
  <c r="H231" i="55" s="1"/>
  <c r="H195" i="55" s="1"/>
  <c r="C245" i="55"/>
  <c r="C247" i="55"/>
  <c r="C253" i="55"/>
  <c r="L260" i="55"/>
  <c r="K270" i="55"/>
  <c r="K269" i="55" s="1"/>
  <c r="L272" i="55"/>
  <c r="C274" i="55"/>
  <c r="I283" i="55"/>
  <c r="O193" i="55"/>
  <c r="N192" i="55"/>
  <c r="O192" i="55" s="1"/>
  <c r="O234" i="55"/>
  <c r="M232" i="55"/>
  <c r="C237" i="55"/>
  <c r="C238" i="55"/>
  <c r="F239" i="55"/>
  <c r="C239" i="55" s="1"/>
  <c r="D232" i="55"/>
  <c r="K259" i="55"/>
  <c r="L259" i="55" s="1"/>
  <c r="C261" i="55"/>
  <c r="O270" i="55"/>
  <c r="M269" i="55"/>
  <c r="I272" i="55"/>
  <c r="C272" i="55" s="1"/>
  <c r="G270" i="55"/>
  <c r="F283" i="55"/>
  <c r="C283" i="55" s="1"/>
  <c r="C189" i="55"/>
  <c r="L193" i="55"/>
  <c r="C193" i="55" s="1"/>
  <c r="J192" i="55"/>
  <c r="O197" i="55"/>
  <c r="I199" i="55"/>
  <c r="C210" i="55"/>
  <c r="C217" i="55"/>
  <c r="C222" i="55"/>
  <c r="I228" i="55"/>
  <c r="G205" i="55"/>
  <c r="C229" i="55"/>
  <c r="L232" i="55"/>
  <c r="C233" i="55"/>
  <c r="F234" i="55"/>
  <c r="C234" i="55" s="1"/>
  <c r="I260" i="55"/>
  <c r="C260" i="55" s="1"/>
  <c r="G259" i="55"/>
  <c r="I259" i="55" s="1"/>
  <c r="C259" i="55" s="1"/>
  <c r="F270" i="55"/>
  <c r="E269" i="55"/>
  <c r="E195" i="55" s="1"/>
  <c r="L277" i="55"/>
  <c r="C277" i="55" s="1"/>
  <c r="J270" i="55"/>
  <c r="C281" i="55"/>
  <c r="F132" i="54"/>
  <c r="F130" i="54"/>
  <c r="F129" i="54"/>
  <c r="F128" i="54"/>
  <c r="F127" i="54"/>
  <c r="F126" i="54"/>
  <c r="F125" i="54"/>
  <c r="E124" i="54"/>
  <c r="F118" i="54"/>
  <c r="F117" i="54"/>
  <c r="F116" i="54"/>
  <c r="F115" i="54"/>
  <c r="F114" i="54"/>
  <c r="F113" i="54"/>
  <c r="F112" i="54"/>
  <c r="E111" i="54"/>
  <c r="F105" i="54"/>
  <c r="F104" i="54"/>
  <c r="F103" i="54"/>
  <c r="F102" i="54" s="1"/>
  <c r="E102" i="54"/>
  <c r="F96" i="54"/>
  <c r="F95" i="54" s="1"/>
  <c r="E95" i="54"/>
  <c r="F89" i="54"/>
  <c r="F88" i="54"/>
  <c r="F87" i="54"/>
  <c r="F86" i="54"/>
  <c r="E85" i="54"/>
  <c r="F79" i="54"/>
  <c r="F78" i="54"/>
  <c r="E77" i="54"/>
  <c r="F71" i="54"/>
  <c r="F70" i="54"/>
  <c r="F69" i="54"/>
  <c r="E68" i="54"/>
  <c r="F62" i="54"/>
  <c r="F61" i="54" s="1"/>
  <c r="E61" i="54"/>
  <c r="F55" i="54"/>
  <c r="F54" i="54"/>
  <c r="E53" i="54"/>
  <c r="F47" i="54"/>
  <c r="F46" i="54"/>
  <c r="F45" i="54"/>
  <c r="F44" i="54"/>
  <c r="F43" i="54"/>
  <c r="F42" i="54"/>
  <c r="F41" i="54"/>
  <c r="F40" i="54"/>
  <c r="F39" i="54"/>
  <c r="F38" i="54"/>
  <c r="E37" i="54"/>
  <c r="F31" i="54"/>
  <c r="F30" i="54"/>
  <c r="F29" i="54"/>
  <c r="F28" i="54"/>
  <c r="F27" i="54"/>
  <c r="F26" i="54"/>
  <c r="E25" i="54"/>
  <c r="F19" i="54"/>
  <c r="F18" i="54"/>
  <c r="F17" i="54"/>
  <c r="E16" i="54"/>
  <c r="F16" i="54" l="1"/>
  <c r="F68" i="54"/>
  <c r="F77" i="54"/>
  <c r="F53" i="54"/>
  <c r="F25" i="54"/>
  <c r="F85" i="54"/>
  <c r="C228" i="55"/>
  <c r="G231" i="55"/>
  <c r="I231" i="55" s="1"/>
  <c r="C132" i="55"/>
  <c r="K231" i="55"/>
  <c r="N188" i="55"/>
  <c r="O188" i="55" s="1"/>
  <c r="N53" i="55"/>
  <c r="N52" i="55" s="1"/>
  <c r="N51" i="55" s="1"/>
  <c r="F84" i="55"/>
  <c r="C56" i="55"/>
  <c r="G188" i="55"/>
  <c r="I188" i="55" s="1"/>
  <c r="C206" i="55"/>
  <c r="C123" i="55"/>
  <c r="C293" i="55"/>
  <c r="I131" i="55"/>
  <c r="F124" i="54"/>
  <c r="F111" i="54"/>
  <c r="F37" i="54"/>
  <c r="I205" i="55"/>
  <c r="G196" i="55"/>
  <c r="I232" i="55"/>
  <c r="D196" i="55"/>
  <c r="F197" i="55"/>
  <c r="C197" i="55" s="1"/>
  <c r="M196" i="55"/>
  <c r="O205" i="55"/>
  <c r="J76" i="55"/>
  <c r="L76" i="55" s="1"/>
  <c r="D76" i="55"/>
  <c r="F76" i="55" s="1"/>
  <c r="F77" i="55"/>
  <c r="L28" i="55"/>
  <c r="C28" i="55" s="1"/>
  <c r="C90" i="55"/>
  <c r="G54" i="55"/>
  <c r="E53" i="55"/>
  <c r="E52" i="55" s="1"/>
  <c r="C23" i="55"/>
  <c r="C291" i="55" s="1"/>
  <c r="C290" i="55" s="1"/>
  <c r="G269" i="55"/>
  <c r="I270" i="55"/>
  <c r="I84" i="55"/>
  <c r="C84" i="55" s="1"/>
  <c r="G76" i="55"/>
  <c r="L270" i="55"/>
  <c r="J269" i="55"/>
  <c r="O269" i="55"/>
  <c r="F232" i="55"/>
  <c r="C232" i="55" s="1"/>
  <c r="D231" i="55"/>
  <c r="M231" i="55"/>
  <c r="O231" i="55" s="1"/>
  <c r="O232" i="55"/>
  <c r="N286" i="55"/>
  <c r="C199" i="55"/>
  <c r="J231" i="55"/>
  <c r="L231" i="55" s="1"/>
  <c r="L252" i="55"/>
  <c r="C252" i="55" s="1"/>
  <c r="C167" i="55"/>
  <c r="C85" i="55"/>
  <c r="L84" i="55"/>
  <c r="F269" i="55"/>
  <c r="E286" i="55"/>
  <c r="C205" i="55"/>
  <c r="H76" i="55"/>
  <c r="H53" i="55" s="1"/>
  <c r="H52" i="55" s="1"/>
  <c r="I77" i="55"/>
  <c r="F68" i="55"/>
  <c r="C68" i="55" s="1"/>
  <c r="D54" i="55"/>
  <c r="L192" i="55"/>
  <c r="C192" i="55" s="1"/>
  <c r="J188" i="55"/>
  <c r="L188" i="55" s="1"/>
  <c r="C188" i="55" s="1"/>
  <c r="L196" i="55"/>
  <c r="O77" i="55"/>
  <c r="M76" i="55"/>
  <c r="J174" i="55"/>
  <c r="L174" i="55" s="1"/>
  <c r="C174" i="55" s="1"/>
  <c r="L175" i="55"/>
  <c r="C175" i="55" s="1"/>
  <c r="O131" i="55"/>
  <c r="C131" i="55" s="1"/>
  <c r="J54" i="55"/>
  <c r="L55" i="55"/>
  <c r="C55" i="55" s="1"/>
  <c r="I291" i="55"/>
  <c r="G290" i="55"/>
  <c r="I290" i="55" s="1"/>
  <c r="E26" i="26"/>
  <c r="N288" i="55" l="1"/>
  <c r="C270" i="55"/>
  <c r="K195" i="55"/>
  <c r="K52" i="55" s="1"/>
  <c r="K286" i="55"/>
  <c r="E288" i="55"/>
  <c r="E51" i="55"/>
  <c r="H286" i="55"/>
  <c r="I196" i="55"/>
  <c r="G195" i="55"/>
  <c r="I195" i="55" s="1"/>
  <c r="J53" i="55"/>
  <c r="L54" i="55"/>
  <c r="F231" i="55"/>
  <c r="C231" i="55" s="1"/>
  <c r="D286" i="55"/>
  <c r="F286" i="55" s="1"/>
  <c r="F196" i="55"/>
  <c r="D195" i="55"/>
  <c r="F195" i="55" s="1"/>
  <c r="H288" i="55"/>
  <c r="H51" i="55"/>
  <c r="M286" i="55"/>
  <c r="O286" i="55" s="1"/>
  <c r="I76" i="55"/>
  <c r="C76" i="55" s="1"/>
  <c r="G53" i="55"/>
  <c r="I54" i="55"/>
  <c r="C77" i="55"/>
  <c r="M195" i="55"/>
  <c r="O195" i="55" s="1"/>
  <c r="O196" i="55"/>
  <c r="O76" i="55"/>
  <c r="M53" i="55"/>
  <c r="L269" i="55"/>
  <c r="J286" i="55"/>
  <c r="L286" i="55" s="1"/>
  <c r="J195" i="55"/>
  <c r="D53" i="55"/>
  <c r="F54" i="55"/>
  <c r="C54" i="55" s="1"/>
  <c r="I269" i="55"/>
  <c r="G286" i="55"/>
  <c r="F286" i="53"/>
  <c r="F285" i="53" s="1"/>
  <c r="F284" i="53"/>
  <c r="F203" i="53" s="1"/>
  <c r="F282" i="53"/>
  <c r="F281" i="53"/>
  <c r="F280" i="53"/>
  <c r="F279" i="53"/>
  <c r="F278" i="53"/>
  <c r="F277" i="53"/>
  <c r="F276" i="53"/>
  <c r="F275" i="53"/>
  <c r="F274" i="53"/>
  <c r="F273" i="53"/>
  <c r="F272" i="53"/>
  <c r="F271" i="53"/>
  <c r="F270" i="53"/>
  <c r="F269" i="53"/>
  <c r="F268" i="53"/>
  <c r="F267" i="53"/>
  <c r="F266" i="53"/>
  <c r="F265" i="53"/>
  <c r="F264" i="53"/>
  <c r="F263" i="53"/>
  <c r="F262" i="53"/>
  <c r="F261" i="53"/>
  <c r="F260" i="53"/>
  <c r="F259" i="53"/>
  <c r="F258" i="53"/>
  <c r="F257" i="53"/>
  <c r="F256" i="53"/>
  <c r="F255" i="53"/>
  <c r="F254" i="53"/>
  <c r="F253" i="53"/>
  <c r="F252" i="53"/>
  <c r="F251" i="53"/>
  <c r="F250" i="53"/>
  <c r="F249" i="53"/>
  <c r="F248" i="53"/>
  <c r="F247" i="53"/>
  <c r="F246" i="53"/>
  <c r="F245" i="53"/>
  <c r="F244" i="53"/>
  <c r="F243" i="53"/>
  <c r="F242" i="53"/>
  <c r="F241" i="53"/>
  <c r="F240" i="53"/>
  <c r="F239" i="53"/>
  <c r="F238" i="53"/>
  <c r="F237" i="53"/>
  <c r="F236" i="53"/>
  <c r="F235" i="53"/>
  <c r="F234" i="53"/>
  <c r="F233" i="53"/>
  <c r="F232" i="53"/>
  <c r="F231" i="53"/>
  <c r="F230" i="53"/>
  <c r="F229" i="53"/>
  <c r="F228" i="53"/>
  <c r="F227" i="53"/>
  <c r="F226" i="53"/>
  <c r="F225" i="53"/>
  <c r="F224" i="53"/>
  <c r="F223" i="53"/>
  <c r="F222" i="53"/>
  <c r="F221" i="53"/>
  <c r="F220" i="53"/>
  <c r="F219" i="53"/>
  <c r="F218" i="53"/>
  <c r="F217" i="53"/>
  <c r="F216" i="53"/>
  <c r="F215" i="53"/>
  <c r="F214" i="53"/>
  <c r="F213" i="53"/>
  <c r="F212" i="53"/>
  <c r="F211" i="53"/>
  <c r="F210" i="53"/>
  <c r="F209" i="53"/>
  <c r="F208" i="53"/>
  <c r="F207" i="53"/>
  <c r="F206" i="53"/>
  <c r="F205" i="53"/>
  <c r="F204" i="53"/>
  <c r="F202" i="53"/>
  <c r="F201" i="53" s="1"/>
  <c r="F200" i="53"/>
  <c r="F197" i="53" s="1"/>
  <c r="F199" i="53"/>
  <c r="F198" i="53"/>
  <c r="F196" i="53"/>
  <c r="F195" i="53"/>
  <c r="F193" i="53"/>
  <c r="F192" i="53"/>
  <c r="F191" i="53"/>
  <c r="F190" i="53"/>
  <c r="F189" i="53"/>
  <c r="F188" i="53"/>
  <c r="F187" i="53"/>
  <c r="F186" i="53"/>
  <c r="F184" i="53" s="1"/>
  <c r="F185" i="53"/>
  <c r="F183" i="53"/>
  <c r="F182" i="53"/>
  <c r="F181" i="53"/>
  <c r="F180" i="53"/>
  <c r="F178" i="53"/>
  <c r="F177" i="53"/>
  <c r="F176" i="53"/>
  <c r="F174" i="53"/>
  <c r="F173" i="53"/>
  <c r="F172" i="53"/>
  <c r="F171" i="53"/>
  <c r="F170" i="53"/>
  <c r="F169" i="53"/>
  <c r="F168" i="53"/>
  <c r="F167" i="53"/>
  <c r="F166" i="53"/>
  <c r="F165" i="53"/>
  <c r="F164" i="53"/>
  <c r="F163" i="53"/>
  <c r="F162" i="53"/>
  <c r="F161" i="53"/>
  <c r="F160" i="53"/>
  <c r="F159" i="53"/>
  <c r="F158" i="53"/>
  <c r="F157" i="53"/>
  <c r="F156" i="53"/>
  <c r="F155" i="53"/>
  <c r="F154" i="53"/>
  <c r="F153" i="53" s="1"/>
  <c r="F152" i="53"/>
  <c r="F151" i="53"/>
  <c r="F149" i="53" s="1"/>
  <c r="F150" i="53"/>
  <c r="F148" i="53"/>
  <c r="F147" i="53"/>
  <c r="F146" i="53"/>
  <c r="F145" i="53"/>
  <c r="F144" i="53"/>
  <c r="F142" i="53"/>
  <c r="F141" i="53"/>
  <c r="F140" i="53"/>
  <c r="F138" i="53"/>
  <c r="F137" i="53"/>
  <c r="F136" i="53"/>
  <c r="F135" i="53"/>
  <c r="F134" i="53"/>
  <c r="F133" i="53"/>
  <c r="F132" i="53"/>
  <c r="F131" i="53" s="1"/>
  <c r="F130" i="53"/>
  <c r="F128" i="53"/>
  <c r="F126" i="53"/>
  <c r="F124" i="53"/>
  <c r="F123" i="53"/>
  <c r="F122" i="53"/>
  <c r="F121" i="53"/>
  <c r="F120" i="53"/>
  <c r="F119" i="53"/>
  <c r="F118" i="53"/>
  <c r="F116" i="53"/>
  <c r="F115" i="53"/>
  <c r="F114" i="53"/>
  <c r="F113" i="53"/>
  <c r="F112" i="53"/>
  <c r="F111" i="53"/>
  <c r="F110" i="53" s="1"/>
  <c r="F109" i="53"/>
  <c r="F108" i="53"/>
  <c r="F107" i="53"/>
  <c r="F106" i="53"/>
  <c r="F105" i="53"/>
  <c r="F104" i="53"/>
  <c r="F103" i="53"/>
  <c r="F102" i="53"/>
  <c r="F101" i="53"/>
  <c r="F99" i="53" s="1"/>
  <c r="F100" i="53"/>
  <c r="F98" i="53"/>
  <c r="F97" i="53"/>
  <c r="F96" i="53"/>
  <c r="F95" i="53"/>
  <c r="F94" i="53"/>
  <c r="F93" i="53"/>
  <c r="F92" i="53"/>
  <c r="F91" i="53"/>
  <c r="F90" i="53"/>
  <c r="F89" i="53"/>
  <c r="F88" i="53"/>
  <c r="F87" i="53"/>
  <c r="F86" i="53"/>
  <c r="F85" i="53"/>
  <c r="F84" i="53"/>
  <c r="F83" i="53"/>
  <c r="F82" i="53"/>
  <c r="F81" i="53"/>
  <c r="F80" i="53"/>
  <c r="F79" i="53"/>
  <c r="F77" i="53"/>
  <c r="F76" i="53"/>
  <c r="F75" i="53"/>
  <c r="F74" i="53"/>
  <c r="F73" i="53"/>
  <c r="F72" i="53"/>
  <c r="F71" i="53"/>
  <c r="F70" i="53"/>
  <c r="F69" i="53"/>
  <c r="F68" i="53"/>
  <c r="F66" i="53" s="1"/>
  <c r="F67" i="53"/>
  <c r="F65" i="53"/>
  <c r="F64" i="53"/>
  <c r="F63" i="53"/>
  <c r="F62" i="53"/>
  <c r="F61" i="53"/>
  <c r="F60" i="53"/>
  <c r="F59" i="53"/>
  <c r="F58" i="53"/>
  <c r="F57" i="53"/>
  <c r="F56" i="53"/>
  <c r="F55" i="53"/>
  <c r="F54" i="53"/>
  <c r="F53" i="53"/>
  <c r="F52" i="53"/>
  <c r="F51" i="53"/>
  <c r="F50" i="53"/>
  <c r="F49" i="53"/>
  <c r="F47" i="53"/>
  <c r="F46" i="53"/>
  <c r="F45" i="53"/>
  <c r="F44" i="53"/>
  <c r="F43" i="53"/>
  <c r="F41" i="53"/>
  <c r="F40" i="53"/>
  <c r="F38" i="53"/>
  <c r="F37" i="53"/>
  <c r="F36" i="53"/>
  <c r="F35" i="53" s="1"/>
  <c r="F34" i="53"/>
  <c r="F33" i="53"/>
  <c r="F32" i="53"/>
  <c r="F31" i="53"/>
  <c r="F30" i="53"/>
  <c r="F29" i="53"/>
  <c r="F28" i="53"/>
  <c r="F27" i="53" s="1"/>
  <c r="F26" i="53"/>
  <c r="F25" i="53"/>
  <c r="F24" i="53"/>
  <c r="F23" i="53"/>
  <c r="F22" i="53"/>
  <c r="F21" i="53"/>
  <c r="F20" i="53"/>
  <c r="F19" i="53"/>
  <c r="F18" i="53"/>
  <c r="F194" i="53"/>
  <c r="F175" i="53"/>
  <c r="F139" i="53"/>
  <c r="F129" i="53"/>
  <c r="F127" i="53"/>
  <c r="F125" i="53"/>
  <c r="F117" i="53"/>
  <c r="F78" i="53"/>
  <c r="F39" i="53"/>
  <c r="E285" i="53"/>
  <c r="E201" i="53"/>
  <c r="E129" i="53"/>
  <c r="E127" i="53"/>
  <c r="E125" i="53"/>
  <c r="F48" i="53" l="1"/>
  <c r="F42" i="53"/>
  <c r="F143" i="53"/>
  <c r="F179" i="53"/>
  <c r="C269" i="55"/>
  <c r="K288" i="55"/>
  <c r="K51" i="55"/>
  <c r="L195" i="55"/>
  <c r="D52" i="55"/>
  <c r="F53" i="55"/>
  <c r="M52" i="55"/>
  <c r="O53" i="55"/>
  <c r="C196" i="55"/>
  <c r="C286" i="55" s="1"/>
  <c r="L53" i="55"/>
  <c r="J52" i="55"/>
  <c r="C195" i="55"/>
  <c r="I286" i="55"/>
  <c r="G52" i="55"/>
  <c r="I53" i="55"/>
  <c r="F17" i="53"/>
  <c r="F16" i="53" s="1"/>
  <c r="F15" i="53" s="1"/>
  <c r="E78" i="53"/>
  <c r="E99" i="53"/>
  <c r="E194" i="53"/>
  <c r="E39" i="53"/>
  <c r="E66" i="53"/>
  <c r="E42" i="53"/>
  <c r="E27" i="53"/>
  <c r="E110" i="53"/>
  <c r="E139" i="53"/>
  <c r="E149" i="53"/>
  <c r="E175" i="53"/>
  <c r="E184" i="53"/>
  <c r="E17" i="53"/>
  <c r="E35" i="53"/>
  <c r="E48" i="53"/>
  <c r="E131" i="53"/>
  <c r="E117" i="53"/>
  <c r="E143" i="53"/>
  <c r="E153" i="53"/>
  <c r="E179" i="53"/>
  <c r="E197" i="53"/>
  <c r="E203" i="53"/>
  <c r="J51" i="55" l="1"/>
  <c r="L51" i="55" s="1"/>
  <c r="L52" i="55"/>
  <c r="J288" i="55"/>
  <c r="L288" i="55" s="1"/>
  <c r="G288" i="55"/>
  <c r="I288" i="55" s="1"/>
  <c r="I52" i="55"/>
  <c r="G51" i="55"/>
  <c r="I51" i="55" s="1"/>
  <c r="C53" i="55"/>
  <c r="M51" i="55"/>
  <c r="O51" i="55" s="1"/>
  <c r="O52" i="55"/>
  <c r="M288" i="55"/>
  <c r="O288" i="55" s="1"/>
  <c r="D288" i="55"/>
  <c r="F288" i="55" s="1"/>
  <c r="D51" i="55"/>
  <c r="F51" i="55" s="1"/>
  <c r="C51" i="55" s="1"/>
  <c r="F52" i="55"/>
  <c r="C52" i="55" s="1"/>
  <c r="E16" i="53"/>
  <c r="E15" i="53" s="1"/>
  <c r="C288" i="55" l="1"/>
  <c r="O304" i="51"/>
  <c r="L304" i="51"/>
  <c r="I304" i="51"/>
  <c r="F304" i="51"/>
  <c r="O302" i="51"/>
  <c r="L302" i="51"/>
  <c r="I302" i="51"/>
  <c r="F302" i="51"/>
  <c r="O300" i="51"/>
  <c r="L300" i="51"/>
  <c r="I300" i="51"/>
  <c r="F300" i="51"/>
  <c r="O299" i="51"/>
  <c r="L299" i="51"/>
  <c r="I299" i="51"/>
  <c r="F299" i="51"/>
  <c r="O298" i="51"/>
  <c r="L298" i="51"/>
  <c r="I298" i="51"/>
  <c r="F298" i="51"/>
  <c r="O297" i="51"/>
  <c r="L297" i="51"/>
  <c r="I297" i="51"/>
  <c r="F297" i="51"/>
  <c r="O296" i="51"/>
  <c r="L296" i="51"/>
  <c r="I296" i="51"/>
  <c r="F296" i="51"/>
  <c r="O295" i="51"/>
  <c r="L295" i="51"/>
  <c r="I295" i="51"/>
  <c r="F295" i="51"/>
  <c r="N294" i="51"/>
  <c r="M294" i="51"/>
  <c r="K294" i="51"/>
  <c r="J294" i="51"/>
  <c r="L294" i="51" s="1"/>
  <c r="H294" i="51"/>
  <c r="G294" i="51"/>
  <c r="E294" i="51"/>
  <c r="D294" i="51"/>
  <c r="O286" i="51"/>
  <c r="L286" i="51"/>
  <c r="I286" i="51"/>
  <c r="F286" i="51"/>
  <c r="O285" i="51"/>
  <c r="L285" i="51"/>
  <c r="I285" i="51"/>
  <c r="F285" i="51"/>
  <c r="N284" i="51"/>
  <c r="M284" i="51"/>
  <c r="K284" i="51"/>
  <c r="J284" i="51"/>
  <c r="L284" i="51" s="1"/>
  <c r="H284" i="51"/>
  <c r="G284" i="51"/>
  <c r="E284" i="51"/>
  <c r="D284" i="51"/>
  <c r="F284" i="51" s="1"/>
  <c r="O283" i="51"/>
  <c r="L283" i="51"/>
  <c r="I283" i="51"/>
  <c r="F283" i="51"/>
  <c r="N282" i="51"/>
  <c r="M282" i="51"/>
  <c r="K282" i="51"/>
  <c r="J282" i="51"/>
  <c r="H282" i="51"/>
  <c r="I282" i="51" s="1"/>
  <c r="G282" i="51"/>
  <c r="E282" i="51"/>
  <c r="D282" i="51"/>
  <c r="F282" i="51" s="1"/>
  <c r="O281" i="51"/>
  <c r="L281" i="51"/>
  <c r="I281" i="51"/>
  <c r="F281" i="51"/>
  <c r="C281" i="51" s="1"/>
  <c r="O280" i="51"/>
  <c r="L280" i="51"/>
  <c r="I280" i="51"/>
  <c r="F280" i="51"/>
  <c r="O279" i="51"/>
  <c r="L279" i="51"/>
  <c r="I279" i="51"/>
  <c r="F279" i="51"/>
  <c r="N278" i="51"/>
  <c r="M278" i="51"/>
  <c r="K278" i="51"/>
  <c r="J278" i="51"/>
  <c r="H278" i="51"/>
  <c r="G278" i="51"/>
  <c r="E278" i="51"/>
  <c r="D278" i="51"/>
  <c r="O277" i="51"/>
  <c r="L277" i="51"/>
  <c r="I277" i="51"/>
  <c r="F277" i="51"/>
  <c r="O276" i="51"/>
  <c r="L276" i="51"/>
  <c r="I276" i="51"/>
  <c r="F276" i="51"/>
  <c r="O275" i="51"/>
  <c r="L275" i="51"/>
  <c r="I275" i="51"/>
  <c r="F275" i="51"/>
  <c r="O274" i="51"/>
  <c r="L274" i="51"/>
  <c r="I274" i="51"/>
  <c r="F274" i="51"/>
  <c r="N273" i="51"/>
  <c r="N271" i="51" s="1"/>
  <c r="M273" i="51"/>
  <c r="K273" i="51"/>
  <c r="J273" i="51"/>
  <c r="J271" i="51" s="1"/>
  <c r="H273" i="51"/>
  <c r="G273" i="51"/>
  <c r="E273" i="51"/>
  <c r="D273" i="51"/>
  <c r="O272" i="51"/>
  <c r="L272" i="51"/>
  <c r="I272" i="51"/>
  <c r="F272" i="51"/>
  <c r="O269" i="51"/>
  <c r="L269" i="51"/>
  <c r="I269" i="51"/>
  <c r="F269" i="51"/>
  <c r="O268" i="51"/>
  <c r="L268" i="51"/>
  <c r="I268" i="51"/>
  <c r="F268" i="51"/>
  <c r="C268" i="51" s="1"/>
  <c r="O267" i="51"/>
  <c r="L267" i="51"/>
  <c r="I267" i="51"/>
  <c r="F267" i="51"/>
  <c r="O266" i="51"/>
  <c r="L266" i="51"/>
  <c r="I266" i="51"/>
  <c r="F266" i="51"/>
  <c r="C266" i="51" s="1"/>
  <c r="N265" i="51"/>
  <c r="M265" i="51"/>
  <c r="K265" i="51"/>
  <c r="J265" i="51"/>
  <c r="L265" i="51" s="1"/>
  <c r="H265" i="51"/>
  <c r="I265" i="51" s="1"/>
  <c r="G265" i="51"/>
  <c r="E265" i="51"/>
  <c r="D265" i="51"/>
  <c r="O264" i="51"/>
  <c r="L264" i="51"/>
  <c r="I264" i="51"/>
  <c r="F264" i="51"/>
  <c r="O263" i="51"/>
  <c r="L263" i="51"/>
  <c r="I263" i="51"/>
  <c r="F263" i="51"/>
  <c r="O262" i="51"/>
  <c r="L262" i="51"/>
  <c r="I262" i="51"/>
  <c r="F262" i="51"/>
  <c r="C262" i="51" s="1"/>
  <c r="N261" i="51"/>
  <c r="N260" i="51" s="1"/>
  <c r="M261" i="51"/>
  <c r="M260" i="51" s="1"/>
  <c r="K261" i="51"/>
  <c r="K260" i="51" s="1"/>
  <c r="J261" i="51"/>
  <c r="J260" i="51" s="1"/>
  <c r="H261" i="51"/>
  <c r="H260" i="51" s="1"/>
  <c r="G261" i="51"/>
  <c r="G260" i="51" s="1"/>
  <c r="I260" i="51" s="1"/>
  <c r="E261" i="51"/>
  <c r="D261" i="51"/>
  <c r="D260" i="51" s="1"/>
  <c r="E260" i="51"/>
  <c r="O259" i="51"/>
  <c r="L259" i="51"/>
  <c r="I259" i="51"/>
  <c r="F259" i="51"/>
  <c r="O258" i="51"/>
  <c r="L258" i="51"/>
  <c r="I258" i="51"/>
  <c r="F258" i="51"/>
  <c r="O257" i="51"/>
  <c r="L257" i="51"/>
  <c r="I257" i="51"/>
  <c r="F257" i="51"/>
  <c r="O256" i="51"/>
  <c r="L256" i="51"/>
  <c r="I256" i="51"/>
  <c r="F256" i="51"/>
  <c r="C256" i="51" s="1"/>
  <c r="O255" i="51"/>
  <c r="L255" i="51"/>
  <c r="I255" i="51"/>
  <c r="F255" i="51"/>
  <c r="N254" i="51"/>
  <c r="M254" i="51"/>
  <c r="M253" i="51" s="1"/>
  <c r="K254" i="51"/>
  <c r="K253" i="51" s="1"/>
  <c r="J254" i="51"/>
  <c r="H254" i="51"/>
  <c r="G254" i="51"/>
  <c r="G253" i="51" s="1"/>
  <c r="E254" i="51"/>
  <c r="E253" i="51" s="1"/>
  <c r="D254" i="51"/>
  <c r="N253" i="51"/>
  <c r="L253" i="51"/>
  <c r="J253" i="51"/>
  <c r="H253" i="51"/>
  <c r="D253" i="51"/>
  <c r="O252" i="51"/>
  <c r="L252" i="51"/>
  <c r="I252" i="51"/>
  <c r="F252" i="51"/>
  <c r="O251" i="51"/>
  <c r="L251" i="51"/>
  <c r="I251" i="51"/>
  <c r="F251" i="51"/>
  <c r="O250" i="51"/>
  <c r="L250" i="51"/>
  <c r="I250" i="51"/>
  <c r="F250" i="51"/>
  <c r="O249" i="51"/>
  <c r="L249" i="51"/>
  <c r="I249" i="51"/>
  <c r="F249" i="51"/>
  <c r="N248" i="51"/>
  <c r="M248" i="51"/>
  <c r="O248" i="51" s="1"/>
  <c r="K248" i="51"/>
  <c r="J248" i="51"/>
  <c r="L248" i="51" s="1"/>
  <c r="H248" i="51"/>
  <c r="I248" i="51" s="1"/>
  <c r="G248" i="51"/>
  <c r="E248" i="51"/>
  <c r="F248" i="51" s="1"/>
  <c r="D248" i="51"/>
  <c r="O247" i="51"/>
  <c r="L247" i="51"/>
  <c r="I247" i="51"/>
  <c r="F247" i="51"/>
  <c r="O246" i="51"/>
  <c r="L246" i="51"/>
  <c r="I246" i="51"/>
  <c r="C246" i="51" s="1"/>
  <c r="F246" i="51"/>
  <c r="O245" i="51"/>
  <c r="L245" i="51"/>
  <c r="I245" i="51"/>
  <c r="F245" i="51"/>
  <c r="O244" i="51"/>
  <c r="L244" i="51"/>
  <c r="I244" i="51"/>
  <c r="F244" i="51"/>
  <c r="O243" i="51"/>
  <c r="L243" i="51"/>
  <c r="I243" i="51"/>
  <c r="F243" i="51"/>
  <c r="O242" i="51"/>
  <c r="L242" i="51"/>
  <c r="I242" i="51"/>
  <c r="F242" i="51"/>
  <c r="O241" i="51"/>
  <c r="L241" i="51"/>
  <c r="I241" i="51"/>
  <c r="F241" i="51"/>
  <c r="N240" i="51"/>
  <c r="M240" i="51"/>
  <c r="K240" i="51"/>
  <c r="J240" i="51"/>
  <c r="H240" i="51"/>
  <c r="G240" i="51"/>
  <c r="E240" i="51"/>
  <c r="D240" i="51"/>
  <c r="O239" i="51"/>
  <c r="L239" i="51"/>
  <c r="I239" i="51"/>
  <c r="F239" i="51"/>
  <c r="O238" i="51"/>
  <c r="L238" i="51"/>
  <c r="I238" i="51"/>
  <c r="C238" i="51" s="1"/>
  <c r="F238" i="51"/>
  <c r="N237" i="51"/>
  <c r="M237" i="51"/>
  <c r="K237" i="51"/>
  <c r="J237" i="51"/>
  <c r="L237" i="51" s="1"/>
  <c r="H237" i="51"/>
  <c r="G237" i="51"/>
  <c r="E237" i="51"/>
  <c r="D237" i="51"/>
  <c r="F237" i="51" s="1"/>
  <c r="O236" i="51"/>
  <c r="L236" i="51"/>
  <c r="I236" i="51"/>
  <c r="F236" i="51"/>
  <c r="N235" i="51"/>
  <c r="N233" i="51" s="1"/>
  <c r="N232" i="51" s="1"/>
  <c r="M235" i="51"/>
  <c r="K235" i="51"/>
  <c r="J235" i="51"/>
  <c r="H235" i="51"/>
  <c r="H233" i="51" s="1"/>
  <c r="H232" i="51" s="1"/>
  <c r="G235" i="51"/>
  <c r="E235" i="51"/>
  <c r="D235" i="51"/>
  <c r="D233" i="51" s="1"/>
  <c r="O234" i="51"/>
  <c r="L234" i="51"/>
  <c r="I234" i="51"/>
  <c r="F234" i="51"/>
  <c r="O231" i="51"/>
  <c r="L231" i="51"/>
  <c r="I231" i="51"/>
  <c r="F231" i="51"/>
  <c r="O230" i="51"/>
  <c r="L230" i="51"/>
  <c r="I230" i="51"/>
  <c r="F230" i="51"/>
  <c r="N229" i="51"/>
  <c r="M229" i="51"/>
  <c r="K229" i="51"/>
  <c r="J229" i="51"/>
  <c r="L229" i="51" s="1"/>
  <c r="H229" i="51"/>
  <c r="G229" i="51"/>
  <c r="E229" i="51"/>
  <c r="D229" i="51"/>
  <c r="F229" i="51" s="1"/>
  <c r="O228" i="51"/>
  <c r="L228" i="51"/>
  <c r="I228" i="51"/>
  <c r="F228" i="51"/>
  <c r="O227" i="51"/>
  <c r="L227" i="51"/>
  <c r="I227" i="51"/>
  <c r="F227" i="51"/>
  <c r="O226" i="51"/>
  <c r="L226" i="51"/>
  <c r="I226" i="51"/>
  <c r="F226" i="51"/>
  <c r="O225" i="51"/>
  <c r="L225" i="51"/>
  <c r="I225" i="51"/>
  <c r="F225" i="51"/>
  <c r="O224" i="51"/>
  <c r="L224" i="51"/>
  <c r="I224" i="51"/>
  <c r="F224" i="51"/>
  <c r="O223" i="51"/>
  <c r="L223" i="51"/>
  <c r="I223" i="51"/>
  <c r="F223" i="51"/>
  <c r="O222" i="51"/>
  <c r="L222" i="51"/>
  <c r="I222" i="51"/>
  <c r="F222" i="51"/>
  <c r="O221" i="51"/>
  <c r="L221" i="51"/>
  <c r="I221" i="51"/>
  <c r="F221" i="51"/>
  <c r="O220" i="51"/>
  <c r="L220" i="51"/>
  <c r="I220" i="51"/>
  <c r="F220" i="51"/>
  <c r="C220" i="51" s="1"/>
  <c r="O219" i="51"/>
  <c r="L219" i="51"/>
  <c r="I219" i="51"/>
  <c r="F219" i="51"/>
  <c r="O218" i="51"/>
  <c r="N218" i="51"/>
  <c r="M218" i="51"/>
  <c r="K218" i="51"/>
  <c r="J218" i="51"/>
  <c r="L218" i="51" s="1"/>
  <c r="H218" i="51"/>
  <c r="G218" i="51"/>
  <c r="I218" i="51" s="1"/>
  <c r="E218" i="51"/>
  <c r="D218" i="51"/>
  <c r="O217" i="51"/>
  <c r="L217" i="51"/>
  <c r="I217" i="51"/>
  <c r="F217" i="51"/>
  <c r="O216" i="51"/>
  <c r="L216" i="51"/>
  <c r="I216" i="51"/>
  <c r="F216" i="51"/>
  <c r="C216" i="51" s="1"/>
  <c r="O215" i="51"/>
  <c r="L215" i="51"/>
  <c r="I215" i="51"/>
  <c r="F215" i="51"/>
  <c r="O214" i="51"/>
  <c r="L214" i="51"/>
  <c r="I214" i="51"/>
  <c r="F214" i="51"/>
  <c r="O213" i="51"/>
  <c r="L213" i="51"/>
  <c r="I213" i="51"/>
  <c r="F213" i="51"/>
  <c r="O212" i="51"/>
  <c r="L212" i="51"/>
  <c r="I212" i="51"/>
  <c r="F212" i="51"/>
  <c r="O211" i="51"/>
  <c r="L211" i="51"/>
  <c r="I211" i="51"/>
  <c r="F211" i="51"/>
  <c r="O210" i="51"/>
  <c r="L210" i="51"/>
  <c r="I210" i="51"/>
  <c r="F210" i="51"/>
  <c r="O209" i="51"/>
  <c r="L209" i="51"/>
  <c r="I209" i="51"/>
  <c r="F209" i="51"/>
  <c r="O208" i="51"/>
  <c r="L208" i="51"/>
  <c r="I208" i="51"/>
  <c r="F208" i="51"/>
  <c r="C208" i="51" s="1"/>
  <c r="N207" i="51"/>
  <c r="N206" i="51" s="1"/>
  <c r="M207" i="51"/>
  <c r="K207" i="51"/>
  <c r="K206" i="51" s="1"/>
  <c r="J207" i="51"/>
  <c r="H207" i="51"/>
  <c r="H206" i="51" s="1"/>
  <c r="G207" i="51"/>
  <c r="E207" i="51"/>
  <c r="D207" i="51"/>
  <c r="D206" i="51" s="1"/>
  <c r="O205" i="51"/>
  <c r="L205" i="51"/>
  <c r="I205" i="51"/>
  <c r="F205" i="51"/>
  <c r="O204" i="51"/>
  <c r="L204" i="51"/>
  <c r="I204" i="51"/>
  <c r="F204" i="51"/>
  <c r="O203" i="51"/>
  <c r="L203" i="51"/>
  <c r="I203" i="51"/>
  <c r="F203" i="51"/>
  <c r="O202" i="51"/>
  <c r="L202" i="51"/>
  <c r="I202" i="51"/>
  <c r="F202" i="51"/>
  <c r="O201" i="51"/>
  <c r="L201" i="51"/>
  <c r="I201" i="51"/>
  <c r="F201" i="51"/>
  <c r="N200" i="51"/>
  <c r="N198" i="51" s="1"/>
  <c r="M200" i="51"/>
  <c r="O200" i="51" s="1"/>
  <c r="K200" i="51"/>
  <c r="L200" i="51" s="1"/>
  <c r="J200" i="51"/>
  <c r="H200" i="51"/>
  <c r="H198" i="51" s="1"/>
  <c r="H197" i="51" s="1"/>
  <c r="G200" i="51"/>
  <c r="I200" i="51" s="1"/>
  <c r="E200" i="51"/>
  <c r="E198" i="51" s="1"/>
  <c r="D200" i="51"/>
  <c r="F200" i="51" s="1"/>
  <c r="O199" i="51"/>
  <c r="L199" i="51"/>
  <c r="I199" i="51"/>
  <c r="F199" i="51"/>
  <c r="M198" i="51"/>
  <c r="K198" i="51"/>
  <c r="J198" i="51"/>
  <c r="G198" i="51"/>
  <c r="D198" i="51"/>
  <c r="O195" i="51"/>
  <c r="L195" i="51"/>
  <c r="I195" i="51"/>
  <c r="F195" i="51"/>
  <c r="N194" i="51"/>
  <c r="M194" i="51"/>
  <c r="K194" i="51"/>
  <c r="K193" i="51" s="1"/>
  <c r="J194" i="51"/>
  <c r="J193" i="51" s="1"/>
  <c r="H194" i="51"/>
  <c r="G194" i="51"/>
  <c r="G193" i="51" s="1"/>
  <c r="E194" i="51"/>
  <c r="D194" i="51"/>
  <c r="F194" i="51" s="1"/>
  <c r="N193" i="51"/>
  <c r="H193" i="51"/>
  <c r="E193" i="51"/>
  <c r="O192" i="51"/>
  <c r="L192" i="51"/>
  <c r="I192" i="51"/>
  <c r="F192" i="51"/>
  <c r="O191" i="51"/>
  <c r="L191" i="51"/>
  <c r="I191" i="51"/>
  <c r="F191" i="51"/>
  <c r="N190" i="51"/>
  <c r="M190" i="51"/>
  <c r="O190" i="51" s="1"/>
  <c r="L190" i="51"/>
  <c r="K190" i="51"/>
  <c r="J190" i="51"/>
  <c r="H190" i="51"/>
  <c r="G190" i="51"/>
  <c r="G189" i="51" s="1"/>
  <c r="E190" i="51"/>
  <c r="D190" i="51"/>
  <c r="N189" i="51"/>
  <c r="O188" i="51"/>
  <c r="L188" i="51"/>
  <c r="I188" i="51"/>
  <c r="F188" i="51"/>
  <c r="C188" i="51" s="1"/>
  <c r="O187" i="51"/>
  <c r="L187" i="51"/>
  <c r="I187" i="51"/>
  <c r="F187" i="51"/>
  <c r="N186" i="51"/>
  <c r="M186" i="51"/>
  <c r="O186" i="51" s="1"/>
  <c r="K186" i="51"/>
  <c r="L186" i="51" s="1"/>
  <c r="J186" i="51"/>
  <c r="H186" i="51"/>
  <c r="G186" i="51"/>
  <c r="E186" i="51"/>
  <c r="D186" i="51"/>
  <c r="O185" i="51"/>
  <c r="L185" i="51"/>
  <c r="I185" i="51"/>
  <c r="F185" i="51"/>
  <c r="O184" i="51"/>
  <c r="L184" i="51"/>
  <c r="I184" i="51"/>
  <c r="F184" i="51"/>
  <c r="O183" i="51"/>
  <c r="L183" i="51"/>
  <c r="I183" i="51"/>
  <c r="F183" i="51"/>
  <c r="O182" i="51"/>
  <c r="L182" i="51"/>
  <c r="I182" i="51"/>
  <c r="F182" i="51"/>
  <c r="N181" i="51"/>
  <c r="M181" i="51"/>
  <c r="K181" i="51"/>
  <c r="J181" i="51"/>
  <c r="H181" i="51"/>
  <c r="G181" i="51"/>
  <c r="I181" i="51" s="1"/>
  <c r="E181" i="51"/>
  <c r="D181" i="51"/>
  <c r="O180" i="51"/>
  <c r="L180" i="51"/>
  <c r="I180" i="51"/>
  <c r="F180" i="51"/>
  <c r="O179" i="51"/>
  <c r="L179" i="51"/>
  <c r="I179" i="51"/>
  <c r="F179" i="51"/>
  <c r="O178" i="51"/>
  <c r="L178" i="51"/>
  <c r="I178" i="51"/>
  <c r="F178" i="51"/>
  <c r="N177" i="51"/>
  <c r="M177" i="51"/>
  <c r="K177" i="51"/>
  <c r="J177" i="51"/>
  <c r="H177" i="51"/>
  <c r="H176" i="51" s="1"/>
  <c r="G177" i="51"/>
  <c r="I177" i="51" s="1"/>
  <c r="E177" i="51"/>
  <c r="D177" i="51"/>
  <c r="H175" i="51"/>
  <c r="O174" i="51"/>
  <c r="L174" i="51"/>
  <c r="I174" i="51"/>
  <c r="F174" i="51"/>
  <c r="O173" i="51"/>
  <c r="L173" i="51"/>
  <c r="I173" i="51"/>
  <c r="F173" i="51"/>
  <c r="O172" i="51"/>
  <c r="L172" i="51"/>
  <c r="I172" i="51"/>
  <c r="F172" i="51"/>
  <c r="O171" i="51"/>
  <c r="L171" i="51"/>
  <c r="I171" i="51"/>
  <c r="F171" i="51"/>
  <c r="O170" i="51"/>
  <c r="L170" i="51"/>
  <c r="I170" i="51"/>
  <c r="F170" i="51"/>
  <c r="O169" i="51"/>
  <c r="L169" i="51"/>
  <c r="I169" i="51"/>
  <c r="F169" i="51"/>
  <c r="N168" i="51"/>
  <c r="M168" i="51"/>
  <c r="M167" i="51" s="1"/>
  <c r="O167" i="51" s="1"/>
  <c r="K168" i="51"/>
  <c r="J168" i="51"/>
  <c r="H168" i="51"/>
  <c r="G168" i="51"/>
  <c r="I168" i="51" s="1"/>
  <c r="E168" i="51"/>
  <c r="E167" i="51" s="1"/>
  <c r="F167" i="51" s="1"/>
  <c r="D168" i="51"/>
  <c r="N167" i="51"/>
  <c r="K167" i="51"/>
  <c r="H167" i="51"/>
  <c r="D167" i="51"/>
  <c r="O166" i="51"/>
  <c r="L166" i="51"/>
  <c r="I166" i="51"/>
  <c r="F166" i="51"/>
  <c r="O165" i="51"/>
  <c r="L165" i="51"/>
  <c r="I165" i="51"/>
  <c r="F165" i="51"/>
  <c r="O164" i="51"/>
  <c r="L164" i="51"/>
  <c r="I164" i="51"/>
  <c r="F164" i="51"/>
  <c r="O163" i="51"/>
  <c r="L163" i="51"/>
  <c r="I163" i="51"/>
  <c r="F163" i="51"/>
  <c r="N162" i="51"/>
  <c r="O162" i="51" s="1"/>
  <c r="M162" i="51"/>
  <c r="K162" i="51"/>
  <c r="J162" i="51"/>
  <c r="L162" i="51" s="1"/>
  <c r="H162" i="51"/>
  <c r="G162" i="51"/>
  <c r="I162" i="51" s="1"/>
  <c r="E162" i="51"/>
  <c r="D162" i="51"/>
  <c r="F162" i="51" s="1"/>
  <c r="O161" i="51"/>
  <c r="L161" i="51"/>
  <c r="I161" i="51"/>
  <c r="F161" i="51"/>
  <c r="C161" i="51" s="1"/>
  <c r="O160" i="51"/>
  <c r="L160" i="51"/>
  <c r="I160" i="51"/>
  <c r="F160" i="51"/>
  <c r="O159" i="51"/>
  <c r="L159" i="51"/>
  <c r="I159" i="51"/>
  <c r="F159" i="51"/>
  <c r="O158" i="51"/>
  <c r="L158" i="51"/>
  <c r="I158" i="51"/>
  <c r="F158" i="51"/>
  <c r="O157" i="51"/>
  <c r="L157" i="51"/>
  <c r="I157" i="51"/>
  <c r="F157" i="51"/>
  <c r="O156" i="51"/>
  <c r="L156" i="51"/>
  <c r="I156" i="51"/>
  <c r="F156" i="51"/>
  <c r="O155" i="51"/>
  <c r="L155" i="51"/>
  <c r="I155" i="51"/>
  <c r="F155" i="51"/>
  <c r="C155" i="51" s="1"/>
  <c r="O154" i="51"/>
  <c r="L154" i="51"/>
  <c r="I154" i="51"/>
  <c r="F154" i="51"/>
  <c r="D154" i="51"/>
  <c r="N153" i="51"/>
  <c r="M153" i="51"/>
  <c r="K153" i="51"/>
  <c r="J153" i="51"/>
  <c r="L153" i="51" s="1"/>
  <c r="H153" i="51"/>
  <c r="G153" i="51"/>
  <c r="E153" i="51"/>
  <c r="D153" i="51"/>
  <c r="F153" i="51" s="1"/>
  <c r="O152" i="51"/>
  <c r="L152" i="51"/>
  <c r="I152" i="51"/>
  <c r="F152" i="51"/>
  <c r="O151" i="51"/>
  <c r="L151" i="51"/>
  <c r="I151" i="51"/>
  <c r="F151" i="51"/>
  <c r="O150" i="51"/>
  <c r="L150" i="51"/>
  <c r="I150" i="51"/>
  <c r="F150" i="51"/>
  <c r="O149" i="51"/>
  <c r="L149" i="51"/>
  <c r="I149" i="51"/>
  <c r="F149" i="51"/>
  <c r="O148" i="51"/>
  <c r="L148" i="51"/>
  <c r="I148" i="51"/>
  <c r="F148" i="51"/>
  <c r="O147" i="51"/>
  <c r="L147" i="51"/>
  <c r="I147" i="51"/>
  <c r="F147" i="51"/>
  <c r="O146" i="51"/>
  <c r="N146" i="51"/>
  <c r="M146" i="51"/>
  <c r="K146" i="51"/>
  <c r="J146" i="51"/>
  <c r="H146" i="51"/>
  <c r="G146" i="51"/>
  <c r="I146" i="51" s="1"/>
  <c r="E146" i="51"/>
  <c r="D146" i="51"/>
  <c r="O145" i="51"/>
  <c r="L145" i="51"/>
  <c r="I145" i="51"/>
  <c r="F145" i="51"/>
  <c r="O144" i="51"/>
  <c r="L144" i="51"/>
  <c r="I144" i="51"/>
  <c r="F144" i="51"/>
  <c r="N143" i="51"/>
  <c r="M143" i="51"/>
  <c r="K143" i="51"/>
  <c r="J143" i="51"/>
  <c r="H143" i="51"/>
  <c r="G143" i="51"/>
  <c r="E143" i="51"/>
  <c r="D143" i="51"/>
  <c r="O142" i="51"/>
  <c r="L142" i="51"/>
  <c r="I142" i="51"/>
  <c r="F142" i="51"/>
  <c r="O141" i="51"/>
  <c r="L141" i="51"/>
  <c r="I141" i="51"/>
  <c r="F141" i="51"/>
  <c r="O140" i="51"/>
  <c r="L140" i="51"/>
  <c r="I140" i="51"/>
  <c r="F140" i="51"/>
  <c r="O139" i="51"/>
  <c r="L139" i="51"/>
  <c r="I139" i="51"/>
  <c r="F139" i="51"/>
  <c r="N138" i="51"/>
  <c r="M138" i="51"/>
  <c r="O138" i="51" s="1"/>
  <c r="K138" i="51"/>
  <c r="J138" i="51"/>
  <c r="H138" i="51"/>
  <c r="G138" i="51"/>
  <c r="E138" i="51"/>
  <c r="D138" i="51"/>
  <c r="O137" i="51"/>
  <c r="L137" i="51"/>
  <c r="I137" i="51"/>
  <c r="F137" i="51"/>
  <c r="O136" i="51"/>
  <c r="L136" i="51"/>
  <c r="I136" i="51"/>
  <c r="F136" i="51"/>
  <c r="O135" i="51"/>
  <c r="L135" i="51"/>
  <c r="I135" i="51"/>
  <c r="F135" i="51"/>
  <c r="O134" i="51"/>
  <c r="L134" i="51"/>
  <c r="I134" i="51"/>
  <c r="F134" i="51"/>
  <c r="C134" i="51" s="1"/>
  <c r="N133" i="51"/>
  <c r="M133" i="51"/>
  <c r="K133" i="51"/>
  <c r="J133" i="51"/>
  <c r="H133" i="51"/>
  <c r="G133" i="51"/>
  <c r="E133" i="51"/>
  <c r="E132" i="51" s="1"/>
  <c r="D133" i="51"/>
  <c r="G132" i="51"/>
  <c r="O131" i="51"/>
  <c r="L131" i="51"/>
  <c r="I131" i="51"/>
  <c r="F131" i="51"/>
  <c r="N130" i="51"/>
  <c r="M130" i="51"/>
  <c r="K130" i="51"/>
  <c r="J130" i="51"/>
  <c r="H130" i="51"/>
  <c r="G130" i="51"/>
  <c r="E130" i="51"/>
  <c r="D130" i="51"/>
  <c r="O129" i="51"/>
  <c r="L129" i="51"/>
  <c r="I129" i="51"/>
  <c r="F129" i="51"/>
  <c r="D129" i="51"/>
  <c r="O128" i="51"/>
  <c r="L128" i="51"/>
  <c r="I128" i="51"/>
  <c r="F128" i="51"/>
  <c r="O127" i="51"/>
  <c r="L127" i="51"/>
  <c r="I127" i="51"/>
  <c r="F127" i="51"/>
  <c r="O126" i="51"/>
  <c r="L126" i="51"/>
  <c r="I126" i="51"/>
  <c r="F126" i="51"/>
  <c r="D126" i="51"/>
  <c r="O125" i="51"/>
  <c r="L125" i="51"/>
  <c r="I125" i="51"/>
  <c r="F125" i="51"/>
  <c r="N124" i="51"/>
  <c r="M124" i="51"/>
  <c r="K124" i="51"/>
  <c r="J124" i="51"/>
  <c r="H124" i="51"/>
  <c r="G124" i="51"/>
  <c r="E124" i="51"/>
  <c r="D124" i="51"/>
  <c r="O123" i="51"/>
  <c r="L123" i="51"/>
  <c r="I123" i="51"/>
  <c r="F123" i="51"/>
  <c r="O122" i="51"/>
  <c r="L122" i="51"/>
  <c r="I122" i="51"/>
  <c r="F122" i="51"/>
  <c r="C122" i="51" s="1"/>
  <c r="O121" i="51"/>
  <c r="L121" i="51"/>
  <c r="I121" i="51"/>
  <c r="F121" i="51"/>
  <c r="O120" i="51"/>
  <c r="L120" i="51"/>
  <c r="I120" i="51"/>
  <c r="F120" i="51"/>
  <c r="O119" i="51"/>
  <c r="L119" i="51"/>
  <c r="I119" i="51"/>
  <c r="F119" i="51"/>
  <c r="N118" i="51"/>
  <c r="M118" i="51"/>
  <c r="K118" i="51"/>
  <c r="J118" i="51"/>
  <c r="H118" i="51"/>
  <c r="G118" i="51"/>
  <c r="I118" i="51" s="1"/>
  <c r="E118" i="51"/>
  <c r="D118" i="51"/>
  <c r="O117" i="51"/>
  <c r="L117" i="51"/>
  <c r="I117" i="51"/>
  <c r="F117" i="51"/>
  <c r="O116" i="51"/>
  <c r="L116" i="51"/>
  <c r="I116" i="51"/>
  <c r="F116" i="51"/>
  <c r="O115" i="51"/>
  <c r="L115" i="51"/>
  <c r="I115" i="51"/>
  <c r="F115" i="51"/>
  <c r="N114" i="51"/>
  <c r="M114" i="51"/>
  <c r="K114" i="51"/>
  <c r="J114" i="51"/>
  <c r="H114" i="51"/>
  <c r="G114" i="51"/>
  <c r="E114" i="51"/>
  <c r="F114" i="51" s="1"/>
  <c r="D114" i="51"/>
  <c r="O113" i="51"/>
  <c r="L113" i="51"/>
  <c r="I113" i="51"/>
  <c r="F113" i="51"/>
  <c r="O112" i="51"/>
  <c r="L112" i="51"/>
  <c r="I112" i="51"/>
  <c r="C112" i="51" s="1"/>
  <c r="F112" i="51"/>
  <c r="O111" i="51"/>
  <c r="L111" i="51"/>
  <c r="I111" i="51"/>
  <c r="F111" i="51"/>
  <c r="O110" i="51"/>
  <c r="L110" i="51"/>
  <c r="I110" i="51"/>
  <c r="F110" i="51"/>
  <c r="O109" i="51"/>
  <c r="L109" i="51"/>
  <c r="I109" i="51"/>
  <c r="F109" i="51"/>
  <c r="O108" i="51"/>
  <c r="L108" i="51"/>
  <c r="I108" i="51"/>
  <c r="F108" i="51"/>
  <c r="O107" i="51"/>
  <c r="L107" i="51"/>
  <c r="I107" i="51"/>
  <c r="F107" i="51"/>
  <c r="O106" i="51"/>
  <c r="L106" i="51"/>
  <c r="I106" i="51"/>
  <c r="F106" i="51"/>
  <c r="N105" i="51"/>
  <c r="M105" i="51"/>
  <c r="K105" i="51"/>
  <c r="J105" i="51"/>
  <c r="H105" i="51"/>
  <c r="G105" i="51"/>
  <c r="E105" i="51"/>
  <c r="D105" i="51"/>
  <c r="O104" i="51"/>
  <c r="L104" i="51"/>
  <c r="I104" i="51"/>
  <c r="F104" i="51"/>
  <c r="O103" i="51"/>
  <c r="L103" i="51"/>
  <c r="I103" i="51"/>
  <c r="F103" i="51"/>
  <c r="O102" i="51"/>
  <c r="L102" i="51"/>
  <c r="I102" i="51"/>
  <c r="F102" i="51"/>
  <c r="O101" i="51"/>
  <c r="L101" i="51"/>
  <c r="I101" i="51"/>
  <c r="F101" i="51"/>
  <c r="O100" i="51"/>
  <c r="L100" i="51"/>
  <c r="I100" i="51"/>
  <c r="C100" i="51" s="1"/>
  <c r="F100" i="51"/>
  <c r="O99" i="51"/>
  <c r="L99" i="51"/>
  <c r="I99" i="51"/>
  <c r="F99" i="51"/>
  <c r="O98" i="51"/>
  <c r="L98" i="51"/>
  <c r="I98" i="51"/>
  <c r="F98" i="51"/>
  <c r="N97" i="51"/>
  <c r="M97" i="51"/>
  <c r="K97" i="51"/>
  <c r="J97" i="51"/>
  <c r="H97" i="51"/>
  <c r="G97" i="51"/>
  <c r="E97" i="51"/>
  <c r="D97" i="51"/>
  <c r="O96" i="51"/>
  <c r="L96" i="51"/>
  <c r="I96" i="51"/>
  <c r="C96" i="51" s="1"/>
  <c r="F96" i="51"/>
  <c r="O95" i="51"/>
  <c r="L95" i="51"/>
  <c r="I95" i="51"/>
  <c r="F95" i="51"/>
  <c r="O94" i="51"/>
  <c r="L94" i="51"/>
  <c r="I94" i="51"/>
  <c r="F94" i="51"/>
  <c r="O93" i="51"/>
  <c r="L93" i="51"/>
  <c r="I93" i="51"/>
  <c r="F93" i="51"/>
  <c r="O92" i="51"/>
  <c r="L92" i="51"/>
  <c r="I92" i="51"/>
  <c r="F92" i="51"/>
  <c r="N91" i="51"/>
  <c r="M91" i="51"/>
  <c r="K91" i="51"/>
  <c r="J91" i="51"/>
  <c r="H91" i="51"/>
  <c r="G91" i="51"/>
  <c r="E91" i="51"/>
  <c r="D91" i="51"/>
  <c r="O90" i="51"/>
  <c r="L90" i="51"/>
  <c r="I90" i="51"/>
  <c r="F90" i="51"/>
  <c r="O89" i="51"/>
  <c r="L89" i="51"/>
  <c r="I89" i="51"/>
  <c r="F89" i="51"/>
  <c r="O88" i="51"/>
  <c r="L88" i="51"/>
  <c r="I88" i="51"/>
  <c r="F88" i="51"/>
  <c r="O87" i="51"/>
  <c r="L87" i="51"/>
  <c r="I87" i="51"/>
  <c r="F87" i="51"/>
  <c r="N86" i="51"/>
  <c r="M86" i="51"/>
  <c r="O86" i="51" s="1"/>
  <c r="K86" i="51"/>
  <c r="J86" i="51"/>
  <c r="H86" i="51"/>
  <c r="G86" i="51"/>
  <c r="I86" i="51" s="1"/>
  <c r="E86" i="51"/>
  <c r="D86" i="51"/>
  <c r="O84" i="51"/>
  <c r="L84" i="51"/>
  <c r="I84" i="51"/>
  <c r="F84" i="51"/>
  <c r="C84" i="51" s="1"/>
  <c r="O83" i="51"/>
  <c r="L83" i="51"/>
  <c r="I83" i="51"/>
  <c r="F83" i="51"/>
  <c r="N82" i="51"/>
  <c r="M82" i="51"/>
  <c r="K82" i="51"/>
  <c r="J82" i="51"/>
  <c r="H82" i="51"/>
  <c r="G82" i="51"/>
  <c r="E82" i="51"/>
  <c r="D82" i="51"/>
  <c r="O81" i="51"/>
  <c r="L81" i="51"/>
  <c r="I81" i="51"/>
  <c r="F81" i="51"/>
  <c r="O80" i="51"/>
  <c r="L80" i="51"/>
  <c r="I80" i="51"/>
  <c r="F80" i="51"/>
  <c r="N79" i="51"/>
  <c r="N78" i="51" s="1"/>
  <c r="M79" i="51"/>
  <c r="K79" i="51"/>
  <c r="J79" i="51"/>
  <c r="L79" i="51" s="1"/>
  <c r="H79" i="51"/>
  <c r="G79" i="51"/>
  <c r="G78" i="51" s="1"/>
  <c r="E79" i="51"/>
  <c r="E78" i="51" s="1"/>
  <c r="D79" i="51"/>
  <c r="O76" i="51"/>
  <c r="L76" i="51"/>
  <c r="I76" i="51"/>
  <c r="C76" i="51" s="1"/>
  <c r="F76" i="51"/>
  <c r="O75" i="51"/>
  <c r="L75" i="51"/>
  <c r="I75" i="51"/>
  <c r="F75" i="51"/>
  <c r="O74" i="51"/>
  <c r="L74" i="51"/>
  <c r="I74" i="51"/>
  <c r="F74" i="51"/>
  <c r="O73" i="51"/>
  <c r="L73" i="51"/>
  <c r="I73" i="51"/>
  <c r="F73" i="51"/>
  <c r="O72" i="51"/>
  <c r="L72" i="51"/>
  <c r="I72" i="51"/>
  <c r="F72" i="51"/>
  <c r="N71" i="51"/>
  <c r="N69" i="51" s="1"/>
  <c r="M71" i="51"/>
  <c r="K71" i="51"/>
  <c r="K69" i="51" s="1"/>
  <c r="J71" i="51"/>
  <c r="H71" i="51"/>
  <c r="G71" i="51"/>
  <c r="E71" i="51"/>
  <c r="E69" i="51" s="1"/>
  <c r="D71" i="51"/>
  <c r="D69" i="51" s="1"/>
  <c r="O70" i="51"/>
  <c r="L70" i="51"/>
  <c r="I70" i="51"/>
  <c r="F70" i="51"/>
  <c r="G69" i="51"/>
  <c r="O68" i="51"/>
  <c r="L68" i="51"/>
  <c r="I68" i="51"/>
  <c r="F68" i="51"/>
  <c r="O67" i="51"/>
  <c r="L67" i="51"/>
  <c r="I67" i="51"/>
  <c r="F67" i="51"/>
  <c r="O66" i="51"/>
  <c r="L66" i="51"/>
  <c r="I66" i="51"/>
  <c r="F66" i="51"/>
  <c r="O65" i="51"/>
  <c r="L65" i="51"/>
  <c r="I65" i="51"/>
  <c r="F65" i="51"/>
  <c r="O64" i="51"/>
  <c r="L64" i="51"/>
  <c r="I64" i="51"/>
  <c r="F64" i="51"/>
  <c r="O63" i="51"/>
  <c r="L63" i="51"/>
  <c r="I63" i="51"/>
  <c r="F63" i="51"/>
  <c r="O62" i="51"/>
  <c r="L62" i="51"/>
  <c r="I62" i="51"/>
  <c r="F62" i="51"/>
  <c r="O61" i="51"/>
  <c r="L61" i="51"/>
  <c r="I61" i="51"/>
  <c r="F61" i="51"/>
  <c r="N60" i="51"/>
  <c r="M60" i="51"/>
  <c r="K60" i="51"/>
  <c r="J60" i="51"/>
  <c r="I60" i="51"/>
  <c r="H60" i="51"/>
  <c r="G60" i="51"/>
  <c r="E60" i="51"/>
  <c r="D60" i="51"/>
  <c r="F60" i="51" s="1"/>
  <c r="O59" i="51"/>
  <c r="L59" i="51"/>
  <c r="I59" i="51"/>
  <c r="F59" i="51"/>
  <c r="C59" i="51" s="1"/>
  <c r="O58" i="51"/>
  <c r="L58" i="51"/>
  <c r="I58" i="51"/>
  <c r="F58" i="51"/>
  <c r="N57" i="51"/>
  <c r="M57" i="51"/>
  <c r="K57" i="51"/>
  <c r="K56" i="51" s="1"/>
  <c r="J57" i="51"/>
  <c r="J56" i="51" s="1"/>
  <c r="H57" i="51"/>
  <c r="G57" i="51"/>
  <c r="E57" i="51"/>
  <c r="E56" i="51" s="1"/>
  <c r="D57" i="51"/>
  <c r="O49" i="51"/>
  <c r="C49" i="51" s="1"/>
  <c r="O48" i="51"/>
  <c r="C48" i="51" s="1"/>
  <c r="N47" i="51"/>
  <c r="M47" i="51"/>
  <c r="L46" i="51"/>
  <c r="I46" i="51"/>
  <c r="F46" i="51"/>
  <c r="K45" i="51"/>
  <c r="J45" i="51"/>
  <c r="H45" i="51"/>
  <c r="G45" i="51"/>
  <c r="E45" i="51"/>
  <c r="D45" i="51"/>
  <c r="F45" i="51" s="1"/>
  <c r="F44" i="51"/>
  <c r="C44" i="51" s="1"/>
  <c r="L43" i="51"/>
  <c r="C43" i="51" s="1"/>
  <c r="L42" i="51"/>
  <c r="C42" i="51" s="1"/>
  <c r="L41" i="51"/>
  <c r="C41" i="51" s="1"/>
  <c r="L40" i="51"/>
  <c r="C40" i="51" s="1"/>
  <c r="K39" i="51"/>
  <c r="J39" i="51"/>
  <c r="L38" i="51"/>
  <c r="C38" i="51"/>
  <c r="L37" i="51"/>
  <c r="C37" i="51" s="1"/>
  <c r="K36" i="51"/>
  <c r="J36" i="51"/>
  <c r="L35" i="51"/>
  <c r="C35" i="51" s="1"/>
  <c r="K34" i="51"/>
  <c r="J34" i="51"/>
  <c r="L33" i="51"/>
  <c r="C33" i="51" s="1"/>
  <c r="L32" i="51"/>
  <c r="C32" i="51" s="1"/>
  <c r="L31" i="51"/>
  <c r="C31" i="51" s="1"/>
  <c r="K30" i="51"/>
  <c r="J30" i="51"/>
  <c r="K29" i="51"/>
  <c r="F28" i="51"/>
  <c r="C28" i="51" s="1"/>
  <c r="I27" i="51"/>
  <c r="F27" i="51"/>
  <c r="O26" i="51"/>
  <c r="L26" i="51"/>
  <c r="I26" i="51"/>
  <c r="F26" i="51"/>
  <c r="O25" i="51"/>
  <c r="L25" i="51"/>
  <c r="I25" i="51"/>
  <c r="F25" i="51"/>
  <c r="C25" i="51" s="1"/>
  <c r="N24" i="51"/>
  <c r="N292" i="51" s="1"/>
  <c r="N291" i="51" s="1"/>
  <c r="M24" i="51"/>
  <c r="M292" i="51" s="1"/>
  <c r="K24" i="51"/>
  <c r="K292" i="51" s="1"/>
  <c r="K291" i="51" s="1"/>
  <c r="J24" i="51"/>
  <c r="J292" i="51" s="1"/>
  <c r="H24" i="51"/>
  <c r="H292" i="51" s="1"/>
  <c r="H291" i="51" s="1"/>
  <c r="G24" i="51"/>
  <c r="G292" i="51" s="1"/>
  <c r="E24" i="51"/>
  <c r="E292" i="51" s="1"/>
  <c r="E291" i="51" s="1"/>
  <c r="D24" i="51"/>
  <c r="D292" i="51" s="1"/>
  <c r="M23" i="51"/>
  <c r="L193" i="51" l="1"/>
  <c r="J189" i="51"/>
  <c r="I253" i="51"/>
  <c r="O273" i="51"/>
  <c r="C286" i="51"/>
  <c r="C302" i="51"/>
  <c r="C26" i="51"/>
  <c r="K55" i="51"/>
  <c r="C80" i="51"/>
  <c r="C81" i="51"/>
  <c r="C83" i="51"/>
  <c r="O118" i="51"/>
  <c r="L124" i="51"/>
  <c r="C140" i="51"/>
  <c r="C142" i="51"/>
  <c r="K132" i="51"/>
  <c r="C144" i="51"/>
  <c r="C152" i="51"/>
  <c r="C165" i="51"/>
  <c r="C166" i="51"/>
  <c r="G176" i="51"/>
  <c r="C184" i="51"/>
  <c r="I198" i="51"/>
  <c r="C214" i="51"/>
  <c r="C228" i="51"/>
  <c r="C236" i="51"/>
  <c r="C264" i="51"/>
  <c r="F265" i="51"/>
  <c r="O284" i="51"/>
  <c r="G56" i="51"/>
  <c r="G55" i="51" s="1"/>
  <c r="L60" i="51"/>
  <c r="C64" i="51"/>
  <c r="I71" i="51"/>
  <c r="K78" i="51"/>
  <c r="J85" i="51"/>
  <c r="C95" i="51"/>
  <c r="O105" i="51"/>
  <c r="N132" i="51"/>
  <c r="C163" i="51"/>
  <c r="G167" i="51"/>
  <c r="I167" i="51" s="1"/>
  <c r="C171" i="51"/>
  <c r="C180" i="51"/>
  <c r="I193" i="51"/>
  <c r="C226" i="51"/>
  <c r="C230" i="51"/>
  <c r="L261" i="51"/>
  <c r="I284" i="51"/>
  <c r="E23" i="51"/>
  <c r="M56" i="51"/>
  <c r="F69" i="51"/>
  <c r="L71" i="51"/>
  <c r="O79" i="51"/>
  <c r="I82" i="51"/>
  <c r="F97" i="51"/>
  <c r="L97" i="51"/>
  <c r="C102" i="51"/>
  <c r="F105" i="51"/>
  <c r="C106" i="51"/>
  <c r="C116" i="51"/>
  <c r="C117" i="51"/>
  <c r="C121" i="51"/>
  <c r="C126" i="51"/>
  <c r="L130" i="51"/>
  <c r="F133" i="51"/>
  <c r="J132" i="51"/>
  <c r="I138" i="51"/>
  <c r="O143" i="51"/>
  <c r="C154" i="51"/>
  <c r="F168" i="51"/>
  <c r="L168" i="51"/>
  <c r="O168" i="51"/>
  <c r="K176" i="51"/>
  <c r="K175" i="51" s="1"/>
  <c r="L181" i="51"/>
  <c r="E189" i="51"/>
  <c r="C192" i="51"/>
  <c r="D193" i="51"/>
  <c r="M206" i="51"/>
  <c r="O206" i="51" s="1"/>
  <c r="C242" i="51"/>
  <c r="C244" i="51"/>
  <c r="O260" i="51"/>
  <c r="C272" i="51"/>
  <c r="C274" i="51"/>
  <c r="C276" i="51"/>
  <c r="F294" i="51"/>
  <c r="C295" i="51"/>
  <c r="C299" i="51"/>
  <c r="O24" i="51"/>
  <c r="L34" i="51"/>
  <c r="C34" i="51" s="1"/>
  <c r="L36" i="51"/>
  <c r="C36" i="51" s="1"/>
  <c r="L57" i="51"/>
  <c r="C58" i="51"/>
  <c r="C63" i="51"/>
  <c r="L24" i="51"/>
  <c r="L39" i="51"/>
  <c r="C39" i="51" s="1"/>
  <c r="I45" i="51"/>
  <c r="N23" i="51"/>
  <c r="H56" i="51"/>
  <c r="C66" i="51"/>
  <c r="C46" i="51"/>
  <c r="D56" i="51"/>
  <c r="F56" i="51" s="1"/>
  <c r="F57" i="51"/>
  <c r="C68" i="51"/>
  <c r="F91" i="51"/>
  <c r="D85" i="51"/>
  <c r="C200" i="51"/>
  <c r="D197" i="51"/>
  <c r="N197" i="51"/>
  <c r="E271" i="51"/>
  <c r="E270" i="51" s="1"/>
  <c r="D78" i="51"/>
  <c r="F82" i="51"/>
  <c r="C88" i="51"/>
  <c r="C90" i="51"/>
  <c r="C92" i="51"/>
  <c r="C94" i="51"/>
  <c r="O97" i="51"/>
  <c r="C104" i="51"/>
  <c r="L105" i="51"/>
  <c r="I114" i="51"/>
  <c r="O114" i="51"/>
  <c r="F118" i="51"/>
  <c r="C120" i="51"/>
  <c r="C123" i="51"/>
  <c r="C125" i="51"/>
  <c r="I130" i="51"/>
  <c r="O130" i="51"/>
  <c r="F138" i="51"/>
  <c r="L146" i="51"/>
  <c r="C151" i="51"/>
  <c r="I153" i="51"/>
  <c r="C153" i="51" s="1"/>
  <c r="O153" i="51"/>
  <c r="C160" i="51"/>
  <c r="C170" i="51"/>
  <c r="F181" i="51"/>
  <c r="C183" i="51"/>
  <c r="I186" i="51"/>
  <c r="F193" i="51"/>
  <c r="C219" i="51"/>
  <c r="O229" i="51"/>
  <c r="C234" i="51"/>
  <c r="I237" i="51"/>
  <c r="C239" i="51"/>
  <c r="C241" i="51"/>
  <c r="F253" i="51"/>
  <c r="C258" i="51"/>
  <c r="G271" i="51"/>
  <c r="G270" i="51" s="1"/>
  <c r="K271" i="51"/>
  <c r="K270" i="51" s="1"/>
  <c r="C280" i="51"/>
  <c r="C284" i="51"/>
  <c r="C75" i="51"/>
  <c r="J78" i="51"/>
  <c r="M78" i="51"/>
  <c r="C99" i="51"/>
  <c r="C111" i="51"/>
  <c r="M132" i="51"/>
  <c r="O132" i="51" s="1"/>
  <c r="C136" i="51"/>
  <c r="C148" i="51"/>
  <c r="C150" i="51"/>
  <c r="C157" i="51"/>
  <c r="C159" i="51"/>
  <c r="C162" i="51"/>
  <c r="D176" i="51"/>
  <c r="D175" i="51" s="1"/>
  <c r="I194" i="51"/>
  <c r="C205" i="51"/>
  <c r="F207" i="51"/>
  <c r="C213" i="51"/>
  <c r="C225" i="51"/>
  <c r="F235" i="51"/>
  <c r="K233" i="51"/>
  <c r="K232" i="51" s="1"/>
  <c r="C243" i="51"/>
  <c r="C250" i="51"/>
  <c r="C252" i="51"/>
  <c r="L254" i="51"/>
  <c r="O254" i="51"/>
  <c r="F261" i="51"/>
  <c r="N270" i="51"/>
  <c r="M271" i="51"/>
  <c r="C298" i="51"/>
  <c r="C62" i="51"/>
  <c r="C65" i="51"/>
  <c r="C70" i="51"/>
  <c r="E55" i="51"/>
  <c r="C72" i="51"/>
  <c r="C74" i="51"/>
  <c r="F79" i="51"/>
  <c r="L86" i="51"/>
  <c r="I91" i="51"/>
  <c r="N85" i="51"/>
  <c r="N77" i="51" s="1"/>
  <c r="C98" i="51"/>
  <c r="C101" i="51"/>
  <c r="I105" i="51"/>
  <c r="C108" i="51"/>
  <c r="C110" i="51"/>
  <c r="C113" i="51"/>
  <c r="C115" i="51"/>
  <c r="I124" i="51"/>
  <c r="O124" i="51"/>
  <c r="C127" i="51"/>
  <c r="C129" i="51"/>
  <c r="C131" i="51"/>
  <c r="L138" i="51"/>
  <c r="F143" i="51"/>
  <c r="L143" i="51"/>
  <c r="F146" i="51"/>
  <c r="C146" i="51" s="1"/>
  <c r="C164" i="51"/>
  <c r="C174" i="51"/>
  <c r="L177" i="51"/>
  <c r="C179" i="51"/>
  <c r="C187" i="51"/>
  <c r="K189" i="51"/>
  <c r="L189" i="51" s="1"/>
  <c r="C191" i="51"/>
  <c r="C202" i="51"/>
  <c r="C204" i="51"/>
  <c r="C210" i="51"/>
  <c r="C212" i="51"/>
  <c r="C215" i="51"/>
  <c r="C222" i="51"/>
  <c r="C224" i="51"/>
  <c r="C227" i="51"/>
  <c r="I229" i="51"/>
  <c r="C229" i="51" s="1"/>
  <c r="C231" i="51"/>
  <c r="M233" i="51"/>
  <c r="C255" i="51"/>
  <c r="I261" i="51"/>
  <c r="C263" i="51"/>
  <c r="C267" i="51"/>
  <c r="L273" i="51"/>
  <c r="C277" i="51"/>
  <c r="F278" i="51"/>
  <c r="I278" i="51"/>
  <c r="O278" i="51"/>
  <c r="O282" i="51"/>
  <c r="O294" i="51"/>
  <c r="C297" i="51"/>
  <c r="C300" i="51"/>
  <c r="C304" i="51"/>
  <c r="O23" i="51"/>
  <c r="I56" i="51"/>
  <c r="O78" i="51"/>
  <c r="I24" i="51"/>
  <c r="O57" i="51"/>
  <c r="N56" i="51"/>
  <c r="N55" i="51" s="1"/>
  <c r="O60" i="51"/>
  <c r="C60" i="51" s="1"/>
  <c r="C67" i="51"/>
  <c r="H69" i="51"/>
  <c r="I69" i="51" s="1"/>
  <c r="F71" i="51"/>
  <c r="F78" i="51"/>
  <c r="K85" i="51"/>
  <c r="L85" i="51" s="1"/>
  <c r="C103" i="51"/>
  <c r="C168" i="51"/>
  <c r="M197" i="51"/>
  <c r="O198" i="51"/>
  <c r="J206" i="51"/>
  <c r="L207" i="51"/>
  <c r="D291" i="51"/>
  <c r="F291" i="51" s="1"/>
  <c r="F292" i="51"/>
  <c r="F86" i="51"/>
  <c r="C86" i="51" s="1"/>
  <c r="E85" i="51"/>
  <c r="F85" i="51" s="1"/>
  <c r="C105" i="51"/>
  <c r="M291" i="51"/>
  <c r="O291" i="51" s="1"/>
  <c r="O292" i="51"/>
  <c r="L56" i="51"/>
  <c r="I79" i="51"/>
  <c r="H78" i="51"/>
  <c r="I78" i="51" s="1"/>
  <c r="G85" i="51"/>
  <c r="C87" i="51"/>
  <c r="C107" i="51"/>
  <c r="G23" i="51"/>
  <c r="K23" i="51"/>
  <c r="F24" i="51"/>
  <c r="L292" i="51"/>
  <c r="J291" i="51"/>
  <c r="L291" i="51" s="1"/>
  <c r="C27" i="51"/>
  <c r="L30" i="51"/>
  <c r="C30" i="51" s="1"/>
  <c r="O47" i="51"/>
  <c r="C47" i="51" s="1"/>
  <c r="D55" i="51"/>
  <c r="C61" i="51"/>
  <c r="J69" i="51"/>
  <c r="C73" i="51"/>
  <c r="L78" i="51"/>
  <c r="L82" i="51"/>
  <c r="C82" i="51" s="1"/>
  <c r="O82" i="51"/>
  <c r="H85" i="51"/>
  <c r="M85" i="51"/>
  <c r="C89" i="51"/>
  <c r="L91" i="51"/>
  <c r="C93" i="51"/>
  <c r="C109" i="51"/>
  <c r="L114" i="51"/>
  <c r="C114" i="51" s="1"/>
  <c r="L118" i="51"/>
  <c r="F124" i="51"/>
  <c r="F130" i="51"/>
  <c r="L133" i="51"/>
  <c r="C133" i="51" s="1"/>
  <c r="C135" i="51"/>
  <c r="C139" i="51"/>
  <c r="C147" i="51"/>
  <c r="C156" i="51"/>
  <c r="J167" i="51"/>
  <c r="L167" i="51" s="1"/>
  <c r="C167" i="51" s="1"/>
  <c r="C173" i="51"/>
  <c r="N176" i="51"/>
  <c r="N175" i="51" s="1"/>
  <c r="H189" i="51"/>
  <c r="I189" i="51" s="1"/>
  <c r="I190" i="51"/>
  <c r="J233" i="51"/>
  <c r="L235" i="51"/>
  <c r="G77" i="51"/>
  <c r="L132" i="51"/>
  <c r="D23" i="51"/>
  <c r="F23" i="51" s="1"/>
  <c r="H23" i="51"/>
  <c r="G291" i="51"/>
  <c r="I291" i="51" s="1"/>
  <c r="I292" i="51"/>
  <c r="J29" i="51"/>
  <c r="L45" i="51"/>
  <c r="C45" i="51" s="1"/>
  <c r="I57" i="51"/>
  <c r="O71" i="51"/>
  <c r="C79" i="51"/>
  <c r="O91" i="51"/>
  <c r="I97" i="51"/>
  <c r="C97" i="51" s="1"/>
  <c r="C119" i="51"/>
  <c r="C128" i="51"/>
  <c r="D132" i="51"/>
  <c r="I133" i="51"/>
  <c r="H132" i="51"/>
  <c r="I132" i="51" s="1"/>
  <c r="O133" i="51"/>
  <c r="C137" i="51"/>
  <c r="C141" i="51"/>
  <c r="I143" i="51"/>
  <c r="C143" i="51" s="1"/>
  <c r="C145" i="51"/>
  <c r="C149" i="51"/>
  <c r="C158" i="51"/>
  <c r="C172" i="51"/>
  <c r="I176" i="51"/>
  <c r="G175" i="51"/>
  <c r="I175" i="51" s="1"/>
  <c r="E176" i="51"/>
  <c r="F177" i="51"/>
  <c r="M193" i="51"/>
  <c r="O193" i="51" s="1"/>
  <c r="O194" i="51"/>
  <c r="M69" i="51"/>
  <c r="O69" i="51" s="1"/>
  <c r="J176" i="51"/>
  <c r="M176" i="51"/>
  <c r="O177" i="51"/>
  <c r="O181" i="51"/>
  <c r="C185" i="51"/>
  <c r="F186" i="51"/>
  <c r="C186" i="51" s="1"/>
  <c r="M189" i="51"/>
  <c r="O189" i="51" s="1"/>
  <c r="F198" i="51"/>
  <c r="D232" i="51"/>
  <c r="F218" i="51"/>
  <c r="C218" i="51" s="1"/>
  <c r="E206" i="51"/>
  <c r="E197" i="51" s="1"/>
  <c r="E196" i="51" s="1"/>
  <c r="G233" i="51"/>
  <c r="I240" i="51"/>
  <c r="J270" i="51"/>
  <c r="L271" i="51"/>
  <c r="I273" i="51"/>
  <c r="H271" i="51"/>
  <c r="H270" i="51" s="1"/>
  <c r="H196" i="51" s="1"/>
  <c r="C169" i="51"/>
  <c r="C178" i="51"/>
  <c r="C182" i="51"/>
  <c r="D189" i="51"/>
  <c r="F189" i="51" s="1"/>
  <c r="F190" i="51"/>
  <c r="C248" i="51"/>
  <c r="F273" i="51"/>
  <c r="D271" i="51"/>
  <c r="O271" i="51"/>
  <c r="M270" i="51"/>
  <c r="O270" i="51" s="1"/>
  <c r="O233" i="51"/>
  <c r="L194" i="51"/>
  <c r="L198" i="51"/>
  <c r="C201" i="51"/>
  <c r="G206" i="51"/>
  <c r="I206" i="51" s="1"/>
  <c r="I207" i="51"/>
  <c r="C209" i="51"/>
  <c r="C217" i="51"/>
  <c r="C221" i="51"/>
  <c r="M232" i="51"/>
  <c r="O232" i="51" s="1"/>
  <c r="I235" i="51"/>
  <c r="O237" i="51"/>
  <c r="C237" i="51" s="1"/>
  <c r="F240" i="51"/>
  <c r="C245" i="51"/>
  <c r="C249" i="51"/>
  <c r="O253" i="51"/>
  <c r="C253" i="51" s="1"/>
  <c r="C257" i="51"/>
  <c r="F260" i="51"/>
  <c r="O261" i="51"/>
  <c r="O265" i="51"/>
  <c r="C265" i="51" s="1"/>
  <c r="C269" i="51"/>
  <c r="L278" i="51"/>
  <c r="L282" i="51"/>
  <c r="C285" i="51"/>
  <c r="C195" i="51"/>
  <c r="K197" i="51"/>
  <c r="C199" i="51"/>
  <c r="C203" i="51"/>
  <c r="O207" i="51"/>
  <c r="C211" i="51"/>
  <c r="C223" i="51"/>
  <c r="O235" i="51"/>
  <c r="E233" i="51"/>
  <c r="E232" i="51" s="1"/>
  <c r="L240" i="51"/>
  <c r="O240" i="51"/>
  <c r="C247" i="51"/>
  <c r="C251" i="51"/>
  <c r="F254" i="51"/>
  <c r="I254" i="51"/>
  <c r="C259" i="51"/>
  <c r="L260" i="51"/>
  <c r="C275" i="51"/>
  <c r="C279" i="51"/>
  <c r="C283" i="51"/>
  <c r="I294" i="51"/>
  <c r="C296" i="51"/>
  <c r="C294" i="51" s="1"/>
  <c r="E77" i="51" l="1"/>
  <c r="C254" i="51"/>
  <c r="F206" i="51"/>
  <c r="C181" i="51"/>
  <c r="C91" i="51"/>
  <c r="C24" i="51"/>
  <c r="K77" i="51"/>
  <c r="K54" i="51" s="1"/>
  <c r="K53" i="51" s="1"/>
  <c r="C207" i="51"/>
  <c r="K196" i="51"/>
  <c r="C278" i="51"/>
  <c r="N287" i="51"/>
  <c r="C57" i="51"/>
  <c r="F232" i="51"/>
  <c r="G197" i="51"/>
  <c r="C282" i="51"/>
  <c r="C261" i="51"/>
  <c r="C235" i="51"/>
  <c r="N196" i="51"/>
  <c r="C193" i="51"/>
  <c r="C130" i="51"/>
  <c r="O85" i="51"/>
  <c r="C194" i="51"/>
  <c r="C177" i="51"/>
  <c r="C124" i="51"/>
  <c r="C138" i="51"/>
  <c r="C273" i="51"/>
  <c r="C118" i="51"/>
  <c r="C292" i="51"/>
  <c r="C291" i="51" s="1"/>
  <c r="C71" i="51"/>
  <c r="N54" i="51"/>
  <c r="O197" i="51"/>
  <c r="M196" i="51"/>
  <c r="O196" i="51" s="1"/>
  <c r="C260" i="51"/>
  <c r="I233" i="51"/>
  <c r="G232" i="51"/>
  <c r="F197" i="51"/>
  <c r="L29" i="51"/>
  <c r="C29" i="51" s="1"/>
  <c r="J23" i="51"/>
  <c r="L23" i="51" s="1"/>
  <c r="I270" i="51"/>
  <c r="F55" i="51"/>
  <c r="I85" i="51"/>
  <c r="C85" i="51" s="1"/>
  <c r="M77" i="51"/>
  <c r="O77" i="51" s="1"/>
  <c r="H55" i="51"/>
  <c r="E175" i="51"/>
  <c r="F175" i="51" s="1"/>
  <c r="F176" i="51"/>
  <c r="I197" i="51"/>
  <c r="G196" i="51"/>
  <c r="I196" i="51" s="1"/>
  <c r="K287" i="51"/>
  <c r="C240" i="51"/>
  <c r="D270" i="51"/>
  <c r="F271" i="51"/>
  <c r="C190" i="51"/>
  <c r="F233" i="51"/>
  <c r="D196" i="51"/>
  <c r="F196" i="51" s="1"/>
  <c r="M175" i="51"/>
  <c r="O176" i="51"/>
  <c r="F132" i="51"/>
  <c r="C132" i="51" s="1"/>
  <c r="D77" i="51"/>
  <c r="F77" i="51" s="1"/>
  <c r="I23" i="51"/>
  <c r="H77" i="51"/>
  <c r="I77" i="51" s="1"/>
  <c r="L206" i="51"/>
  <c r="C206" i="51" s="1"/>
  <c r="J197" i="51"/>
  <c r="C78" i="51"/>
  <c r="M55" i="51"/>
  <c r="H287" i="51"/>
  <c r="J232" i="51"/>
  <c r="L232" i="51" s="1"/>
  <c r="L233" i="51"/>
  <c r="I271" i="51"/>
  <c r="E287" i="51"/>
  <c r="C189" i="51"/>
  <c r="L270" i="51"/>
  <c r="C198" i="51"/>
  <c r="J175" i="51"/>
  <c r="L175" i="51" s="1"/>
  <c r="L176" i="51"/>
  <c r="G54" i="51"/>
  <c r="J55" i="51"/>
  <c r="L69" i="51"/>
  <c r="C69" i="51" s="1"/>
  <c r="N53" i="51"/>
  <c r="J77" i="51"/>
  <c r="L77" i="51" s="1"/>
  <c r="O56" i="51"/>
  <c r="C56" i="51" s="1"/>
  <c r="K52" i="51" l="1"/>
  <c r="K289" i="51"/>
  <c r="C23" i="51"/>
  <c r="C233" i="51"/>
  <c r="E54" i="51"/>
  <c r="E53" i="51" s="1"/>
  <c r="E52" i="51" s="1"/>
  <c r="J287" i="51"/>
  <c r="L287" i="51" s="1"/>
  <c r="O55" i="51"/>
  <c r="M54" i="51"/>
  <c r="C176" i="51"/>
  <c r="L55" i="51"/>
  <c r="J54" i="51"/>
  <c r="O175" i="51"/>
  <c r="C175" i="51" s="1"/>
  <c r="M287" i="51"/>
  <c r="O287" i="51" s="1"/>
  <c r="C271" i="51"/>
  <c r="I232" i="51"/>
  <c r="C232" i="51" s="1"/>
  <c r="G287" i="51"/>
  <c r="I287" i="51" s="1"/>
  <c r="N52" i="51"/>
  <c r="N289" i="51"/>
  <c r="E289" i="51"/>
  <c r="G53" i="51"/>
  <c r="J196" i="51"/>
  <c r="L196" i="51" s="1"/>
  <c r="C196" i="51" s="1"/>
  <c r="L197" i="51"/>
  <c r="C197" i="51" s="1"/>
  <c r="C77" i="51"/>
  <c r="F270" i="51"/>
  <c r="C270" i="51" s="1"/>
  <c r="D287" i="51"/>
  <c r="F287" i="51" s="1"/>
  <c r="H54" i="51"/>
  <c r="H53" i="51" s="1"/>
  <c r="I55" i="51"/>
  <c r="C55" i="51" s="1"/>
  <c r="D54" i="51"/>
  <c r="D53" i="51" l="1"/>
  <c r="F54" i="51"/>
  <c r="G289" i="51"/>
  <c r="I53" i="51"/>
  <c r="G52" i="51"/>
  <c r="H289" i="51"/>
  <c r="H52" i="51"/>
  <c r="I54" i="51"/>
  <c r="L54" i="51"/>
  <c r="J53" i="51"/>
  <c r="M53" i="51"/>
  <c r="O54" i="51"/>
  <c r="C287" i="51"/>
  <c r="C54" i="51" l="1"/>
  <c r="I52" i="51"/>
  <c r="J52" i="51"/>
  <c r="L52" i="51" s="1"/>
  <c r="L53" i="51"/>
  <c r="J289" i="51"/>
  <c r="L289" i="51" s="1"/>
  <c r="D289" i="51"/>
  <c r="F289" i="51" s="1"/>
  <c r="F53" i="51"/>
  <c r="D52" i="51"/>
  <c r="F52" i="51" s="1"/>
  <c r="O53" i="51"/>
  <c r="M52" i="51"/>
  <c r="O52" i="51" s="1"/>
  <c r="M289" i="51"/>
  <c r="O289" i="51" s="1"/>
  <c r="I289" i="51"/>
  <c r="C52" i="51" l="1"/>
  <c r="C53" i="51"/>
  <c r="C289" i="51"/>
  <c r="O303" i="50" l="1"/>
  <c r="L303" i="50"/>
  <c r="I303" i="50"/>
  <c r="F303" i="50"/>
  <c r="C303" i="50" s="1"/>
  <c r="O301" i="50"/>
  <c r="L301" i="50"/>
  <c r="I301" i="50"/>
  <c r="F301" i="50"/>
  <c r="O299" i="50"/>
  <c r="L299" i="50"/>
  <c r="I299" i="50"/>
  <c r="F299" i="50"/>
  <c r="O298" i="50"/>
  <c r="L298" i="50"/>
  <c r="I298" i="50"/>
  <c r="F298" i="50"/>
  <c r="O297" i="50"/>
  <c r="L297" i="50"/>
  <c r="I297" i="50"/>
  <c r="F297" i="50"/>
  <c r="C297" i="50" s="1"/>
  <c r="O296" i="50"/>
  <c r="L296" i="50"/>
  <c r="I296" i="50"/>
  <c r="F296" i="50"/>
  <c r="O295" i="50"/>
  <c r="L295" i="50"/>
  <c r="I295" i="50"/>
  <c r="F295" i="50"/>
  <c r="O294" i="50"/>
  <c r="L294" i="50"/>
  <c r="C294" i="50" s="1"/>
  <c r="I294" i="50"/>
  <c r="F294" i="50"/>
  <c r="N293" i="50"/>
  <c r="M293" i="50"/>
  <c r="O293" i="50" s="1"/>
  <c r="K293" i="50"/>
  <c r="J293" i="50"/>
  <c r="H293" i="50"/>
  <c r="G293" i="50"/>
  <c r="E293" i="50"/>
  <c r="D293" i="50"/>
  <c r="O285" i="50"/>
  <c r="L285" i="50"/>
  <c r="I285" i="50"/>
  <c r="F285" i="50"/>
  <c r="O284" i="50"/>
  <c r="L284" i="50"/>
  <c r="I284" i="50"/>
  <c r="F284" i="50"/>
  <c r="N283" i="50"/>
  <c r="M283" i="50"/>
  <c r="K283" i="50"/>
  <c r="J283" i="50"/>
  <c r="H283" i="50"/>
  <c r="G283" i="50"/>
  <c r="E283" i="50"/>
  <c r="D283" i="50"/>
  <c r="F283" i="50" s="1"/>
  <c r="O282" i="50"/>
  <c r="L282" i="50"/>
  <c r="I282" i="50"/>
  <c r="F282" i="50"/>
  <c r="C282" i="50" s="1"/>
  <c r="N281" i="50"/>
  <c r="M281" i="50"/>
  <c r="O281" i="50" s="1"/>
  <c r="L281" i="50"/>
  <c r="K281" i="50"/>
  <c r="J281" i="50"/>
  <c r="H281" i="50"/>
  <c r="G281" i="50"/>
  <c r="I281" i="50" s="1"/>
  <c r="E281" i="50"/>
  <c r="D281" i="50"/>
  <c r="F281" i="50" s="1"/>
  <c r="O280" i="50"/>
  <c r="L280" i="50"/>
  <c r="I280" i="50"/>
  <c r="F280" i="50"/>
  <c r="O279" i="50"/>
  <c r="L279" i="50"/>
  <c r="I279" i="50"/>
  <c r="F279" i="50"/>
  <c r="O278" i="50"/>
  <c r="O277" i="50" s="1"/>
  <c r="L278" i="50"/>
  <c r="C278" i="50" s="1"/>
  <c r="I278" i="50"/>
  <c r="F278" i="50"/>
  <c r="N277" i="50"/>
  <c r="N270" i="50" s="1"/>
  <c r="N269" i="50" s="1"/>
  <c r="M277" i="50"/>
  <c r="K277" i="50"/>
  <c r="J277" i="50"/>
  <c r="H277" i="50"/>
  <c r="G277" i="50"/>
  <c r="I277" i="50" s="1"/>
  <c r="E277" i="50"/>
  <c r="D277" i="50"/>
  <c r="O276" i="50"/>
  <c r="L276" i="50"/>
  <c r="I276" i="50"/>
  <c r="F276" i="50"/>
  <c r="O275" i="50"/>
  <c r="L275" i="50"/>
  <c r="I275" i="50"/>
  <c r="F275" i="50"/>
  <c r="O274" i="50"/>
  <c r="L274" i="50"/>
  <c r="I274" i="50"/>
  <c r="F274" i="50"/>
  <c r="C274" i="50" s="1"/>
  <c r="O273" i="50"/>
  <c r="L273" i="50"/>
  <c r="I273" i="50"/>
  <c r="F273" i="50"/>
  <c r="N272" i="50"/>
  <c r="M272" i="50"/>
  <c r="K272" i="50"/>
  <c r="K270" i="50" s="1"/>
  <c r="K269" i="50" s="1"/>
  <c r="J272" i="50"/>
  <c r="H272" i="50"/>
  <c r="G272" i="50"/>
  <c r="E272" i="50"/>
  <c r="E270" i="50" s="1"/>
  <c r="E269" i="50" s="1"/>
  <c r="D272" i="50"/>
  <c r="F272" i="50" s="1"/>
  <c r="O271" i="50"/>
  <c r="L271" i="50"/>
  <c r="I271" i="50"/>
  <c r="F271" i="50"/>
  <c r="O268" i="50"/>
  <c r="L268" i="50"/>
  <c r="I268" i="50"/>
  <c r="F268" i="50"/>
  <c r="O267" i="50"/>
  <c r="L267" i="50"/>
  <c r="I267" i="50"/>
  <c r="F267" i="50"/>
  <c r="O266" i="50"/>
  <c r="L266" i="50"/>
  <c r="I266" i="50"/>
  <c r="F266" i="50"/>
  <c r="O265" i="50"/>
  <c r="L265" i="50"/>
  <c r="I265" i="50"/>
  <c r="F265" i="50"/>
  <c r="N264" i="50"/>
  <c r="M264" i="50"/>
  <c r="O264" i="50" s="1"/>
  <c r="K264" i="50"/>
  <c r="L264" i="50" s="1"/>
  <c r="J264" i="50"/>
  <c r="H264" i="50"/>
  <c r="H259" i="50" s="1"/>
  <c r="G264" i="50"/>
  <c r="E264" i="50"/>
  <c r="D264" i="50"/>
  <c r="O263" i="50"/>
  <c r="L263" i="50"/>
  <c r="I263" i="50"/>
  <c r="F263" i="50"/>
  <c r="O262" i="50"/>
  <c r="L262" i="50"/>
  <c r="I262" i="50"/>
  <c r="F262" i="50"/>
  <c r="C262" i="50"/>
  <c r="O261" i="50"/>
  <c r="L261" i="50"/>
  <c r="I261" i="50"/>
  <c r="F261" i="50"/>
  <c r="C261" i="50" s="1"/>
  <c r="N260" i="50"/>
  <c r="M260" i="50"/>
  <c r="K260" i="50"/>
  <c r="J260" i="50"/>
  <c r="L260" i="50" s="1"/>
  <c r="H260" i="50"/>
  <c r="G260" i="50"/>
  <c r="I260" i="50" s="1"/>
  <c r="E260" i="50"/>
  <c r="D260" i="50"/>
  <c r="F260" i="50" s="1"/>
  <c r="N259" i="50"/>
  <c r="K259" i="50"/>
  <c r="J259" i="50"/>
  <c r="G259" i="50"/>
  <c r="I259" i="50" s="1"/>
  <c r="D259" i="50"/>
  <c r="O258" i="50"/>
  <c r="L258" i="50"/>
  <c r="I258" i="50"/>
  <c r="F258" i="50"/>
  <c r="O257" i="50"/>
  <c r="L257" i="50"/>
  <c r="I257" i="50"/>
  <c r="F257" i="50"/>
  <c r="O256" i="50"/>
  <c r="L256" i="50"/>
  <c r="I256" i="50"/>
  <c r="F256" i="50"/>
  <c r="O255" i="50"/>
  <c r="L255" i="50"/>
  <c r="I255" i="50"/>
  <c r="F255" i="50"/>
  <c r="O254" i="50"/>
  <c r="L254" i="50"/>
  <c r="I254" i="50"/>
  <c r="F254" i="50"/>
  <c r="C254" i="50" s="1"/>
  <c r="N253" i="50"/>
  <c r="M253" i="50"/>
  <c r="K253" i="50"/>
  <c r="J253" i="50"/>
  <c r="L253" i="50" s="1"/>
  <c r="H253" i="50"/>
  <c r="H252" i="50" s="1"/>
  <c r="G253" i="50"/>
  <c r="E253" i="50"/>
  <c r="D253" i="50"/>
  <c r="M252" i="50"/>
  <c r="K252" i="50"/>
  <c r="J252" i="50"/>
  <c r="L252" i="50" s="1"/>
  <c r="I252" i="50"/>
  <c r="G252" i="50"/>
  <c r="E252" i="50"/>
  <c r="O251" i="50"/>
  <c r="L251" i="50"/>
  <c r="I251" i="50"/>
  <c r="F251" i="50"/>
  <c r="O250" i="50"/>
  <c r="L250" i="50"/>
  <c r="I250" i="50"/>
  <c r="F250" i="50"/>
  <c r="C250" i="50"/>
  <c r="O249" i="50"/>
  <c r="L249" i="50"/>
  <c r="I249" i="50"/>
  <c r="F249" i="50"/>
  <c r="C249" i="50" s="1"/>
  <c r="O248" i="50"/>
  <c r="L248" i="50"/>
  <c r="I248" i="50"/>
  <c r="F248" i="50"/>
  <c r="N247" i="50"/>
  <c r="M247" i="50"/>
  <c r="K247" i="50"/>
  <c r="J247" i="50"/>
  <c r="L247" i="50" s="1"/>
  <c r="I247" i="50"/>
  <c r="H247" i="50"/>
  <c r="G247" i="50"/>
  <c r="F247" i="50"/>
  <c r="E247" i="50"/>
  <c r="D247" i="50"/>
  <c r="O246" i="50"/>
  <c r="L246" i="50"/>
  <c r="I246" i="50"/>
  <c r="F246" i="50"/>
  <c r="O245" i="50"/>
  <c r="L245" i="50"/>
  <c r="I245" i="50"/>
  <c r="F245" i="50"/>
  <c r="O244" i="50"/>
  <c r="L244" i="50"/>
  <c r="I244" i="50"/>
  <c r="F244" i="50"/>
  <c r="O243" i="50"/>
  <c r="L243" i="50"/>
  <c r="I243" i="50"/>
  <c r="F243" i="50"/>
  <c r="O242" i="50"/>
  <c r="L242" i="50"/>
  <c r="I242" i="50"/>
  <c r="F242" i="50"/>
  <c r="C242" i="50"/>
  <c r="O241" i="50"/>
  <c r="L241" i="50"/>
  <c r="I241" i="50"/>
  <c r="F241" i="50"/>
  <c r="C241" i="50" s="1"/>
  <c r="O240" i="50"/>
  <c r="L240" i="50"/>
  <c r="I240" i="50"/>
  <c r="F240" i="50"/>
  <c r="N239" i="50"/>
  <c r="M239" i="50"/>
  <c r="K239" i="50"/>
  <c r="J239" i="50"/>
  <c r="I239" i="50"/>
  <c r="H239" i="50"/>
  <c r="G239" i="50"/>
  <c r="F239" i="50"/>
  <c r="E239" i="50"/>
  <c r="D239" i="50"/>
  <c r="O238" i="50"/>
  <c r="L238" i="50"/>
  <c r="I238" i="50"/>
  <c r="F238" i="50"/>
  <c r="C238" i="50" s="1"/>
  <c r="O237" i="50"/>
  <c r="L237" i="50"/>
  <c r="I237" i="50"/>
  <c r="F237" i="50"/>
  <c r="N236" i="50"/>
  <c r="M236" i="50"/>
  <c r="K236" i="50"/>
  <c r="J236" i="50"/>
  <c r="L236" i="50" s="1"/>
  <c r="I236" i="50"/>
  <c r="H236" i="50"/>
  <c r="G236" i="50"/>
  <c r="E236" i="50"/>
  <c r="E232" i="50" s="1"/>
  <c r="D236" i="50"/>
  <c r="O235" i="50"/>
  <c r="L235" i="50"/>
  <c r="I235" i="50"/>
  <c r="F235" i="50"/>
  <c r="N234" i="50"/>
  <c r="M234" i="50"/>
  <c r="O234" i="50" s="1"/>
  <c r="K234" i="50"/>
  <c r="K232" i="50" s="1"/>
  <c r="J234" i="50"/>
  <c r="H234" i="50"/>
  <c r="G234" i="50"/>
  <c r="F234" i="50"/>
  <c r="E234" i="50"/>
  <c r="D234" i="50"/>
  <c r="O233" i="50"/>
  <c r="L233" i="50"/>
  <c r="I233" i="50"/>
  <c r="F233" i="50"/>
  <c r="H232" i="50"/>
  <c r="D232" i="50"/>
  <c r="O230" i="50"/>
  <c r="L230" i="50"/>
  <c r="I230" i="50"/>
  <c r="F230" i="50"/>
  <c r="C230" i="50" s="1"/>
  <c r="O229" i="50"/>
  <c r="L229" i="50"/>
  <c r="I229" i="50"/>
  <c r="F229" i="50"/>
  <c r="N228" i="50"/>
  <c r="N205" i="50" s="1"/>
  <c r="M228" i="50"/>
  <c r="K228" i="50"/>
  <c r="J228" i="50"/>
  <c r="H228" i="50"/>
  <c r="G228" i="50"/>
  <c r="I228" i="50" s="1"/>
  <c r="E228" i="50"/>
  <c r="D228" i="50"/>
  <c r="O227" i="50"/>
  <c r="L227" i="50"/>
  <c r="I227" i="50"/>
  <c r="F227" i="50"/>
  <c r="O226" i="50"/>
  <c r="L226" i="50"/>
  <c r="I226" i="50"/>
  <c r="F226" i="50"/>
  <c r="O225" i="50"/>
  <c r="L225" i="50"/>
  <c r="I225" i="50"/>
  <c r="F225" i="50"/>
  <c r="O224" i="50"/>
  <c r="L224" i="50"/>
  <c r="I224" i="50"/>
  <c r="F224" i="50"/>
  <c r="O223" i="50"/>
  <c r="L223" i="50"/>
  <c r="I223" i="50"/>
  <c r="F223" i="50"/>
  <c r="O222" i="50"/>
  <c r="L222" i="50"/>
  <c r="I222" i="50"/>
  <c r="F222" i="50"/>
  <c r="C222" i="50" s="1"/>
  <c r="O221" i="50"/>
  <c r="L221" i="50"/>
  <c r="I221" i="50"/>
  <c r="F221" i="50"/>
  <c r="O220" i="50"/>
  <c r="L220" i="50"/>
  <c r="I220" i="50"/>
  <c r="F220" i="50"/>
  <c r="O219" i="50"/>
  <c r="L219" i="50"/>
  <c r="I219" i="50"/>
  <c r="F219" i="50"/>
  <c r="O218" i="50"/>
  <c r="L218" i="50"/>
  <c r="I218" i="50"/>
  <c r="F218" i="50"/>
  <c r="C218" i="50"/>
  <c r="N217" i="50"/>
  <c r="M217" i="50"/>
  <c r="O217" i="50" s="1"/>
  <c r="L217" i="50"/>
  <c r="K217" i="50"/>
  <c r="J217" i="50"/>
  <c r="H217" i="50"/>
  <c r="G217" i="50"/>
  <c r="E217" i="50"/>
  <c r="D217" i="50"/>
  <c r="F217" i="50" s="1"/>
  <c r="O216" i="50"/>
  <c r="L216" i="50"/>
  <c r="I216" i="50"/>
  <c r="F216" i="50"/>
  <c r="O215" i="50"/>
  <c r="L215" i="50"/>
  <c r="I215" i="50"/>
  <c r="F215" i="50"/>
  <c r="O214" i="50"/>
  <c r="L214" i="50"/>
  <c r="I214" i="50"/>
  <c r="F214" i="50"/>
  <c r="O213" i="50"/>
  <c r="L213" i="50"/>
  <c r="I213" i="50"/>
  <c r="F213" i="50"/>
  <c r="O212" i="50"/>
  <c r="L212" i="50"/>
  <c r="I212" i="50"/>
  <c r="F212" i="50"/>
  <c r="O211" i="50"/>
  <c r="L211" i="50"/>
  <c r="I211" i="50"/>
  <c r="F211" i="50"/>
  <c r="O210" i="50"/>
  <c r="L210" i="50"/>
  <c r="I210" i="50"/>
  <c r="F210" i="50"/>
  <c r="C210" i="50"/>
  <c r="O209" i="50"/>
  <c r="L209" i="50"/>
  <c r="I209" i="50"/>
  <c r="F209" i="50"/>
  <c r="C209" i="50" s="1"/>
  <c r="O208" i="50"/>
  <c r="L208" i="50"/>
  <c r="I208" i="50"/>
  <c r="F208" i="50"/>
  <c r="O207" i="50"/>
  <c r="L207" i="50"/>
  <c r="I207" i="50"/>
  <c r="F207" i="50"/>
  <c r="N206" i="50"/>
  <c r="M206" i="50"/>
  <c r="M205" i="50" s="1"/>
  <c r="K206" i="50"/>
  <c r="K205" i="50" s="1"/>
  <c r="K196" i="50" s="1"/>
  <c r="J206" i="50"/>
  <c r="H206" i="50"/>
  <c r="G206" i="50"/>
  <c r="F206" i="50"/>
  <c r="E206" i="50"/>
  <c r="D206" i="50"/>
  <c r="H205" i="50"/>
  <c r="D205" i="50"/>
  <c r="O204" i="50"/>
  <c r="L204" i="50"/>
  <c r="I204" i="50"/>
  <c r="F204" i="50"/>
  <c r="O203" i="50"/>
  <c r="L203" i="50"/>
  <c r="I203" i="50"/>
  <c r="F203" i="50"/>
  <c r="O202" i="50"/>
  <c r="L202" i="50"/>
  <c r="I202" i="50"/>
  <c r="F202" i="50"/>
  <c r="C202" i="50"/>
  <c r="O201" i="50"/>
  <c r="L201" i="50"/>
  <c r="I201" i="50"/>
  <c r="F201" i="50"/>
  <c r="C201" i="50" s="1"/>
  <c r="O200" i="50"/>
  <c r="L200" i="50"/>
  <c r="I200" i="50"/>
  <c r="F200" i="50"/>
  <c r="N199" i="50"/>
  <c r="N197" i="50" s="1"/>
  <c r="M199" i="50"/>
  <c r="O199" i="50" s="1"/>
  <c r="K199" i="50"/>
  <c r="J199" i="50"/>
  <c r="H199" i="50"/>
  <c r="I199" i="50" s="1"/>
  <c r="G199" i="50"/>
  <c r="E199" i="50"/>
  <c r="E197" i="50" s="1"/>
  <c r="D199" i="50"/>
  <c r="D197" i="50" s="1"/>
  <c r="O198" i="50"/>
  <c r="L198" i="50"/>
  <c r="I198" i="50"/>
  <c r="F198" i="50"/>
  <c r="K197" i="50"/>
  <c r="H197" i="50"/>
  <c r="G197" i="50"/>
  <c r="O194" i="50"/>
  <c r="C194" i="50" s="1"/>
  <c r="L194" i="50"/>
  <c r="I194" i="50"/>
  <c r="F194" i="50"/>
  <c r="O193" i="50"/>
  <c r="N193" i="50"/>
  <c r="N192" i="50" s="1"/>
  <c r="M193" i="50"/>
  <c r="K193" i="50"/>
  <c r="K192" i="50" s="1"/>
  <c r="J193" i="50"/>
  <c r="J192" i="50" s="1"/>
  <c r="H193" i="50"/>
  <c r="G193" i="50"/>
  <c r="E193" i="50"/>
  <c r="E192" i="50" s="1"/>
  <c r="D193" i="50"/>
  <c r="M192" i="50"/>
  <c r="H192" i="50"/>
  <c r="D192" i="50"/>
  <c r="O191" i="50"/>
  <c r="L191" i="50"/>
  <c r="I191" i="50"/>
  <c r="F191" i="50"/>
  <c r="O190" i="50"/>
  <c r="L190" i="50"/>
  <c r="I190" i="50"/>
  <c r="F190" i="50"/>
  <c r="N189" i="50"/>
  <c r="M189" i="50"/>
  <c r="M188" i="50" s="1"/>
  <c r="K189" i="50"/>
  <c r="J189" i="50"/>
  <c r="L189" i="50" s="1"/>
  <c r="H189" i="50"/>
  <c r="H188" i="50" s="1"/>
  <c r="G189" i="50"/>
  <c r="E189" i="50"/>
  <c r="D189" i="50"/>
  <c r="F189" i="50" s="1"/>
  <c r="N188" i="50"/>
  <c r="J188" i="50"/>
  <c r="D188" i="50"/>
  <c r="O187" i="50"/>
  <c r="L187" i="50"/>
  <c r="I187" i="50"/>
  <c r="F187" i="50"/>
  <c r="O186" i="50"/>
  <c r="L186" i="50"/>
  <c r="I186" i="50"/>
  <c r="F186" i="50"/>
  <c r="O185" i="50"/>
  <c r="N185" i="50"/>
  <c r="M185" i="50"/>
  <c r="K185" i="50"/>
  <c r="J185" i="50"/>
  <c r="L185" i="50" s="1"/>
  <c r="H185" i="50"/>
  <c r="G185" i="50"/>
  <c r="I185" i="50" s="1"/>
  <c r="E185" i="50"/>
  <c r="D185" i="50"/>
  <c r="F185" i="50" s="1"/>
  <c r="C185" i="50" s="1"/>
  <c r="O184" i="50"/>
  <c r="L184" i="50"/>
  <c r="I184" i="50"/>
  <c r="F184" i="50"/>
  <c r="O183" i="50"/>
  <c r="L183" i="50"/>
  <c r="I183" i="50"/>
  <c r="C183" i="50" s="1"/>
  <c r="F183" i="50"/>
  <c r="O182" i="50"/>
  <c r="L182" i="50"/>
  <c r="I182" i="50"/>
  <c r="F182" i="50"/>
  <c r="O181" i="50"/>
  <c r="L181" i="50"/>
  <c r="I181" i="50"/>
  <c r="C181" i="50" s="1"/>
  <c r="F181" i="50"/>
  <c r="N180" i="50"/>
  <c r="M180" i="50"/>
  <c r="L180" i="50"/>
  <c r="K180" i="50"/>
  <c r="J180" i="50"/>
  <c r="H180" i="50"/>
  <c r="I180" i="50" s="1"/>
  <c r="G180" i="50"/>
  <c r="E180" i="50"/>
  <c r="D180" i="50"/>
  <c r="F180" i="50" s="1"/>
  <c r="O179" i="50"/>
  <c r="L179" i="50"/>
  <c r="I179" i="50"/>
  <c r="F179" i="50"/>
  <c r="O178" i="50"/>
  <c r="L178" i="50"/>
  <c r="I178" i="50"/>
  <c r="F178" i="50"/>
  <c r="O177" i="50"/>
  <c r="L177" i="50"/>
  <c r="I177" i="50"/>
  <c r="F177" i="50"/>
  <c r="C177" i="50"/>
  <c r="N176" i="50"/>
  <c r="N175" i="50" s="1"/>
  <c r="N174" i="50" s="1"/>
  <c r="M176" i="50"/>
  <c r="O176" i="50" s="1"/>
  <c r="K176" i="50"/>
  <c r="K175" i="50" s="1"/>
  <c r="K174" i="50" s="1"/>
  <c r="J176" i="50"/>
  <c r="J175" i="50" s="1"/>
  <c r="H176" i="50"/>
  <c r="G176" i="50"/>
  <c r="E176" i="50"/>
  <c r="E175" i="50" s="1"/>
  <c r="E174" i="50" s="1"/>
  <c r="D176" i="50"/>
  <c r="G175" i="50"/>
  <c r="G174" i="50" s="1"/>
  <c r="O173" i="50"/>
  <c r="L173" i="50"/>
  <c r="I173" i="50"/>
  <c r="F173" i="50"/>
  <c r="O172" i="50"/>
  <c r="L172" i="50"/>
  <c r="I172" i="50"/>
  <c r="F172" i="50"/>
  <c r="O171" i="50"/>
  <c r="L171" i="50"/>
  <c r="I171" i="50"/>
  <c r="F171" i="50"/>
  <c r="O170" i="50"/>
  <c r="L170" i="50"/>
  <c r="I170" i="50"/>
  <c r="F170" i="50"/>
  <c r="O169" i="50"/>
  <c r="L169" i="50"/>
  <c r="I169" i="50"/>
  <c r="F169" i="50"/>
  <c r="C169" i="50"/>
  <c r="O168" i="50"/>
  <c r="L168" i="50"/>
  <c r="I168" i="50"/>
  <c r="F168" i="50"/>
  <c r="C168" i="50" s="1"/>
  <c r="N167" i="50"/>
  <c r="M167" i="50"/>
  <c r="K167" i="50"/>
  <c r="K166" i="50" s="1"/>
  <c r="J167" i="50"/>
  <c r="H167" i="50"/>
  <c r="G167" i="50"/>
  <c r="G166" i="50" s="1"/>
  <c r="E167" i="50"/>
  <c r="D167" i="50"/>
  <c r="N166" i="50"/>
  <c r="H166" i="50"/>
  <c r="D166" i="50"/>
  <c r="O165" i="50"/>
  <c r="L165" i="50"/>
  <c r="I165" i="50"/>
  <c r="C165" i="50" s="1"/>
  <c r="F165" i="50"/>
  <c r="O164" i="50"/>
  <c r="L164" i="50"/>
  <c r="I164" i="50"/>
  <c r="F164" i="50"/>
  <c r="O163" i="50"/>
  <c r="L163" i="50"/>
  <c r="I163" i="50"/>
  <c r="F163" i="50"/>
  <c r="O162" i="50"/>
  <c r="L162" i="50"/>
  <c r="I162" i="50"/>
  <c r="F162" i="50"/>
  <c r="N161" i="50"/>
  <c r="O161" i="50" s="1"/>
  <c r="M161" i="50"/>
  <c r="K161" i="50"/>
  <c r="J161" i="50"/>
  <c r="H161" i="50"/>
  <c r="G161" i="50"/>
  <c r="E161" i="50"/>
  <c r="D161" i="50"/>
  <c r="F161" i="50" s="1"/>
  <c r="O160" i="50"/>
  <c r="L160" i="50"/>
  <c r="I160" i="50"/>
  <c r="F160" i="50"/>
  <c r="C160" i="50" s="1"/>
  <c r="O159" i="50"/>
  <c r="L159" i="50"/>
  <c r="I159" i="50"/>
  <c r="F159" i="50"/>
  <c r="O158" i="50"/>
  <c r="L158" i="50"/>
  <c r="I158" i="50"/>
  <c r="F158" i="50"/>
  <c r="C158" i="50" s="1"/>
  <c r="O157" i="50"/>
  <c r="L157" i="50"/>
  <c r="I157" i="50"/>
  <c r="F157" i="50"/>
  <c r="C157" i="50" s="1"/>
  <c r="O156" i="50"/>
  <c r="L156" i="50"/>
  <c r="I156" i="50"/>
  <c r="F156" i="50"/>
  <c r="O155" i="50"/>
  <c r="L155" i="50"/>
  <c r="I155" i="50"/>
  <c r="C155" i="50" s="1"/>
  <c r="F155" i="50"/>
  <c r="O154" i="50"/>
  <c r="L154" i="50"/>
  <c r="I154" i="50"/>
  <c r="F154" i="50"/>
  <c r="C154" i="50" s="1"/>
  <c r="O153" i="50"/>
  <c r="L153" i="50"/>
  <c r="I153" i="50"/>
  <c r="F153" i="50"/>
  <c r="C153" i="50" s="1"/>
  <c r="N152" i="50"/>
  <c r="M152" i="50"/>
  <c r="L152" i="50"/>
  <c r="K152" i="50"/>
  <c r="J152" i="50"/>
  <c r="H152" i="50"/>
  <c r="I152" i="50" s="1"/>
  <c r="G152" i="50"/>
  <c r="E152" i="50"/>
  <c r="D152" i="50"/>
  <c r="F152" i="50" s="1"/>
  <c r="O151" i="50"/>
  <c r="L151" i="50"/>
  <c r="I151" i="50"/>
  <c r="F151" i="50"/>
  <c r="O150" i="50"/>
  <c r="L150" i="50"/>
  <c r="I150" i="50"/>
  <c r="F150" i="50"/>
  <c r="O149" i="50"/>
  <c r="L149" i="50"/>
  <c r="I149" i="50"/>
  <c r="F149" i="50"/>
  <c r="C149" i="50"/>
  <c r="O148" i="50"/>
  <c r="L148" i="50"/>
  <c r="I148" i="50"/>
  <c r="F148" i="50"/>
  <c r="C148" i="50" s="1"/>
  <c r="O147" i="50"/>
  <c r="L147" i="50"/>
  <c r="I147" i="50"/>
  <c r="F147" i="50"/>
  <c r="O146" i="50"/>
  <c r="L146" i="50"/>
  <c r="I146" i="50"/>
  <c r="F146" i="50"/>
  <c r="C146" i="50" s="1"/>
  <c r="O145" i="50"/>
  <c r="N145" i="50"/>
  <c r="M145" i="50"/>
  <c r="K145" i="50"/>
  <c r="L145" i="50" s="1"/>
  <c r="J145" i="50"/>
  <c r="H145" i="50"/>
  <c r="G145" i="50"/>
  <c r="I145" i="50" s="1"/>
  <c r="E145" i="50"/>
  <c r="D145" i="50"/>
  <c r="O144" i="50"/>
  <c r="L144" i="50"/>
  <c r="I144" i="50"/>
  <c r="F144" i="50"/>
  <c r="O143" i="50"/>
  <c r="L143" i="50"/>
  <c r="I143" i="50"/>
  <c r="C143" i="50" s="1"/>
  <c r="F143" i="50"/>
  <c r="N142" i="50"/>
  <c r="M142" i="50"/>
  <c r="K142" i="50"/>
  <c r="J142" i="50"/>
  <c r="H142" i="50"/>
  <c r="G142" i="50"/>
  <c r="I142" i="50" s="1"/>
  <c r="F142" i="50"/>
  <c r="E142" i="50"/>
  <c r="D142" i="50"/>
  <c r="O141" i="50"/>
  <c r="L141" i="50"/>
  <c r="I141" i="50"/>
  <c r="F141" i="50"/>
  <c r="O140" i="50"/>
  <c r="L140" i="50"/>
  <c r="I140" i="50"/>
  <c r="F140" i="50"/>
  <c r="O139" i="50"/>
  <c r="L139" i="50"/>
  <c r="I139" i="50"/>
  <c r="F139" i="50"/>
  <c r="O138" i="50"/>
  <c r="L138" i="50"/>
  <c r="I138" i="50"/>
  <c r="F138" i="50"/>
  <c r="N137" i="50"/>
  <c r="O137" i="50" s="1"/>
  <c r="M137" i="50"/>
  <c r="K137" i="50"/>
  <c r="J137" i="50"/>
  <c r="H137" i="50"/>
  <c r="G137" i="50"/>
  <c r="E137" i="50"/>
  <c r="D137" i="50"/>
  <c r="F137" i="50" s="1"/>
  <c r="O136" i="50"/>
  <c r="L136" i="50"/>
  <c r="I136" i="50"/>
  <c r="F136" i="50"/>
  <c r="O135" i="50"/>
  <c r="L135" i="50"/>
  <c r="I135" i="50"/>
  <c r="F135" i="50"/>
  <c r="O134" i="50"/>
  <c r="L134" i="50"/>
  <c r="I134" i="50"/>
  <c r="F134" i="50"/>
  <c r="O133" i="50"/>
  <c r="L133" i="50"/>
  <c r="I133" i="50"/>
  <c r="F133" i="50"/>
  <c r="C133" i="50"/>
  <c r="N132" i="50"/>
  <c r="M132" i="50"/>
  <c r="O132" i="50" s="1"/>
  <c r="K132" i="50"/>
  <c r="L132" i="50" s="1"/>
  <c r="J132" i="50"/>
  <c r="H132" i="50"/>
  <c r="G132" i="50"/>
  <c r="E132" i="50"/>
  <c r="D132" i="50"/>
  <c r="E131" i="50"/>
  <c r="O130" i="50"/>
  <c r="L130" i="50"/>
  <c r="I130" i="50"/>
  <c r="F130" i="50"/>
  <c r="O129" i="50"/>
  <c r="N129" i="50"/>
  <c r="M129" i="50"/>
  <c r="K129" i="50"/>
  <c r="L129" i="50" s="1"/>
  <c r="J129" i="50"/>
  <c r="H129" i="50"/>
  <c r="G129" i="50"/>
  <c r="E129" i="50"/>
  <c r="D129" i="50"/>
  <c r="O128" i="50"/>
  <c r="L128" i="50"/>
  <c r="I128" i="50"/>
  <c r="F128" i="50"/>
  <c r="O127" i="50"/>
  <c r="L127" i="50"/>
  <c r="I127" i="50"/>
  <c r="C127" i="50" s="1"/>
  <c r="F127" i="50"/>
  <c r="O126" i="50"/>
  <c r="L126" i="50"/>
  <c r="I126" i="50"/>
  <c r="F126" i="50"/>
  <c r="O125" i="50"/>
  <c r="L125" i="50"/>
  <c r="I125" i="50"/>
  <c r="F125" i="50"/>
  <c r="O124" i="50"/>
  <c r="L124" i="50"/>
  <c r="I124" i="50"/>
  <c r="F124" i="50"/>
  <c r="N123" i="50"/>
  <c r="M123" i="50"/>
  <c r="K123" i="50"/>
  <c r="J123" i="50"/>
  <c r="L123" i="50" s="1"/>
  <c r="I123" i="50"/>
  <c r="H123" i="50"/>
  <c r="G123" i="50"/>
  <c r="E123" i="50"/>
  <c r="D123" i="50"/>
  <c r="O122" i="50"/>
  <c r="L122" i="50"/>
  <c r="I122" i="50"/>
  <c r="F122" i="50"/>
  <c r="O121" i="50"/>
  <c r="L121" i="50"/>
  <c r="I121" i="50"/>
  <c r="F121" i="50"/>
  <c r="C121" i="50" s="1"/>
  <c r="O120" i="50"/>
  <c r="L120" i="50"/>
  <c r="I120" i="50"/>
  <c r="F120" i="50"/>
  <c r="O119" i="50"/>
  <c r="L119" i="50"/>
  <c r="I119" i="50"/>
  <c r="F119" i="50"/>
  <c r="O118" i="50"/>
  <c r="L118" i="50"/>
  <c r="I118" i="50"/>
  <c r="F118" i="50"/>
  <c r="N117" i="50"/>
  <c r="M117" i="50"/>
  <c r="O117" i="50" s="1"/>
  <c r="K117" i="50"/>
  <c r="L117" i="50" s="1"/>
  <c r="J117" i="50"/>
  <c r="H117" i="50"/>
  <c r="G117" i="50"/>
  <c r="I117" i="50" s="1"/>
  <c r="E117" i="50"/>
  <c r="D117" i="50"/>
  <c r="O116" i="50"/>
  <c r="L116" i="50"/>
  <c r="I116" i="50"/>
  <c r="F116" i="50"/>
  <c r="O115" i="50"/>
  <c r="L115" i="50"/>
  <c r="I115" i="50"/>
  <c r="C115" i="50" s="1"/>
  <c r="F115" i="50"/>
  <c r="O114" i="50"/>
  <c r="L114" i="50"/>
  <c r="I114" i="50"/>
  <c r="F114" i="50"/>
  <c r="N113" i="50"/>
  <c r="M113" i="50"/>
  <c r="K113" i="50"/>
  <c r="J113" i="50"/>
  <c r="H113" i="50"/>
  <c r="G113" i="50"/>
  <c r="E113" i="50"/>
  <c r="D113" i="50"/>
  <c r="O112" i="50"/>
  <c r="L112" i="50"/>
  <c r="I112" i="50"/>
  <c r="F112" i="50"/>
  <c r="O111" i="50"/>
  <c r="L111" i="50"/>
  <c r="I111" i="50"/>
  <c r="F111" i="50"/>
  <c r="C111" i="50"/>
  <c r="O110" i="50"/>
  <c r="L110" i="50"/>
  <c r="I110" i="50"/>
  <c r="F110" i="50"/>
  <c r="C110" i="50" s="1"/>
  <c r="O109" i="50"/>
  <c r="L109" i="50"/>
  <c r="I109" i="50"/>
  <c r="F109" i="50"/>
  <c r="O108" i="50"/>
  <c r="L108" i="50"/>
  <c r="I108" i="50"/>
  <c r="F108" i="50"/>
  <c r="O107" i="50"/>
  <c r="L107" i="50"/>
  <c r="I107" i="50"/>
  <c r="F107" i="50"/>
  <c r="O106" i="50"/>
  <c r="L106" i="50"/>
  <c r="I106" i="50"/>
  <c r="F106" i="50"/>
  <c r="O105" i="50"/>
  <c r="L105" i="50"/>
  <c r="I105" i="50"/>
  <c r="F105" i="50"/>
  <c r="C105" i="50" s="1"/>
  <c r="N104" i="50"/>
  <c r="M104" i="50"/>
  <c r="K104" i="50"/>
  <c r="J104" i="50"/>
  <c r="H104" i="50"/>
  <c r="G104" i="50"/>
  <c r="F104" i="50"/>
  <c r="E104" i="50"/>
  <c r="D104" i="50"/>
  <c r="O103" i="50"/>
  <c r="L103" i="50"/>
  <c r="I103" i="50"/>
  <c r="F103" i="50"/>
  <c r="O102" i="50"/>
  <c r="L102" i="50"/>
  <c r="I102" i="50"/>
  <c r="F102" i="50"/>
  <c r="O101" i="50"/>
  <c r="L101" i="50"/>
  <c r="I101" i="50"/>
  <c r="F101" i="50"/>
  <c r="O100" i="50"/>
  <c r="L100" i="50"/>
  <c r="I100" i="50"/>
  <c r="F100" i="50"/>
  <c r="O99" i="50"/>
  <c r="L99" i="50"/>
  <c r="C99" i="50" s="1"/>
  <c r="I99" i="50"/>
  <c r="F99" i="50"/>
  <c r="O98" i="50"/>
  <c r="L98" i="50"/>
  <c r="I98" i="50"/>
  <c r="F98" i="50"/>
  <c r="O97" i="50"/>
  <c r="L97" i="50"/>
  <c r="I97" i="50"/>
  <c r="F97" i="50"/>
  <c r="N96" i="50"/>
  <c r="M96" i="50"/>
  <c r="K96" i="50"/>
  <c r="J96" i="50"/>
  <c r="L96" i="50" s="1"/>
  <c r="I96" i="50"/>
  <c r="H96" i="50"/>
  <c r="G96" i="50"/>
  <c r="E96" i="50"/>
  <c r="D96" i="50"/>
  <c r="O95" i="50"/>
  <c r="L95" i="50"/>
  <c r="I95" i="50"/>
  <c r="F95" i="50"/>
  <c r="O94" i="50"/>
  <c r="L94" i="50"/>
  <c r="I94" i="50"/>
  <c r="F94" i="50"/>
  <c r="O93" i="50"/>
  <c r="L93" i="50"/>
  <c r="I93" i="50"/>
  <c r="F93" i="50"/>
  <c r="C93" i="50" s="1"/>
  <c r="O92" i="50"/>
  <c r="L92" i="50"/>
  <c r="I92" i="50"/>
  <c r="F92" i="50"/>
  <c r="O91" i="50"/>
  <c r="L91" i="50"/>
  <c r="I91" i="50"/>
  <c r="F91" i="50"/>
  <c r="N90" i="50"/>
  <c r="M90" i="50"/>
  <c r="M84" i="50" s="1"/>
  <c r="K90" i="50"/>
  <c r="J90" i="50"/>
  <c r="H90" i="50"/>
  <c r="G90" i="50"/>
  <c r="E90" i="50"/>
  <c r="D90" i="50"/>
  <c r="O89" i="50"/>
  <c r="L89" i="50"/>
  <c r="I89" i="50"/>
  <c r="F89" i="50"/>
  <c r="C89" i="50" s="1"/>
  <c r="O88" i="50"/>
  <c r="L88" i="50"/>
  <c r="I88" i="50"/>
  <c r="F88" i="50"/>
  <c r="O87" i="50"/>
  <c r="L87" i="50"/>
  <c r="I87" i="50"/>
  <c r="F87" i="50"/>
  <c r="O86" i="50"/>
  <c r="L86" i="50"/>
  <c r="I86" i="50"/>
  <c r="F86" i="50"/>
  <c r="N85" i="50"/>
  <c r="M85" i="50"/>
  <c r="O85" i="50" s="1"/>
  <c r="L85" i="50"/>
  <c r="K85" i="50"/>
  <c r="J85" i="50"/>
  <c r="H85" i="50"/>
  <c r="G85" i="50"/>
  <c r="E85" i="50"/>
  <c r="D85" i="50"/>
  <c r="H84" i="50"/>
  <c r="O83" i="50"/>
  <c r="L83" i="50"/>
  <c r="I83" i="50"/>
  <c r="F83" i="50"/>
  <c r="O82" i="50"/>
  <c r="L82" i="50"/>
  <c r="I82" i="50"/>
  <c r="F82" i="50"/>
  <c r="O81" i="50"/>
  <c r="N81" i="50"/>
  <c r="M81" i="50"/>
  <c r="K81" i="50"/>
  <c r="J81" i="50"/>
  <c r="H81" i="50"/>
  <c r="G81" i="50"/>
  <c r="E81" i="50"/>
  <c r="D81" i="50"/>
  <c r="F81" i="50" s="1"/>
  <c r="O80" i="50"/>
  <c r="L80" i="50"/>
  <c r="I80" i="50"/>
  <c r="F80" i="50"/>
  <c r="O79" i="50"/>
  <c r="L79" i="50"/>
  <c r="I79" i="50"/>
  <c r="F79" i="50"/>
  <c r="N78" i="50"/>
  <c r="N77" i="50" s="1"/>
  <c r="M78" i="50"/>
  <c r="K78" i="50"/>
  <c r="J78" i="50"/>
  <c r="H78" i="50"/>
  <c r="G78" i="50"/>
  <c r="E78" i="50"/>
  <c r="E77" i="50" s="1"/>
  <c r="D78" i="50"/>
  <c r="M77" i="50"/>
  <c r="O77" i="50" s="1"/>
  <c r="K77" i="50"/>
  <c r="H77" i="50"/>
  <c r="O75" i="50"/>
  <c r="L75" i="50"/>
  <c r="I75" i="50"/>
  <c r="F75" i="50"/>
  <c r="O74" i="50"/>
  <c r="L74" i="50"/>
  <c r="I74" i="50"/>
  <c r="F74" i="50"/>
  <c r="C74" i="50"/>
  <c r="O73" i="50"/>
  <c r="L73" i="50"/>
  <c r="I73" i="50"/>
  <c r="F73" i="50"/>
  <c r="C73" i="50" s="1"/>
  <c r="O72" i="50"/>
  <c r="L72" i="50"/>
  <c r="I72" i="50"/>
  <c r="F72" i="50"/>
  <c r="O71" i="50"/>
  <c r="L71" i="50"/>
  <c r="I71" i="50"/>
  <c r="F71" i="50"/>
  <c r="N70" i="50"/>
  <c r="N68" i="50" s="1"/>
  <c r="M70" i="50"/>
  <c r="K70" i="50"/>
  <c r="K68" i="50" s="1"/>
  <c r="J70" i="50"/>
  <c r="H70" i="50"/>
  <c r="H68" i="50" s="1"/>
  <c r="G70" i="50"/>
  <c r="E70" i="50"/>
  <c r="E68" i="50" s="1"/>
  <c r="D70" i="50"/>
  <c r="O69" i="50"/>
  <c r="L69" i="50"/>
  <c r="I69" i="50"/>
  <c r="F69" i="50"/>
  <c r="M68" i="50"/>
  <c r="D68" i="50"/>
  <c r="O67" i="50"/>
  <c r="L67" i="50"/>
  <c r="I67" i="50"/>
  <c r="F67" i="50"/>
  <c r="O66" i="50"/>
  <c r="L66" i="50"/>
  <c r="I66" i="50"/>
  <c r="F66" i="50"/>
  <c r="O65" i="50"/>
  <c r="L65" i="50"/>
  <c r="I65" i="50"/>
  <c r="F65" i="50"/>
  <c r="C65" i="50" s="1"/>
  <c r="O64" i="50"/>
  <c r="L64" i="50"/>
  <c r="I64" i="50"/>
  <c r="F64" i="50"/>
  <c r="O63" i="50"/>
  <c r="L63" i="50"/>
  <c r="I63" i="50"/>
  <c r="F63" i="50"/>
  <c r="O62" i="50"/>
  <c r="L62" i="50"/>
  <c r="I62" i="50"/>
  <c r="F62" i="50"/>
  <c r="O61" i="50"/>
  <c r="L61" i="50"/>
  <c r="I61" i="50"/>
  <c r="F61" i="50"/>
  <c r="C61" i="50" s="1"/>
  <c r="O60" i="50"/>
  <c r="L60" i="50"/>
  <c r="I60" i="50"/>
  <c r="F60" i="50"/>
  <c r="N59" i="50"/>
  <c r="M59" i="50"/>
  <c r="M55" i="50" s="1"/>
  <c r="K59" i="50"/>
  <c r="J59" i="50"/>
  <c r="H59" i="50"/>
  <c r="G59" i="50"/>
  <c r="E59" i="50"/>
  <c r="D59" i="50"/>
  <c r="O58" i="50"/>
  <c r="L58" i="50"/>
  <c r="C58" i="50" s="1"/>
  <c r="I58" i="50"/>
  <c r="F58" i="50"/>
  <c r="O57" i="50"/>
  <c r="L57" i="50"/>
  <c r="C57" i="50" s="1"/>
  <c r="I57" i="50"/>
  <c r="F57" i="50"/>
  <c r="N56" i="50"/>
  <c r="M56" i="50"/>
  <c r="K56" i="50"/>
  <c r="K55" i="50" s="1"/>
  <c r="K54" i="50" s="1"/>
  <c r="J56" i="50"/>
  <c r="H56" i="50"/>
  <c r="G56" i="50"/>
  <c r="E56" i="50"/>
  <c r="E55" i="50" s="1"/>
  <c r="D56" i="50"/>
  <c r="O48" i="50"/>
  <c r="C48" i="50" s="1"/>
  <c r="O47" i="50"/>
  <c r="C47" i="50" s="1"/>
  <c r="N46" i="50"/>
  <c r="M46" i="50"/>
  <c r="L45" i="50"/>
  <c r="I45" i="50"/>
  <c r="F45" i="50"/>
  <c r="K44" i="50"/>
  <c r="L44" i="50" s="1"/>
  <c r="J44" i="50"/>
  <c r="H44" i="50"/>
  <c r="G44" i="50"/>
  <c r="E44" i="50"/>
  <c r="D44" i="50"/>
  <c r="F43" i="50"/>
  <c r="C43" i="50"/>
  <c r="L42" i="50"/>
  <c r="C42" i="50" s="1"/>
  <c r="L41" i="50"/>
  <c r="C41" i="50"/>
  <c r="L40" i="50"/>
  <c r="C40" i="50" s="1"/>
  <c r="L39" i="50"/>
  <c r="C39" i="50" s="1"/>
  <c r="K38" i="50"/>
  <c r="J38" i="50"/>
  <c r="L37" i="50"/>
  <c r="C37" i="50"/>
  <c r="L36" i="50"/>
  <c r="C36" i="50" s="1"/>
  <c r="K35" i="50"/>
  <c r="J35" i="50"/>
  <c r="L34" i="50"/>
  <c r="C34" i="50" s="1"/>
  <c r="K33" i="50"/>
  <c r="J33" i="50"/>
  <c r="L32" i="50"/>
  <c r="C32" i="50" s="1"/>
  <c r="L31" i="50"/>
  <c r="C31" i="50" s="1"/>
  <c r="L30" i="50"/>
  <c r="C30" i="50"/>
  <c r="K29" i="50"/>
  <c r="L29" i="50" s="1"/>
  <c r="C29" i="50" s="1"/>
  <c r="J29" i="50"/>
  <c r="F27" i="50"/>
  <c r="C27" i="50" s="1"/>
  <c r="I26" i="50"/>
  <c r="F26" i="50"/>
  <c r="C26" i="50"/>
  <c r="O25" i="50"/>
  <c r="L25" i="50"/>
  <c r="I25" i="50"/>
  <c r="F25" i="50"/>
  <c r="C25" i="50" s="1"/>
  <c r="O24" i="50"/>
  <c r="L24" i="50"/>
  <c r="I24" i="50"/>
  <c r="F24" i="50"/>
  <c r="N23" i="50"/>
  <c r="N291" i="50" s="1"/>
  <c r="N290" i="50" s="1"/>
  <c r="M23" i="50"/>
  <c r="K23" i="50"/>
  <c r="K291" i="50" s="1"/>
  <c r="K290" i="50" s="1"/>
  <c r="J23" i="50"/>
  <c r="H23" i="50"/>
  <c r="H291" i="50" s="1"/>
  <c r="H290" i="50" s="1"/>
  <c r="G23" i="50"/>
  <c r="G291" i="50" s="1"/>
  <c r="E23" i="50"/>
  <c r="D23" i="50"/>
  <c r="D291" i="50" s="1"/>
  <c r="G22" i="50" l="1"/>
  <c r="O46" i="50"/>
  <c r="C46" i="50" s="1"/>
  <c r="I56" i="50"/>
  <c r="G55" i="50"/>
  <c r="C63" i="50"/>
  <c r="F96" i="50"/>
  <c r="E84" i="50"/>
  <c r="C97" i="50"/>
  <c r="C98" i="50"/>
  <c r="C119" i="50"/>
  <c r="C120" i="50"/>
  <c r="O123" i="50"/>
  <c r="C141" i="50"/>
  <c r="L142" i="50"/>
  <c r="C144" i="50"/>
  <c r="F145" i="50"/>
  <c r="C214" i="50"/>
  <c r="I272" i="50"/>
  <c r="G270" i="50"/>
  <c r="I270" i="50" s="1"/>
  <c r="E54" i="50"/>
  <c r="L167" i="50"/>
  <c r="J166" i="50"/>
  <c r="L166" i="50" s="1"/>
  <c r="I23" i="50"/>
  <c r="I59" i="50"/>
  <c r="C82" i="50"/>
  <c r="I90" i="50"/>
  <c r="O90" i="50"/>
  <c r="O152" i="50"/>
  <c r="M131" i="50"/>
  <c r="O131" i="50" s="1"/>
  <c r="C173" i="50"/>
  <c r="J174" i="50"/>
  <c r="L174" i="50" s="1"/>
  <c r="O180" i="50"/>
  <c r="M175" i="50"/>
  <c r="C246" i="50"/>
  <c r="O253" i="50"/>
  <c r="N252" i="50"/>
  <c r="F68" i="50"/>
  <c r="F90" i="50"/>
  <c r="D84" i="50"/>
  <c r="F23" i="50"/>
  <c r="C24" i="50"/>
  <c r="L38" i="50"/>
  <c r="C38" i="50" s="1"/>
  <c r="L56" i="50"/>
  <c r="C69" i="50"/>
  <c r="F70" i="50"/>
  <c r="F78" i="50"/>
  <c r="D77" i="50"/>
  <c r="F77" i="50" s="1"/>
  <c r="C88" i="50"/>
  <c r="C101" i="50"/>
  <c r="C103" i="50"/>
  <c r="L104" i="50"/>
  <c r="I113" i="50"/>
  <c r="O113" i="50"/>
  <c r="C125" i="50"/>
  <c r="F129" i="50"/>
  <c r="C129" i="50" s="1"/>
  <c r="C136" i="50"/>
  <c r="C198" i="50"/>
  <c r="C226" i="50"/>
  <c r="J205" i="50"/>
  <c r="L205" i="50" s="1"/>
  <c r="L228" i="50"/>
  <c r="C258" i="50"/>
  <c r="I264" i="50"/>
  <c r="J270" i="50"/>
  <c r="L277" i="50"/>
  <c r="H22" i="50"/>
  <c r="C45" i="50"/>
  <c r="H55" i="50"/>
  <c r="H54" i="50" s="1"/>
  <c r="N55" i="50"/>
  <c r="N54" i="50" s="1"/>
  <c r="C62" i="50"/>
  <c r="C71" i="50"/>
  <c r="C79" i="50"/>
  <c r="L81" i="50"/>
  <c r="F85" i="50"/>
  <c r="C94" i="50"/>
  <c r="C100" i="50"/>
  <c r="C107" i="50"/>
  <c r="C109" i="50"/>
  <c r="C112" i="50"/>
  <c r="C114" i="50"/>
  <c r="F123" i="50"/>
  <c r="C124" i="50"/>
  <c r="I129" i="50"/>
  <c r="C135" i="50"/>
  <c r="C138" i="50"/>
  <c r="C140" i="50"/>
  <c r="C147" i="50"/>
  <c r="C159" i="50"/>
  <c r="I166" i="50"/>
  <c r="C172" i="50"/>
  <c r="L176" i="50"/>
  <c r="O189" i="50"/>
  <c r="L193" i="50"/>
  <c r="F199" i="50"/>
  <c r="C200" i="50"/>
  <c r="O205" i="50"/>
  <c r="C211" i="50"/>
  <c r="C212" i="50"/>
  <c r="C213" i="50"/>
  <c r="C219" i="50"/>
  <c r="C220" i="50"/>
  <c r="C221" i="50"/>
  <c r="C229" i="50"/>
  <c r="C233" i="50"/>
  <c r="C237" i="50"/>
  <c r="C244" i="50"/>
  <c r="C245" i="50"/>
  <c r="C248" i="50"/>
  <c r="C263" i="50"/>
  <c r="C266" i="50"/>
  <c r="C276" i="50"/>
  <c r="C285" i="50"/>
  <c r="C298" i="50"/>
  <c r="K28" i="50"/>
  <c r="K22" i="50" s="1"/>
  <c r="O56" i="50"/>
  <c r="F59" i="50"/>
  <c r="C59" i="50" s="1"/>
  <c r="L59" i="50"/>
  <c r="C60" i="50"/>
  <c r="C66" i="50"/>
  <c r="I78" i="50"/>
  <c r="C83" i="50"/>
  <c r="C86" i="50"/>
  <c r="C92" i="50"/>
  <c r="I104" i="50"/>
  <c r="L113" i="50"/>
  <c r="C116" i="50"/>
  <c r="C118" i="50"/>
  <c r="C126" i="50"/>
  <c r="C128" i="50"/>
  <c r="J131" i="50"/>
  <c r="N131" i="50"/>
  <c r="C139" i="50"/>
  <c r="O142" i="50"/>
  <c r="C151" i="50"/>
  <c r="L161" i="50"/>
  <c r="C164" i="50"/>
  <c r="C171" i="50"/>
  <c r="C179" i="50"/>
  <c r="C187" i="50"/>
  <c r="E188" i="50"/>
  <c r="C190" i="50"/>
  <c r="O192" i="50"/>
  <c r="C204" i="50"/>
  <c r="C215" i="50"/>
  <c r="C223" i="50"/>
  <c r="C225" i="50"/>
  <c r="O252" i="50"/>
  <c r="C255" i="50"/>
  <c r="C257" i="50"/>
  <c r="C265" i="50"/>
  <c r="C271" i="50"/>
  <c r="C279" i="50"/>
  <c r="C280" i="50"/>
  <c r="C281" i="50"/>
  <c r="C284" i="50"/>
  <c r="F293" i="50"/>
  <c r="C296" i="50"/>
  <c r="C156" i="50"/>
  <c r="I161" i="50"/>
  <c r="C161" i="50" s="1"/>
  <c r="C163" i="50"/>
  <c r="I167" i="50"/>
  <c r="L175" i="50"/>
  <c r="C182" i="50"/>
  <c r="C184" i="50"/>
  <c r="O188" i="50"/>
  <c r="F193" i="50"/>
  <c r="I197" i="50"/>
  <c r="N196" i="50"/>
  <c r="E205" i="50"/>
  <c r="E196" i="50" s="1"/>
  <c r="L206" i="50"/>
  <c r="O206" i="50"/>
  <c r="F228" i="50"/>
  <c r="C228" i="50" s="1"/>
  <c r="O228" i="50"/>
  <c r="K231" i="50"/>
  <c r="C235" i="50"/>
  <c r="F236" i="50"/>
  <c r="C236" i="50" s="1"/>
  <c r="O236" i="50"/>
  <c r="N232" i="50"/>
  <c r="N231" i="50" s="1"/>
  <c r="H231" i="50"/>
  <c r="C256" i="50"/>
  <c r="L259" i="50"/>
  <c r="L272" i="50"/>
  <c r="C273" i="50"/>
  <c r="H270" i="50"/>
  <c r="H269" i="50" s="1"/>
  <c r="I283" i="50"/>
  <c r="I293" i="50"/>
  <c r="C295" i="50"/>
  <c r="C301" i="50"/>
  <c r="I70" i="50"/>
  <c r="G68" i="50"/>
  <c r="C87" i="50"/>
  <c r="C91" i="50"/>
  <c r="D131" i="50"/>
  <c r="F131" i="50" s="1"/>
  <c r="F132" i="50"/>
  <c r="D175" i="50"/>
  <c r="F176" i="50"/>
  <c r="G84" i="50"/>
  <c r="I84" i="50" s="1"/>
  <c r="I85" i="50"/>
  <c r="N22" i="50"/>
  <c r="J291" i="50"/>
  <c r="L23" i="50"/>
  <c r="C23" i="50" s="1"/>
  <c r="L35" i="50"/>
  <c r="C35" i="50" s="1"/>
  <c r="M54" i="50"/>
  <c r="O55" i="50"/>
  <c r="I22" i="50"/>
  <c r="I44" i="50"/>
  <c r="C67" i="50"/>
  <c r="O68" i="50"/>
  <c r="L70" i="50"/>
  <c r="J68" i="50"/>
  <c r="L68" i="50" s="1"/>
  <c r="O70" i="50"/>
  <c r="C75" i="50"/>
  <c r="G77" i="50"/>
  <c r="J77" i="50"/>
  <c r="L78" i="50"/>
  <c r="O78" i="50"/>
  <c r="I81" i="50"/>
  <c r="C81" i="50" s="1"/>
  <c r="C145" i="50"/>
  <c r="M166" i="50"/>
  <c r="O166" i="50" s="1"/>
  <c r="O167" i="50"/>
  <c r="E291" i="50"/>
  <c r="E290" i="50" s="1"/>
  <c r="E22" i="50"/>
  <c r="F44" i="50"/>
  <c r="C44" i="50" s="1"/>
  <c r="D22" i="50"/>
  <c r="F22" i="50" s="1"/>
  <c r="L90" i="50"/>
  <c r="J84" i="50"/>
  <c r="H131" i="50"/>
  <c r="H76" i="50" s="1"/>
  <c r="I132" i="50"/>
  <c r="K131" i="50"/>
  <c r="L137" i="50"/>
  <c r="M291" i="50"/>
  <c r="M22" i="50"/>
  <c r="O23" i="50"/>
  <c r="L33" i="50"/>
  <c r="C33" i="50" s="1"/>
  <c r="J28" i="50"/>
  <c r="J22" i="50" s="1"/>
  <c r="L22" i="50" s="1"/>
  <c r="J55" i="50"/>
  <c r="D55" i="50"/>
  <c r="F56" i="50"/>
  <c r="O59" i="50"/>
  <c r="C64" i="50"/>
  <c r="C72" i="50"/>
  <c r="C80" i="50"/>
  <c r="F84" i="50"/>
  <c r="K84" i="50"/>
  <c r="K76" i="50" s="1"/>
  <c r="N84" i="50"/>
  <c r="O84" i="50" s="1"/>
  <c r="C95" i="50"/>
  <c r="O96" i="50"/>
  <c r="C96" i="50" s="1"/>
  <c r="C142" i="50"/>
  <c r="K188" i="50"/>
  <c r="L188" i="50" s="1"/>
  <c r="I193" i="50"/>
  <c r="G192" i="50"/>
  <c r="I192" i="50" s="1"/>
  <c r="M259" i="50"/>
  <c r="O259" i="50" s="1"/>
  <c r="O260" i="50"/>
  <c r="C260" i="50" s="1"/>
  <c r="G290" i="50"/>
  <c r="I290" i="50" s="1"/>
  <c r="I291" i="50"/>
  <c r="C102" i="50"/>
  <c r="C106" i="50"/>
  <c r="F113" i="50"/>
  <c r="C113" i="50" s="1"/>
  <c r="F117" i="50"/>
  <c r="C117" i="50" s="1"/>
  <c r="C122" i="50"/>
  <c r="C130" i="50"/>
  <c r="I137" i="50"/>
  <c r="G131" i="50"/>
  <c r="C150" i="50"/>
  <c r="C152" i="50"/>
  <c r="E166" i="50"/>
  <c r="F166" i="50" s="1"/>
  <c r="C166" i="50" s="1"/>
  <c r="F167" i="50"/>
  <c r="C178" i="50"/>
  <c r="C180" i="50"/>
  <c r="C186" i="50"/>
  <c r="F188" i="50"/>
  <c r="I189" i="50"/>
  <c r="D290" i="50"/>
  <c r="F290" i="50" s="1"/>
  <c r="F291" i="50"/>
  <c r="O104" i="50"/>
  <c r="C104" i="50" s="1"/>
  <c r="C108" i="50"/>
  <c r="C123" i="50"/>
  <c r="C134" i="50"/>
  <c r="C162" i="50"/>
  <c r="C170" i="50"/>
  <c r="M174" i="50"/>
  <c r="O174" i="50" s="1"/>
  <c r="O175" i="50"/>
  <c r="H175" i="50"/>
  <c r="I176" i="50"/>
  <c r="L192" i="50"/>
  <c r="G205" i="50"/>
  <c r="I206" i="50"/>
  <c r="C206" i="50" s="1"/>
  <c r="M232" i="50"/>
  <c r="H196" i="50"/>
  <c r="C216" i="50"/>
  <c r="C224" i="50"/>
  <c r="I234" i="50"/>
  <c r="G232" i="50"/>
  <c r="L239" i="50"/>
  <c r="J232" i="50"/>
  <c r="C240" i="50"/>
  <c r="D252" i="50"/>
  <c r="F252" i="50" s="1"/>
  <c r="C252" i="50" s="1"/>
  <c r="F253" i="50"/>
  <c r="E259" i="50"/>
  <c r="F259" i="50" s="1"/>
  <c r="C259" i="50" s="1"/>
  <c r="C267" i="50"/>
  <c r="C268" i="50"/>
  <c r="L293" i="50"/>
  <c r="C191" i="50"/>
  <c r="L199" i="50"/>
  <c r="C199" i="50" s="1"/>
  <c r="J197" i="50"/>
  <c r="C227" i="50"/>
  <c r="C243" i="50"/>
  <c r="C251" i="50"/>
  <c r="C275" i="50"/>
  <c r="F277" i="50"/>
  <c r="C277" i="50" s="1"/>
  <c r="D270" i="50"/>
  <c r="F192" i="50"/>
  <c r="D196" i="50"/>
  <c r="F197" i="50"/>
  <c r="C203" i="50"/>
  <c r="F205" i="50"/>
  <c r="K195" i="50"/>
  <c r="C207" i="50"/>
  <c r="C208" i="50"/>
  <c r="I217" i="50"/>
  <c r="C217" i="50" s="1"/>
  <c r="L234" i="50"/>
  <c r="O239" i="50"/>
  <c r="O247" i="50"/>
  <c r="C247" i="50" s="1"/>
  <c r="I253" i="50"/>
  <c r="F264" i="50"/>
  <c r="C264" i="50" s="1"/>
  <c r="G269" i="50"/>
  <c r="O272" i="50"/>
  <c r="C272" i="50" s="1"/>
  <c r="M270" i="50"/>
  <c r="L283" i="50"/>
  <c r="C299" i="50"/>
  <c r="C293" i="50" s="1"/>
  <c r="M197" i="50"/>
  <c r="F232" i="50"/>
  <c r="O283" i="50"/>
  <c r="C283" i="50" l="1"/>
  <c r="L270" i="50"/>
  <c r="J269" i="50"/>
  <c r="L269" i="50" s="1"/>
  <c r="C137" i="50"/>
  <c r="C193" i="50"/>
  <c r="C56" i="50"/>
  <c r="C78" i="50"/>
  <c r="N195" i="50"/>
  <c r="C239" i="50"/>
  <c r="H195" i="50"/>
  <c r="E231" i="50"/>
  <c r="E195" i="50" s="1"/>
  <c r="C189" i="50"/>
  <c r="K53" i="50"/>
  <c r="K52" i="50" s="1"/>
  <c r="K51" i="50" s="1"/>
  <c r="O22" i="50"/>
  <c r="C22" i="50" s="1"/>
  <c r="L131" i="50"/>
  <c r="C90" i="50"/>
  <c r="C85" i="50"/>
  <c r="I55" i="50"/>
  <c r="C291" i="50"/>
  <c r="C290" i="50" s="1"/>
  <c r="K288" i="50"/>
  <c r="D54" i="50"/>
  <c r="F55" i="50"/>
  <c r="C55" i="50" s="1"/>
  <c r="N76" i="50"/>
  <c r="G54" i="50"/>
  <c r="I68" i="50"/>
  <c r="C68" i="50" s="1"/>
  <c r="C192" i="50"/>
  <c r="F270" i="50"/>
  <c r="D269" i="50"/>
  <c r="M231" i="50"/>
  <c r="O231" i="50" s="1"/>
  <c r="O232" i="50"/>
  <c r="L55" i="50"/>
  <c r="J54" i="50"/>
  <c r="L84" i="50"/>
  <c r="C84" i="50" s="1"/>
  <c r="J290" i="50"/>
  <c r="L290" i="50" s="1"/>
  <c r="L291" i="50"/>
  <c r="D76" i="50"/>
  <c r="C70" i="50"/>
  <c r="C205" i="50"/>
  <c r="D174" i="50"/>
  <c r="F174" i="50" s="1"/>
  <c r="F175" i="50"/>
  <c r="O197" i="50"/>
  <c r="C197" i="50" s="1"/>
  <c r="M196" i="50"/>
  <c r="I269" i="50"/>
  <c r="G231" i="50"/>
  <c r="I231" i="50" s="1"/>
  <c r="I232" i="50"/>
  <c r="C232" i="50" s="1"/>
  <c r="H174" i="50"/>
  <c r="I174" i="50" s="1"/>
  <c r="I175" i="50"/>
  <c r="G188" i="50"/>
  <c r="I188" i="50" s="1"/>
  <c r="J76" i="50"/>
  <c r="L76" i="50" s="1"/>
  <c r="L77" i="50"/>
  <c r="H53" i="50"/>
  <c r="H52" i="50" s="1"/>
  <c r="O54" i="50"/>
  <c r="D231" i="50"/>
  <c r="F231" i="50" s="1"/>
  <c r="E76" i="50"/>
  <c r="E53" i="50" s="1"/>
  <c r="F196" i="50"/>
  <c r="M269" i="50"/>
  <c r="O270" i="50"/>
  <c r="H286" i="50"/>
  <c r="J196" i="50"/>
  <c r="L197" i="50"/>
  <c r="C253" i="50"/>
  <c r="L232" i="50"/>
  <c r="J231" i="50"/>
  <c r="C234" i="50"/>
  <c r="G196" i="50"/>
  <c r="I205" i="50"/>
  <c r="C188" i="50"/>
  <c r="C167" i="50"/>
  <c r="I131" i="50"/>
  <c r="C131" i="50" s="1"/>
  <c r="K286" i="50"/>
  <c r="L28" i="50"/>
  <c r="C28" i="50" s="1"/>
  <c r="O291" i="50"/>
  <c r="M290" i="50"/>
  <c r="O290" i="50" s="1"/>
  <c r="G76" i="50"/>
  <c r="I76" i="50" s="1"/>
  <c r="I77" i="50"/>
  <c r="C176" i="50"/>
  <c r="C132" i="50"/>
  <c r="M76" i="50"/>
  <c r="O76" i="50" s="1"/>
  <c r="E52" i="50" l="1"/>
  <c r="G286" i="50"/>
  <c r="I286" i="50" s="1"/>
  <c r="C175" i="50"/>
  <c r="D53" i="50"/>
  <c r="F54" i="50"/>
  <c r="E286" i="50"/>
  <c r="E288" i="50"/>
  <c r="E51" i="50"/>
  <c r="G195" i="50"/>
  <c r="I195" i="50" s="1"/>
  <c r="I196" i="50"/>
  <c r="C174" i="50"/>
  <c r="F76" i="50"/>
  <c r="C76" i="50" s="1"/>
  <c r="J53" i="50"/>
  <c r="L54" i="50"/>
  <c r="F269" i="50"/>
  <c r="D286" i="50"/>
  <c r="F286" i="50" s="1"/>
  <c r="I54" i="50"/>
  <c r="G53" i="50"/>
  <c r="L231" i="50"/>
  <c r="C231" i="50" s="1"/>
  <c r="J286" i="50"/>
  <c r="L286" i="50" s="1"/>
  <c r="L196" i="50"/>
  <c r="J195" i="50"/>
  <c r="L195" i="50" s="1"/>
  <c r="O269" i="50"/>
  <c r="M286" i="50"/>
  <c r="H288" i="50"/>
  <c r="H51" i="50"/>
  <c r="C77" i="50"/>
  <c r="D195" i="50"/>
  <c r="F195" i="50" s="1"/>
  <c r="M53" i="50"/>
  <c r="M195" i="50"/>
  <c r="O195" i="50" s="1"/>
  <c r="O196" i="50"/>
  <c r="C196" i="50" s="1"/>
  <c r="C270" i="50"/>
  <c r="N286" i="50"/>
  <c r="N53" i="50"/>
  <c r="N52" i="50" s="1"/>
  <c r="N51" i="50" l="1"/>
  <c r="N288" i="50"/>
  <c r="G52" i="50"/>
  <c r="I53" i="50"/>
  <c r="O53" i="50"/>
  <c r="M52" i="50"/>
  <c r="J52" i="50"/>
  <c r="L53" i="50"/>
  <c r="C269" i="50"/>
  <c r="C286" i="50" s="1"/>
  <c r="F53" i="50"/>
  <c r="D52" i="50"/>
  <c r="C195" i="50"/>
  <c r="O286" i="50"/>
  <c r="C54" i="50"/>
  <c r="D288" i="50" l="1"/>
  <c r="F288" i="50" s="1"/>
  <c r="D51" i="50"/>
  <c r="F51" i="50" s="1"/>
  <c r="F52" i="50"/>
  <c r="G288" i="50"/>
  <c r="I288" i="50" s="1"/>
  <c r="G51" i="50"/>
  <c r="I51" i="50" s="1"/>
  <c r="I52" i="50"/>
  <c r="C53" i="50"/>
  <c r="O52" i="50"/>
  <c r="M51" i="50"/>
  <c r="O51" i="50" s="1"/>
  <c r="M288" i="50"/>
  <c r="O288" i="50" s="1"/>
  <c r="L52" i="50"/>
  <c r="J51" i="50"/>
  <c r="L51" i="50" s="1"/>
  <c r="J288" i="50"/>
  <c r="L288" i="50" s="1"/>
  <c r="C52" i="50" l="1"/>
  <c r="C51" i="50"/>
  <c r="C288" i="50"/>
  <c r="O303" i="47" l="1"/>
  <c r="L303" i="47"/>
  <c r="I303" i="47"/>
  <c r="F303" i="47"/>
  <c r="O301" i="47"/>
  <c r="L301" i="47"/>
  <c r="I301" i="47"/>
  <c r="F301" i="47"/>
  <c r="O299" i="47"/>
  <c r="L299" i="47"/>
  <c r="I299" i="47"/>
  <c r="F299" i="47"/>
  <c r="O298" i="47"/>
  <c r="L298" i="47"/>
  <c r="I298" i="47"/>
  <c r="F298" i="47"/>
  <c r="O297" i="47"/>
  <c r="L297" i="47"/>
  <c r="I297" i="47"/>
  <c r="F297" i="47"/>
  <c r="O296" i="47"/>
  <c r="L296" i="47"/>
  <c r="I296" i="47"/>
  <c r="F296" i="47"/>
  <c r="O295" i="47"/>
  <c r="L295" i="47"/>
  <c r="I295" i="47"/>
  <c r="F295" i="47"/>
  <c r="O294" i="47"/>
  <c r="L294" i="47"/>
  <c r="I294" i="47"/>
  <c r="F294" i="47"/>
  <c r="N293" i="47"/>
  <c r="M293" i="47"/>
  <c r="O293" i="47" s="1"/>
  <c r="K293" i="47"/>
  <c r="J293" i="47"/>
  <c r="H293" i="47"/>
  <c r="G293" i="47"/>
  <c r="E293" i="47"/>
  <c r="F293" i="47" s="1"/>
  <c r="O285" i="47"/>
  <c r="L285" i="47"/>
  <c r="I285" i="47"/>
  <c r="F285" i="47"/>
  <c r="O284" i="47"/>
  <c r="L284" i="47"/>
  <c r="I284" i="47"/>
  <c r="F284" i="47"/>
  <c r="N283" i="47"/>
  <c r="M283" i="47"/>
  <c r="K283" i="47"/>
  <c r="J283" i="47"/>
  <c r="H283" i="47"/>
  <c r="G283" i="47"/>
  <c r="E283" i="47"/>
  <c r="F283" i="47" s="1"/>
  <c r="O282" i="47"/>
  <c r="L282" i="47"/>
  <c r="I282" i="47"/>
  <c r="F282" i="47"/>
  <c r="N281" i="47"/>
  <c r="M281" i="47"/>
  <c r="K281" i="47"/>
  <c r="J281" i="47"/>
  <c r="L281" i="47" s="1"/>
  <c r="H281" i="47"/>
  <c r="G281" i="47"/>
  <c r="E281" i="47"/>
  <c r="F281" i="47"/>
  <c r="O280" i="47"/>
  <c r="L280" i="47"/>
  <c r="I280" i="47"/>
  <c r="F280" i="47"/>
  <c r="O279" i="47"/>
  <c r="L279" i="47"/>
  <c r="I279" i="47"/>
  <c r="F279" i="47"/>
  <c r="C279" i="47" s="1"/>
  <c r="O278" i="47"/>
  <c r="O277" i="47" s="1"/>
  <c r="L278" i="47"/>
  <c r="I278" i="47"/>
  <c r="F278" i="47"/>
  <c r="C278" i="47" s="1"/>
  <c r="N277" i="47"/>
  <c r="M277" i="47"/>
  <c r="K277" i="47"/>
  <c r="K270" i="47" s="1"/>
  <c r="K269" i="47" s="1"/>
  <c r="J277" i="47"/>
  <c r="L277" i="47" s="1"/>
  <c r="H277" i="47"/>
  <c r="G277" i="47"/>
  <c r="E277" i="47"/>
  <c r="O276" i="47"/>
  <c r="L276" i="47"/>
  <c r="I276" i="47"/>
  <c r="F276" i="47"/>
  <c r="O275" i="47"/>
  <c r="L275" i="47"/>
  <c r="I275" i="47"/>
  <c r="F275" i="47"/>
  <c r="O274" i="47"/>
  <c r="L274" i="47"/>
  <c r="I274" i="47"/>
  <c r="F274" i="47"/>
  <c r="O273" i="47"/>
  <c r="L273" i="47"/>
  <c r="I273" i="47"/>
  <c r="F273" i="47"/>
  <c r="C273" i="47" s="1"/>
  <c r="N272" i="47"/>
  <c r="M272" i="47"/>
  <c r="K272" i="47"/>
  <c r="J272" i="47"/>
  <c r="H272" i="47"/>
  <c r="G272" i="47"/>
  <c r="I272" i="47" s="1"/>
  <c r="E272" i="47"/>
  <c r="E270" i="47" s="1"/>
  <c r="E269" i="47" s="1"/>
  <c r="O271" i="47"/>
  <c r="L271" i="47"/>
  <c r="I271" i="47"/>
  <c r="F271" i="47"/>
  <c r="C271" i="47" s="1"/>
  <c r="G270" i="47"/>
  <c r="O268" i="47"/>
  <c r="L268" i="47"/>
  <c r="I268" i="47"/>
  <c r="F268" i="47"/>
  <c r="O267" i="47"/>
  <c r="L267" i="47"/>
  <c r="I267" i="47"/>
  <c r="F267" i="47"/>
  <c r="O266" i="47"/>
  <c r="L266" i="47"/>
  <c r="I266" i="47"/>
  <c r="F266" i="47"/>
  <c r="O265" i="47"/>
  <c r="L265" i="47"/>
  <c r="I265" i="47"/>
  <c r="F265" i="47"/>
  <c r="N264" i="47"/>
  <c r="M264" i="47"/>
  <c r="O264" i="47" s="1"/>
  <c r="K264" i="47"/>
  <c r="J264" i="47"/>
  <c r="L264" i="47" s="1"/>
  <c r="H264" i="47"/>
  <c r="G264" i="47"/>
  <c r="I264" i="47" s="1"/>
  <c r="E264" i="47"/>
  <c r="O263" i="47"/>
  <c r="L263" i="47"/>
  <c r="I263" i="47"/>
  <c r="F263" i="47"/>
  <c r="O262" i="47"/>
  <c r="L262" i="47"/>
  <c r="I262" i="47"/>
  <c r="F262" i="47"/>
  <c r="O261" i="47"/>
  <c r="L261" i="47"/>
  <c r="I261" i="47"/>
  <c r="F261" i="47"/>
  <c r="N260" i="47"/>
  <c r="M260" i="47"/>
  <c r="K260" i="47"/>
  <c r="K259" i="47" s="1"/>
  <c r="J260" i="47"/>
  <c r="L260" i="47" s="1"/>
  <c r="H260" i="47"/>
  <c r="H259" i="47" s="1"/>
  <c r="G260" i="47"/>
  <c r="G259" i="47" s="1"/>
  <c r="E260" i="47"/>
  <c r="F260" i="47" s="1"/>
  <c r="N259" i="47"/>
  <c r="J259" i="47"/>
  <c r="L259" i="47" s="1"/>
  <c r="O258" i="47"/>
  <c r="L258" i="47"/>
  <c r="I258" i="47"/>
  <c r="F258" i="47"/>
  <c r="O257" i="47"/>
  <c r="L257" i="47"/>
  <c r="I257" i="47"/>
  <c r="F257" i="47"/>
  <c r="O256" i="47"/>
  <c r="L256" i="47"/>
  <c r="I256" i="47"/>
  <c r="F256" i="47"/>
  <c r="O255" i="47"/>
  <c r="L255" i="47"/>
  <c r="I255" i="47"/>
  <c r="F255" i="47"/>
  <c r="O254" i="47"/>
  <c r="L254" i="47"/>
  <c r="I254" i="47"/>
  <c r="F254" i="47"/>
  <c r="C254" i="47" s="1"/>
  <c r="N253" i="47"/>
  <c r="N252" i="47" s="1"/>
  <c r="M253" i="47"/>
  <c r="K253" i="47"/>
  <c r="J253" i="47"/>
  <c r="J252" i="47" s="1"/>
  <c r="L252" i="47" s="1"/>
  <c r="H253" i="47"/>
  <c r="G253" i="47"/>
  <c r="E253" i="47"/>
  <c r="M252" i="47"/>
  <c r="O252" i="47" s="1"/>
  <c r="K252" i="47"/>
  <c r="G252" i="47"/>
  <c r="E252" i="47"/>
  <c r="O251" i="47"/>
  <c r="L251" i="47"/>
  <c r="I251" i="47"/>
  <c r="F251" i="47"/>
  <c r="O250" i="47"/>
  <c r="L250" i="47"/>
  <c r="I250" i="47"/>
  <c r="F250" i="47"/>
  <c r="O249" i="47"/>
  <c r="L249" i="47"/>
  <c r="I249" i="47"/>
  <c r="F249" i="47"/>
  <c r="O248" i="47"/>
  <c r="L248" i="47"/>
  <c r="I248" i="47"/>
  <c r="F248" i="47"/>
  <c r="N247" i="47"/>
  <c r="M247" i="47"/>
  <c r="K247" i="47"/>
  <c r="J247" i="47"/>
  <c r="L247" i="47" s="1"/>
  <c r="H247" i="47"/>
  <c r="I247" i="47" s="1"/>
  <c r="G247" i="47"/>
  <c r="E247" i="47"/>
  <c r="F247" i="47" s="1"/>
  <c r="O246" i="47"/>
  <c r="L246" i="47"/>
  <c r="I246" i="47"/>
  <c r="F246" i="47"/>
  <c r="O245" i="47"/>
  <c r="L245" i="47"/>
  <c r="I245" i="47"/>
  <c r="F245" i="47"/>
  <c r="O244" i="47"/>
  <c r="L244" i="47"/>
  <c r="I244" i="47"/>
  <c r="F244" i="47"/>
  <c r="O243" i="47"/>
  <c r="L243" i="47"/>
  <c r="I243" i="47"/>
  <c r="F243" i="47"/>
  <c r="O242" i="47"/>
  <c r="L242" i="47"/>
  <c r="I242" i="47"/>
  <c r="F242" i="47"/>
  <c r="O241" i="47"/>
  <c r="L241" i="47"/>
  <c r="I241" i="47"/>
  <c r="F241" i="47"/>
  <c r="O240" i="47"/>
  <c r="L240" i="47"/>
  <c r="I240" i="47"/>
  <c r="F240" i="47"/>
  <c r="N239" i="47"/>
  <c r="N232" i="47" s="1"/>
  <c r="M239" i="47"/>
  <c r="K239" i="47"/>
  <c r="J239" i="47"/>
  <c r="H239" i="47"/>
  <c r="I239" i="47" s="1"/>
  <c r="G239" i="47"/>
  <c r="E239" i="47"/>
  <c r="F239" i="47" s="1"/>
  <c r="O238" i="47"/>
  <c r="L238" i="47"/>
  <c r="I238" i="47"/>
  <c r="F238" i="47"/>
  <c r="C238" i="47"/>
  <c r="O237" i="47"/>
  <c r="L237" i="47"/>
  <c r="I237" i="47"/>
  <c r="F237" i="47"/>
  <c r="C237" i="47" s="1"/>
  <c r="N236" i="47"/>
  <c r="M236" i="47"/>
  <c r="K236" i="47"/>
  <c r="J236" i="47"/>
  <c r="H236" i="47"/>
  <c r="G236" i="47"/>
  <c r="I236" i="47" s="1"/>
  <c r="E236" i="47"/>
  <c r="F236" i="47" s="1"/>
  <c r="O235" i="47"/>
  <c r="L235" i="47"/>
  <c r="I235" i="47"/>
  <c r="F235" i="47"/>
  <c r="N234" i="47"/>
  <c r="M234" i="47"/>
  <c r="O234" i="47" s="1"/>
  <c r="K234" i="47"/>
  <c r="K232" i="47" s="1"/>
  <c r="K231" i="47" s="1"/>
  <c r="J234" i="47"/>
  <c r="H234" i="47"/>
  <c r="G234" i="47"/>
  <c r="E234" i="47"/>
  <c r="F234" i="47" s="1"/>
  <c r="O233" i="47"/>
  <c r="L233" i="47"/>
  <c r="I233" i="47"/>
  <c r="F233" i="47"/>
  <c r="O230" i="47"/>
  <c r="L230" i="47"/>
  <c r="I230" i="47"/>
  <c r="F230" i="47"/>
  <c r="O229" i="47"/>
  <c r="L229" i="47"/>
  <c r="I229" i="47"/>
  <c r="F229" i="47"/>
  <c r="N228" i="47"/>
  <c r="M228" i="47"/>
  <c r="O228" i="47" s="1"/>
  <c r="K228" i="47"/>
  <c r="J228" i="47"/>
  <c r="H228" i="47"/>
  <c r="G228" i="47"/>
  <c r="I228" i="47" s="1"/>
  <c r="E228" i="47"/>
  <c r="O227" i="47"/>
  <c r="L227" i="47"/>
  <c r="I227" i="47"/>
  <c r="F227" i="47"/>
  <c r="O226" i="47"/>
  <c r="L226" i="47"/>
  <c r="I226" i="47"/>
  <c r="F226" i="47"/>
  <c r="C226" i="47" s="1"/>
  <c r="O225" i="47"/>
  <c r="L225" i="47"/>
  <c r="I225" i="47"/>
  <c r="F225" i="47"/>
  <c r="O224" i="47"/>
  <c r="L224" i="47"/>
  <c r="I224" i="47"/>
  <c r="F224" i="47"/>
  <c r="O223" i="47"/>
  <c r="L223" i="47"/>
  <c r="I223" i="47"/>
  <c r="F223" i="47"/>
  <c r="O222" i="47"/>
  <c r="L222" i="47"/>
  <c r="I222" i="47"/>
  <c r="F222" i="47"/>
  <c r="O221" i="47"/>
  <c r="L221" i="47"/>
  <c r="I221" i="47"/>
  <c r="F221" i="47"/>
  <c r="O220" i="47"/>
  <c r="L220" i="47"/>
  <c r="I220" i="47"/>
  <c r="F220" i="47"/>
  <c r="O219" i="47"/>
  <c r="L219" i="47"/>
  <c r="I219" i="47"/>
  <c r="F219" i="47"/>
  <c r="O218" i="47"/>
  <c r="L218" i="47"/>
  <c r="I218" i="47"/>
  <c r="F218" i="47"/>
  <c r="N217" i="47"/>
  <c r="N205" i="47" s="1"/>
  <c r="M217" i="47"/>
  <c r="K217" i="47"/>
  <c r="J217" i="47"/>
  <c r="L217" i="47" s="1"/>
  <c r="H217" i="47"/>
  <c r="I217" i="47" s="1"/>
  <c r="G217" i="47"/>
  <c r="E217" i="47"/>
  <c r="F217" i="47"/>
  <c r="O216" i="47"/>
  <c r="L216" i="47"/>
  <c r="I216" i="47"/>
  <c r="F216" i="47"/>
  <c r="O215" i="47"/>
  <c r="L215" i="47"/>
  <c r="I215" i="47"/>
  <c r="F215" i="47"/>
  <c r="O214" i="47"/>
  <c r="L214" i="47"/>
  <c r="I214" i="47"/>
  <c r="F214" i="47"/>
  <c r="C214" i="47" s="1"/>
  <c r="O213" i="47"/>
  <c r="L213" i="47"/>
  <c r="I213" i="47"/>
  <c r="F213" i="47"/>
  <c r="O212" i="47"/>
  <c r="L212" i="47"/>
  <c r="I212" i="47"/>
  <c r="F212" i="47"/>
  <c r="O211" i="47"/>
  <c r="L211" i="47"/>
  <c r="I211" i="47"/>
  <c r="F211" i="47"/>
  <c r="O210" i="47"/>
  <c r="L210" i="47"/>
  <c r="I210" i="47"/>
  <c r="F210" i="47"/>
  <c r="O209" i="47"/>
  <c r="L209" i="47"/>
  <c r="I209" i="47"/>
  <c r="F209" i="47"/>
  <c r="O208" i="47"/>
  <c r="L208" i="47"/>
  <c r="I208" i="47"/>
  <c r="C208" i="47" s="1"/>
  <c r="F208" i="47"/>
  <c r="O207" i="47"/>
  <c r="L207" i="47"/>
  <c r="I207" i="47"/>
  <c r="F207" i="47"/>
  <c r="N206" i="47"/>
  <c r="M206" i="47"/>
  <c r="M205" i="47" s="1"/>
  <c r="K206" i="47"/>
  <c r="K205" i="47" s="1"/>
  <c r="J206" i="47"/>
  <c r="H206" i="47"/>
  <c r="G206" i="47"/>
  <c r="E206" i="47"/>
  <c r="F206" i="47" s="1"/>
  <c r="H205" i="47"/>
  <c r="O204" i="47"/>
  <c r="L204" i="47"/>
  <c r="I204" i="47"/>
  <c r="F204" i="47"/>
  <c r="O203" i="47"/>
  <c r="L203" i="47"/>
  <c r="I203" i="47"/>
  <c r="F203" i="47"/>
  <c r="O202" i="47"/>
  <c r="L202" i="47"/>
  <c r="I202" i="47"/>
  <c r="F202" i="47"/>
  <c r="C202" i="47" s="1"/>
  <c r="O201" i="47"/>
  <c r="L201" i="47"/>
  <c r="I201" i="47"/>
  <c r="F201" i="47"/>
  <c r="C201" i="47" s="1"/>
  <c r="O200" i="47"/>
  <c r="L200" i="47"/>
  <c r="I200" i="47"/>
  <c r="F200" i="47"/>
  <c r="N199" i="47"/>
  <c r="N197" i="47" s="1"/>
  <c r="M199" i="47"/>
  <c r="K199" i="47"/>
  <c r="J199" i="47"/>
  <c r="H199" i="47"/>
  <c r="I199" i="47" s="1"/>
  <c r="G199" i="47"/>
  <c r="E199" i="47"/>
  <c r="E197" i="47" s="1"/>
  <c r="O198" i="47"/>
  <c r="L198" i="47"/>
  <c r="I198" i="47"/>
  <c r="F198" i="47"/>
  <c r="M197" i="47"/>
  <c r="M196" i="47" s="1"/>
  <c r="K197" i="47"/>
  <c r="G197" i="47"/>
  <c r="O194" i="47"/>
  <c r="L194" i="47"/>
  <c r="I194" i="47"/>
  <c r="F194" i="47"/>
  <c r="N193" i="47"/>
  <c r="M193" i="47"/>
  <c r="M192" i="47" s="1"/>
  <c r="L193" i="47"/>
  <c r="K193" i="47"/>
  <c r="J193" i="47"/>
  <c r="J192" i="47" s="1"/>
  <c r="H193" i="47"/>
  <c r="H192" i="47" s="1"/>
  <c r="H188" i="47" s="1"/>
  <c r="G193" i="47"/>
  <c r="E193" i="47"/>
  <c r="K192" i="47"/>
  <c r="E192" i="47"/>
  <c r="O191" i="47"/>
  <c r="L191" i="47"/>
  <c r="I191" i="47"/>
  <c r="F191" i="47"/>
  <c r="O190" i="47"/>
  <c r="L190" i="47"/>
  <c r="I190" i="47"/>
  <c r="F190" i="47"/>
  <c r="N189" i="47"/>
  <c r="M189" i="47"/>
  <c r="K189" i="47"/>
  <c r="J189" i="47"/>
  <c r="J188" i="47" s="1"/>
  <c r="H189" i="47"/>
  <c r="G189" i="47"/>
  <c r="I189" i="47" s="1"/>
  <c r="E189" i="47"/>
  <c r="E188" i="47" s="1"/>
  <c r="O187" i="47"/>
  <c r="L187" i="47"/>
  <c r="I187" i="47"/>
  <c r="C187" i="47" s="1"/>
  <c r="F187" i="47"/>
  <c r="O186" i="47"/>
  <c r="L186" i="47"/>
  <c r="I186" i="47"/>
  <c r="F186" i="47"/>
  <c r="N185" i="47"/>
  <c r="M185" i="47"/>
  <c r="K185" i="47"/>
  <c r="J185" i="47"/>
  <c r="L185" i="47" s="1"/>
  <c r="I185" i="47"/>
  <c r="H185" i="47"/>
  <c r="G185" i="47"/>
  <c r="E185" i="47"/>
  <c r="F185" i="47" s="1"/>
  <c r="O184" i="47"/>
  <c r="L184" i="47"/>
  <c r="I184" i="47"/>
  <c r="F184" i="47"/>
  <c r="O183" i="47"/>
  <c r="L183" i="47"/>
  <c r="I183" i="47"/>
  <c r="F183" i="47"/>
  <c r="O182" i="47"/>
  <c r="L182" i="47"/>
  <c r="I182" i="47"/>
  <c r="F182" i="47"/>
  <c r="O181" i="47"/>
  <c r="L181" i="47"/>
  <c r="I181" i="47"/>
  <c r="F181" i="47"/>
  <c r="O180" i="47"/>
  <c r="N180" i="47"/>
  <c r="M180" i="47"/>
  <c r="K180" i="47"/>
  <c r="J180" i="47"/>
  <c r="L180" i="47" s="1"/>
  <c r="H180" i="47"/>
  <c r="G180" i="47"/>
  <c r="I180" i="47" s="1"/>
  <c r="E180" i="47"/>
  <c r="E175" i="47" s="1"/>
  <c r="O179" i="47"/>
  <c r="L179" i="47"/>
  <c r="I179" i="47"/>
  <c r="F179" i="47"/>
  <c r="C179" i="47" s="1"/>
  <c r="O178" i="47"/>
  <c r="L178" i="47"/>
  <c r="I178" i="47"/>
  <c r="F178" i="47"/>
  <c r="C178" i="47" s="1"/>
  <c r="O177" i="47"/>
  <c r="L177" i="47"/>
  <c r="I177" i="47"/>
  <c r="F177" i="47"/>
  <c r="C177" i="47" s="1"/>
  <c r="N176" i="47"/>
  <c r="N175" i="47" s="1"/>
  <c r="M176" i="47"/>
  <c r="O176" i="47" s="1"/>
  <c r="K176" i="47"/>
  <c r="K175" i="47" s="1"/>
  <c r="K174" i="47" s="1"/>
  <c r="J176" i="47"/>
  <c r="H176" i="47"/>
  <c r="G176" i="47"/>
  <c r="F176" i="47"/>
  <c r="E176" i="47"/>
  <c r="M175" i="47"/>
  <c r="O175" i="47" s="1"/>
  <c r="H175" i="47"/>
  <c r="H174" i="47" s="1"/>
  <c r="G175" i="47"/>
  <c r="M174" i="47"/>
  <c r="O173" i="47"/>
  <c r="L173" i="47"/>
  <c r="I173" i="47"/>
  <c r="F173" i="47"/>
  <c r="O172" i="47"/>
  <c r="L172" i="47"/>
  <c r="C172" i="47" s="1"/>
  <c r="I172" i="47"/>
  <c r="F172" i="47"/>
  <c r="O171" i="47"/>
  <c r="L171" i="47"/>
  <c r="I171" i="47"/>
  <c r="F171" i="47"/>
  <c r="O170" i="47"/>
  <c r="L170" i="47"/>
  <c r="I170" i="47"/>
  <c r="F170" i="47"/>
  <c r="O169" i="47"/>
  <c r="L169" i="47"/>
  <c r="I169" i="47"/>
  <c r="F169" i="47"/>
  <c r="O168" i="47"/>
  <c r="L168" i="47"/>
  <c r="I168" i="47"/>
  <c r="F168" i="47"/>
  <c r="C168" i="47" s="1"/>
  <c r="O167" i="47"/>
  <c r="N167" i="47"/>
  <c r="M167" i="47"/>
  <c r="K167" i="47"/>
  <c r="K166" i="47" s="1"/>
  <c r="L166" i="47" s="1"/>
  <c r="J167" i="47"/>
  <c r="L167" i="47" s="1"/>
  <c r="H167" i="47"/>
  <c r="H166" i="47" s="1"/>
  <c r="G167" i="47"/>
  <c r="E167" i="47"/>
  <c r="F167" i="47" s="1"/>
  <c r="N166" i="47"/>
  <c r="M166" i="47"/>
  <c r="J166" i="47"/>
  <c r="O165" i="47"/>
  <c r="L165" i="47"/>
  <c r="I165" i="47"/>
  <c r="F165" i="47"/>
  <c r="O164" i="47"/>
  <c r="L164" i="47"/>
  <c r="I164" i="47"/>
  <c r="F164" i="47"/>
  <c r="O163" i="47"/>
  <c r="L163" i="47"/>
  <c r="I163" i="47"/>
  <c r="F163" i="47"/>
  <c r="O162" i="47"/>
  <c r="L162" i="47"/>
  <c r="I162" i="47"/>
  <c r="F162" i="47"/>
  <c r="N161" i="47"/>
  <c r="M161" i="47"/>
  <c r="K161" i="47"/>
  <c r="J161" i="47"/>
  <c r="L161" i="47" s="1"/>
  <c r="I161" i="47"/>
  <c r="H161" i="47"/>
  <c r="G161" i="47"/>
  <c r="E161" i="47"/>
  <c r="F161" i="47" s="1"/>
  <c r="O160" i="47"/>
  <c r="L160" i="47"/>
  <c r="I160" i="47"/>
  <c r="F160" i="47"/>
  <c r="O159" i="47"/>
  <c r="L159" i="47"/>
  <c r="I159" i="47"/>
  <c r="F159" i="47"/>
  <c r="O158" i="47"/>
  <c r="L158" i="47"/>
  <c r="I158" i="47"/>
  <c r="F158" i="47"/>
  <c r="O157" i="47"/>
  <c r="L157" i="47"/>
  <c r="I157" i="47"/>
  <c r="F157" i="47"/>
  <c r="O156" i="47"/>
  <c r="L156" i="47"/>
  <c r="I156" i="47"/>
  <c r="F156" i="47"/>
  <c r="O155" i="47"/>
  <c r="L155" i="47"/>
  <c r="I155" i="47"/>
  <c r="F155" i="47"/>
  <c r="O154" i="47"/>
  <c r="L154" i="47"/>
  <c r="I154" i="47"/>
  <c r="F154" i="47"/>
  <c r="O153" i="47"/>
  <c r="L153" i="47"/>
  <c r="I153" i="47"/>
  <c r="F153" i="47"/>
  <c r="O152" i="47"/>
  <c r="N152" i="47"/>
  <c r="M152" i="47"/>
  <c r="K152" i="47"/>
  <c r="J152" i="47"/>
  <c r="L152" i="47" s="1"/>
  <c r="H152" i="47"/>
  <c r="G152" i="47"/>
  <c r="I152" i="47" s="1"/>
  <c r="E152" i="47"/>
  <c r="F152" i="47" s="1"/>
  <c r="C152" i="47" s="1"/>
  <c r="O151" i="47"/>
  <c r="L151" i="47"/>
  <c r="I151" i="47"/>
  <c r="F151" i="47"/>
  <c r="C151" i="47" s="1"/>
  <c r="O150" i="47"/>
  <c r="L150" i="47"/>
  <c r="I150" i="47"/>
  <c r="F150" i="47"/>
  <c r="O149" i="47"/>
  <c r="L149" i="47"/>
  <c r="I149" i="47"/>
  <c r="F149" i="47"/>
  <c r="O148" i="47"/>
  <c r="L148" i="47"/>
  <c r="I148" i="47"/>
  <c r="F148" i="47"/>
  <c r="O147" i="47"/>
  <c r="L147" i="47"/>
  <c r="I147" i="47"/>
  <c r="F147" i="47"/>
  <c r="O146" i="47"/>
  <c r="L146" i="47"/>
  <c r="I146" i="47"/>
  <c r="F146" i="47"/>
  <c r="N145" i="47"/>
  <c r="M145" i="47"/>
  <c r="O145" i="47" s="1"/>
  <c r="K145" i="47"/>
  <c r="K131" i="47" s="1"/>
  <c r="J145" i="47"/>
  <c r="H145" i="47"/>
  <c r="G145" i="47"/>
  <c r="I145" i="47" s="1"/>
  <c r="E145" i="47"/>
  <c r="F145" i="47" s="1"/>
  <c r="O144" i="47"/>
  <c r="L144" i="47"/>
  <c r="I144" i="47"/>
  <c r="F144" i="47"/>
  <c r="O143" i="47"/>
  <c r="L143" i="47"/>
  <c r="I143" i="47"/>
  <c r="F143" i="47"/>
  <c r="N142" i="47"/>
  <c r="M142" i="47"/>
  <c r="O142" i="47" s="1"/>
  <c r="L142" i="47"/>
  <c r="K142" i="47"/>
  <c r="J142" i="47"/>
  <c r="H142" i="47"/>
  <c r="G142" i="47"/>
  <c r="E142" i="47"/>
  <c r="F142" i="47"/>
  <c r="O141" i="47"/>
  <c r="L141" i="47"/>
  <c r="I141" i="47"/>
  <c r="F141" i="47"/>
  <c r="O140" i="47"/>
  <c r="L140" i="47"/>
  <c r="I140" i="47"/>
  <c r="F140" i="47"/>
  <c r="O139" i="47"/>
  <c r="L139" i="47"/>
  <c r="I139" i="47"/>
  <c r="F139" i="47"/>
  <c r="O138" i="47"/>
  <c r="L138" i="47"/>
  <c r="I138" i="47"/>
  <c r="F138" i="47"/>
  <c r="N137" i="47"/>
  <c r="M137" i="47"/>
  <c r="K137" i="47"/>
  <c r="J137" i="47"/>
  <c r="L137" i="47" s="1"/>
  <c r="H137" i="47"/>
  <c r="G137" i="47"/>
  <c r="I137" i="47" s="1"/>
  <c r="E137" i="47"/>
  <c r="O136" i="47"/>
  <c r="L136" i="47"/>
  <c r="I136" i="47"/>
  <c r="F136" i="47"/>
  <c r="O135" i="47"/>
  <c r="L135" i="47"/>
  <c r="I135" i="47"/>
  <c r="F135" i="47"/>
  <c r="O134" i="47"/>
  <c r="L134" i="47"/>
  <c r="I134" i="47"/>
  <c r="F134" i="47"/>
  <c r="O133" i="47"/>
  <c r="L133" i="47"/>
  <c r="I133" i="47"/>
  <c r="F133" i="47"/>
  <c r="N132" i="47"/>
  <c r="M132" i="47"/>
  <c r="K132" i="47"/>
  <c r="J132" i="47"/>
  <c r="H132" i="47"/>
  <c r="G132" i="47"/>
  <c r="I132" i="47" s="1"/>
  <c r="E132" i="47"/>
  <c r="F132" i="47" s="1"/>
  <c r="H131" i="47"/>
  <c r="O130" i="47"/>
  <c r="L130" i="47"/>
  <c r="I130" i="47"/>
  <c r="F130" i="47"/>
  <c r="C130" i="47" s="1"/>
  <c r="N129" i="47"/>
  <c r="M129" i="47"/>
  <c r="K129" i="47"/>
  <c r="J129" i="47"/>
  <c r="L129" i="47" s="1"/>
  <c r="H129" i="47"/>
  <c r="G129" i="47"/>
  <c r="I129" i="47" s="1"/>
  <c r="E129" i="47"/>
  <c r="F129" i="47" s="1"/>
  <c r="O128" i="47"/>
  <c r="L128" i="47"/>
  <c r="I128" i="47"/>
  <c r="F128" i="47"/>
  <c r="O127" i="47"/>
  <c r="L127" i="47"/>
  <c r="I127" i="47"/>
  <c r="F127" i="47"/>
  <c r="C127" i="47" s="1"/>
  <c r="O126" i="47"/>
  <c r="L126" i="47"/>
  <c r="I126" i="47"/>
  <c r="F126" i="47"/>
  <c r="C126" i="47" s="1"/>
  <c r="O125" i="47"/>
  <c r="L125" i="47"/>
  <c r="I125" i="47"/>
  <c r="F125" i="47"/>
  <c r="C125" i="47" s="1"/>
  <c r="O124" i="47"/>
  <c r="L124" i="47"/>
  <c r="I124" i="47"/>
  <c r="F124" i="47"/>
  <c r="N123" i="47"/>
  <c r="M123" i="47"/>
  <c r="O123" i="47" s="1"/>
  <c r="L123" i="47"/>
  <c r="K123" i="47"/>
  <c r="J123" i="47"/>
  <c r="H123" i="47"/>
  <c r="G123" i="47"/>
  <c r="I123" i="47" s="1"/>
  <c r="E123" i="47"/>
  <c r="F123" i="47" s="1"/>
  <c r="O122" i="47"/>
  <c r="L122" i="47"/>
  <c r="I122" i="47"/>
  <c r="F122" i="47"/>
  <c r="O121" i="47"/>
  <c r="L121" i="47"/>
  <c r="I121" i="47"/>
  <c r="F121" i="47"/>
  <c r="O120" i="47"/>
  <c r="L120" i="47"/>
  <c r="I120" i="47"/>
  <c r="F120" i="47"/>
  <c r="O119" i="47"/>
  <c r="L119" i="47"/>
  <c r="I119" i="47"/>
  <c r="F119" i="47"/>
  <c r="O118" i="47"/>
  <c r="L118" i="47"/>
  <c r="I118" i="47"/>
  <c r="F118" i="47"/>
  <c r="N117" i="47"/>
  <c r="M117" i="47"/>
  <c r="O117" i="47" s="1"/>
  <c r="K117" i="47"/>
  <c r="J117" i="47"/>
  <c r="L117" i="47" s="1"/>
  <c r="H117" i="47"/>
  <c r="G117" i="47"/>
  <c r="I117" i="47" s="1"/>
  <c r="E117" i="47"/>
  <c r="F117" i="47" s="1"/>
  <c r="O116" i="47"/>
  <c r="L116" i="47"/>
  <c r="I116" i="47"/>
  <c r="F116" i="47"/>
  <c r="O115" i="47"/>
  <c r="L115" i="47"/>
  <c r="I115" i="47"/>
  <c r="F115" i="47"/>
  <c r="O114" i="47"/>
  <c r="L114" i="47"/>
  <c r="I114" i="47"/>
  <c r="F114" i="47"/>
  <c r="N113" i="47"/>
  <c r="M113" i="47"/>
  <c r="O113" i="47" s="1"/>
  <c r="K113" i="47"/>
  <c r="J113" i="47"/>
  <c r="L113" i="47" s="1"/>
  <c r="H113" i="47"/>
  <c r="G113" i="47"/>
  <c r="I113" i="47" s="1"/>
  <c r="E113" i="47"/>
  <c r="F113" i="47" s="1"/>
  <c r="O112" i="47"/>
  <c r="L112" i="47"/>
  <c r="I112" i="47"/>
  <c r="F112" i="47"/>
  <c r="O111" i="47"/>
  <c r="L111" i="47"/>
  <c r="I111" i="47"/>
  <c r="F111" i="47"/>
  <c r="O110" i="47"/>
  <c r="L110" i="47"/>
  <c r="I110" i="47"/>
  <c r="F110" i="47"/>
  <c r="O109" i="47"/>
  <c r="L109" i="47"/>
  <c r="I109" i="47"/>
  <c r="F109" i="47"/>
  <c r="O108" i="47"/>
  <c r="L108" i="47"/>
  <c r="C108" i="47" s="1"/>
  <c r="I108" i="47"/>
  <c r="F108" i="47"/>
  <c r="O107" i="47"/>
  <c r="L107" i="47"/>
  <c r="I107" i="47"/>
  <c r="F107" i="47"/>
  <c r="O106" i="47"/>
  <c r="L106" i="47"/>
  <c r="I106" i="47"/>
  <c r="F106" i="47"/>
  <c r="O105" i="47"/>
  <c r="L105" i="47"/>
  <c r="I105" i="47"/>
  <c r="F105" i="47"/>
  <c r="C105" i="47" s="1"/>
  <c r="O104" i="47"/>
  <c r="N104" i="47"/>
  <c r="M104" i="47"/>
  <c r="K104" i="47"/>
  <c r="L104" i="47" s="1"/>
  <c r="J104" i="47"/>
  <c r="H104" i="47"/>
  <c r="G104" i="47"/>
  <c r="E104" i="47"/>
  <c r="F104" i="47" s="1"/>
  <c r="O103" i="47"/>
  <c r="L103" i="47"/>
  <c r="I103" i="47"/>
  <c r="F103" i="47"/>
  <c r="O102" i="47"/>
  <c r="L102" i="47"/>
  <c r="I102" i="47"/>
  <c r="F102" i="47"/>
  <c r="O101" i="47"/>
  <c r="L101" i="47"/>
  <c r="I101" i="47"/>
  <c r="F101" i="47"/>
  <c r="O100" i="47"/>
  <c r="L100" i="47"/>
  <c r="I100" i="47"/>
  <c r="F100" i="47"/>
  <c r="O99" i="47"/>
  <c r="L99" i="47"/>
  <c r="I99" i="47"/>
  <c r="F99" i="47"/>
  <c r="O98" i="47"/>
  <c r="L98" i="47"/>
  <c r="I98" i="47"/>
  <c r="C98" i="47" s="1"/>
  <c r="F98" i="47"/>
  <c r="O97" i="47"/>
  <c r="L97" i="47"/>
  <c r="I97" i="47"/>
  <c r="F97" i="47"/>
  <c r="N96" i="47"/>
  <c r="M96" i="47"/>
  <c r="O96" i="47" s="1"/>
  <c r="K96" i="47"/>
  <c r="J96" i="47"/>
  <c r="H96" i="47"/>
  <c r="G96" i="47"/>
  <c r="I96" i="47" s="1"/>
  <c r="E96" i="47"/>
  <c r="F96" i="47"/>
  <c r="O95" i="47"/>
  <c r="L95" i="47"/>
  <c r="I95" i="47"/>
  <c r="F95" i="47"/>
  <c r="O94" i="47"/>
  <c r="L94" i="47"/>
  <c r="I94" i="47"/>
  <c r="F94" i="47"/>
  <c r="O93" i="47"/>
  <c r="L93" i="47"/>
  <c r="I93" i="47"/>
  <c r="F93" i="47"/>
  <c r="O92" i="47"/>
  <c r="L92" i="47"/>
  <c r="I92" i="47"/>
  <c r="F92" i="47"/>
  <c r="O91" i="47"/>
  <c r="L91" i="47"/>
  <c r="I91" i="47"/>
  <c r="F91" i="47"/>
  <c r="N90" i="47"/>
  <c r="M90" i="47"/>
  <c r="O90" i="47" s="1"/>
  <c r="K90" i="47"/>
  <c r="J90" i="47"/>
  <c r="L90" i="47" s="1"/>
  <c r="H90" i="47"/>
  <c r="G90" i="47"/>
  <c r="I90" i="47" s="1"/>
  <c r="E90" i="47"/>
  <c r="O89" i="47"/>
  <c r="L89" i="47"/>
  <c r="I89" i="47"/>
  <c r="F89" i="47"/>
  <c r="O88" i="47"/>
  <c r="L88" i="47"/>
  <c r="I88" i="47"/>
  <c r="F88" i="47"/>
  <c r="O87" i="47"/>
  <c r="L87" i="47"/>
  <c r="I87" i="47"/>
  <c r="F87" i="47"/>
  <c r="O86" i="47"/>
  <c r="L86" i="47"/>
  <c r="I86" i="47"/>
  <c r="F86" i="47"/>
  <c r="N85" i="47"/>
  <c r="N84" i="47" s="1"/>
  <c r="M85" i="47"/>
  <c r="K85" i="47"/>
  <c r="J85" i="47"/>
  <c r="H85" i="47"/>
  <c r="G85" i="47"/>
  <c r="I85" i="47" s="1"/>
  <c r="E85" i="47"/>
  <c r="F85" i="47" s="1"/>
  <c r="H84" i="47"/>
  <c r="O83" i="47"/>
  <c r="L83" i="47"/>
  <c r="I83" i="47"/>
  <c r="F83" i="47"/>
  <c r="O82" i="47"/>
  <c r="L82" i="47"/>
  <c r="I82" i="47"/>
  <c r="F82" i="47"/>
  <c r="N81" i="47"/>
  <c r="M81" i="47"/>
  <c r="K81" i="47"/>
  <c r="J81" i="47"/>
  <c r="L81" i="47" s="1"/>
  <c r="H81" i="47"/>
  <c r="G81" i="47"/>
  <c r="I81" i="47" s="1"/>
  <c r="E81" i="47"/>
  <c r="F81" i="47" s="1"/>
  <c r="O80" i="47"/>
  <c r="L80" i="47"/>
  <c r="I80" i="47"/>
  <c r="F80" i="47"/>
  <c r="O79" i="47"/>
  <c r="L79" i="47"/>
  <c r="I79" i="47"/>
  <c r="F79" i="47"/>
  <c r="N78" i="47"/>
  <c r="M78" i="47"/>
  <c r="K78" i="47"/>
  <c r="J78" i="47"/>
  <c r="L78" i="47" s="1"/>
  <c r="H78" i="47"/>
  <c r="H77" i="47" s="1"/>
  <c r="G78" i="47"/>
  <c r="E78" i="47"/>
  <c r="N77" i="47"/>
  <c r="K77" i="47"/>
  <c r="O75" i="47"/>
  <c r="L75" i="47"/>
  <c r="I75" i="47"/>
  <c r="F75" i="47"/>
  <c r="O74" i="47"/>
  <c r="L74" i="47"/>
  <c r="I74" i="47"/>
  <c r="F74" i="47"/>
  <c r="O73" i="47"/>
  <c r="L73" i="47"/>
  <c r="I73" i="47"/>
  <c r="F73" i="47"/>
  <c r="O72" i="47"/>
  <c r="L72" i="47"/>
  <c r="I72" i="47"/>
  <c r="F72" i="47"/>
  <c r="O71" i="47"/>
  <c r="L71" i="47"/>
  <c r="I71" i="47"/>
  <c r="F71" i="47"/>
  <c r="N70" i="47"/>
  <c r="N68" i="47" s="1"/>
  <c r="N54" i="47" s="1"/>
  <c r="M70" i="47"/>
  <c r="K70" i="47"/>
  <c r="J70" i="47"/>
  <c r="L70" i="47" s="1"/>
  <c r="I70" i="47"/>
  <c r="H70" i="47"/>
  <c r="G70" i="47"/>
  <c r="E70" i="47"/>
  <c r="O69" i="47"/>
  <c r="L69" i="47"/>
  <c r="I69" i="47"/>
  <c r="F69" i="47"/>
  <c r="K68" i="47"/>
  <c r="H68" i="47"/>
  <c r="G68" i="47"/>
  <c r="I68" i="47" s="1"/>
  <c r="O67" i="47"/>
  <c r="L67" i="47"/>
  <c r="I67" i="47"/>
  <c r="F67" i="47"/>
  <c r="O66" i="47"/>
  <c r="L66" i="47"/>
  <c r="I66" i="47"/>
  <c r="F66" i="47"/>
  <c r="O65" i="47"/>
  <c r="L65" i="47"/>
  <c r="I65" i="47"/>
  <c r="F65" i="47"/>
  <c r="O64" i="47"/>
  <c r="L64" i="47"/>
  <c r="I64" i="47"/>
  <c r="F64" i="47"/>
  <c r="O63" i="47"/>
  <c r="L63" i="47"/>
  <c r="I63" i="47"/>
  <c r="F63" i="47"/>
  <c r="O62" i="47"/>
  <c r="L62" i="47"/>
  <c r="I62" i="47"/>
  <c r="F62" i="47"/>
  <c r="O61" i="47"/>
  <c r="L61" i="47"/>
  <c r="I61" i="47"/>
  <c r="F61" i="47"/>
  <c r="O60" i="47"/>
  <c r="L60" i="47"/>
  <c r="I60" i="47"/>
  <c r="F60" i="47"/>
  <c r="N59" i="47"/>
  <c r="M59" i="47"/>
  <c r="O59" i="47" s="1"/>
  <c r="K59" i="47"/>
  <c r="J59" i="47"/>
  <c r="L59" i="47" s="1"/>
  <c r="H59" i="47"/>
  <c r="I59" i="47" s="1"/>
  <c r="G59" i="47"/>
  <c r="E59" i="47"/>
  <c r="F59" i="47"/>
  <c r="O58" i="47"/>
  <c r="L58" i="47"/>
  <c r="I58" i="47"/>
  <c r="F58" i="47"/>
  <c r="O57" i="47"/>
  <c r="L57" i="47"/>
  <c r="I57" i="47"/>
  <c r="F57" i="47"/>
  <c r="O56" i="47"/>
  <c r="N56" i="47"/>
  <c r="M56" i="47"/>
  <c r="K56" i="47"/>
  <c r="J56" i="47"/>
  <c r="J55" i="47" s="1"/>
  <c r="H56" i="47"/>
  <c r="G56" i="47"/>
  <c r="E56" i="47"/>
  <c r="F56" i="47"/>
  <c r="N55" i="47"/>
  <c r="H55" i="47"/>
  <c r="H54" i="47" s="1"/>
  <c r="E55" i="47"/>
  <c r="O48" i="47"/>
  <c r="C48" i="47" s="1"/>
  <c r="O47" i="47"/>
  <c r="C47" i="47" s="1"/>
  <c r="N46" i="47"/>
  <c r="M46" i="47"/>
  <c r="L45" i="47"/>
  <c r="I45" i="47"/>
  <c r="F45" i="47"/>
  <c r="K44" i="47"/>
  <c r="J44" i="47"/>
  <c r="L44" i="47" s="1"/>
  <c r="H44" i="47"/>
  <c r="H22" i="47" s="1"/>
  <c r="G44" i="47"/>
  <c r="E44" i="47"/>
  <c r="F44" i="47" s="1"/>
  <c r="F43" i="47"/>
  <c r="C43" i="47" s="1"/>
  <c r="L42" i="47"/>
  <c r="C42" i="47" s="1"/>
  <c r="L41" i="47"/>
  <c r="C41" i="47" s="1"/>
  <c r="L40" i="47"/>
  <c r="C40" i="47" s="1"/>
  <c r="L39" i="47"/>
  <c r="C39" i="47" s="1"/>
  <c r="K38" i="47"/>
  <c r="J38" i="47"/>
  <c r="L38" i="47" s="1"/>
  <c r="C38" i="47" s="1"/>
  <c r="L37" i="47"/>
  <c r="C37" i="47" s="1"/>
  <c r="L36" i="47"/>
  <c r="C36" i="47" s="1"/>
  <c r="K35" i="47"/>
  <c r="J35" i="47"/>
  <c r="L34" i="47"/>
  <c r="C34" i="47"/>
  <c r="L33" i="47"/>
  <c r="C33" i="47" s="1"/>
  <c r="K33" i="47"/>
  <c r="J33" i="47"/>
  <c r="L32" i="47"/>
  <c r="C32" i="47" s="1"/>
  <c r="L31" i="47"/>
  <c r="C31" i="47" s="1"/>
  <c r="L30" i="47"/>
  <c r="C30" i="47" s="1"/>
  <c r="K29" i="47"/>
  <c r="K28" i="47" s="1"/>
  <c r="K22" i="47" s="1"/>
  <c r="J29" i="47"/>
  <c r="L29" i="47" s="1"/>
  <c r="C29" i="47" s="1"/>
  <c r="F27" i="47"/>
  <c r="C27" i="47" s="1"/>
  <c r="I26" i="47"/>
  <c r="O25" i="47"/>
  <c r="C25" i="47" s="1"/>
  <c r="L25" i="47"/>
  <c r="I25" i="47"/>
  <c r="F25" i="47"/>
  <c r="O24" i="47"/>
  <c r="L24" i="47"/>
  <c r="I24" i="47"/>
  <c r="F24" i="47"/>
  <c r="C24" i="47" s="1"/>
  <c r="N23" i="47"/>
  <c r="M23" i="47"/>
  <c r="K23" i="47"/>
  <c r="K291" i="47" s="1"/>
  <c r="K290" i="47" s="1"/>
  <c r="J23" i="47"/>
  <c r="J291" i="47" s="1"/>
  <c r="H23" i="47"/>
  <c r="G23" i="47"/>
  <c r="G291" i="47" s="1"/>
  <c r="E23" i="47"/>
  <c r="N22" i="47"/>
  <c r="G22" i="47"/>
  <c r="E174" i="47" l="1"/>
  <c r="F175" i="47"/>
  <c r="K188" i="47"/>
  <c r="C71" i="47"/>
  <c r="C72" i="47"/>
  <c r="C75" i="47"/>
  <c r="I78" i="47"/>
  <c r="O81" i="47"/>
  <c r="K84" i="47"/>
  <c r="K76" i="47" s="1"/>
  <c r="I104" i="47"/>
  <c r="C104" i="47" s="1"/>
  <c r="N131" i="47"/>
  <c r="N76" i="47" s="1"/>
  <c r="I142" i="47"/>
  <c r="C153" i="47"/>
  <c r="C154" i="47"/>
  <c r="C155" i="47"/>
  <c r="C159" i="47"/>
  <c r="C160" i="47"/>
  <c r="C163" i="47"/>
  <c r="C165" i="47"/>
  <c r="O166" i="47"/>
  <c r="I176" i="47"/>
  <c r="F180" i="47"/>
  <c r="C180" i="47" s="1"/>
  <c r="C182" i="47"/>
  <c r="C183" i="47"/>
  <c r="C186" i="47"/>
  <c r="H197" i="47"/>
  <c r="H196" i="47" s="1"/>
  <c r="C198" i="47"/>
  <c r="F199" i="47"/>
  <c r="C200" i="47"/>
  <c r="J205" i="47"/>
  <c r="C218" i="47"/>
  <c r="C219" i="47"/>
  <c r="C221" i="47"/>
  <c r="C222" i="47"/>
  <c r="C225" i="47"/>
  <c r="L236" i="47"/>
  <c r="C241" i="47"/>
  <c r="C242" i="47"/>
  <c r="C243" i="47"/>
  <c r="C245" i="47"/>
  <c r="C246" i="47"/>
  <c r="C249" i="47"/>
  <c r="C250" i="47"/>
  <c r="C251" i="47"/>
  <c r="I260" i="47"/>
  <c r="L272" i="47"/>
  <c r="C276" i="47"/>
  <c r="C280" i="47"/>
  <c r="C285" i="47"/>
  <c r="L293" i="47"/>
  <c r="I22" i="47"/>
  <c r="C281" i="47"/>
  <c r="H291" i="47"/>
  <c r="H290" i="47" s="1"/>
  <c r="M55" i="47"/>
  <c r="O55" i="47" s="1"/>
  <c r="C60" i="47"/>
  <c r="C63" i="47"/>
  <c r="C64" i="47"/>
  <c r="C67" i="47"/>
  <c r="G77" i="47"/>
  <c r="I77" i="47" s="1"/>
  <c r="C79" i="47"/>
  <c r="C80" i="47"/>
  <c r="C83" i="47"/>
  <c r="J84" i="47"/>
  <c r="C87" i="47"/>
  <c r="C88" i="47"/>
  <c r="E84" i="47"/>
  <c r="F84" i="47" s="1"/>
  <c r="C91" i="47"/>
  <c r="C92" i="47"/>
  <c r="C95" i="47"/>
  <c r="C106" i="47"/>
  <c r="C107" i="47"/>
  <c r="C111" i="47"/>
  <c r="C112" i="47"/>
  <c r="C113" i="47"/>
  <c r="C115" i="47"/>
  <c r="C117" i="47"/>
  <c r="C119" i="47"/>
  <c r="C120" i="47"/>
  <c r="C121" i="47"/>
  <c r="C122" i="47"/>
  <c r="C135" i="47"/>
  <c r="C136" i="47"/>
  <c r="E131" i="47"/>
  <c r="C139" i="47"/>
  <c r="C141" i="47"/>
  <c r="E166" i="47"/>
  <c r="F166" i="47" s="1"/>
  <c r="C169" i="47"/>
  <c r="C170" i="47"/>
  <c r="C171" i="47"/>
  <c r="C181" i="47"/>
  <c r="O206" i="47"/>
  <c r="C220" i="47"/>
  <c r="L228" i="47"/>
  <c r="C229" i="47"/>
  <c r="C230" i="47"/>
  <c r="E232" i="47"/>
  <c r="C240" i="47"/>
  <c r="C248" i="47"/>
  <c r="L253" i="47"/>
  <c r="C257" i="47"/>
  <c r="C258" i="47"/>
  <c r="C261" i="47"/>
  <c r="C262" i="47"/>
  <c r="C265" i="47"/>
  <c r="C266" i="47"/>
  <c r="C267" i="47"/>
  <c r="H270" i="47"/>
  <c r="H269" i="47" s="1"/>
  <c r="I281" i="47"/>
  <c r="C296" i="47"/>
  <c r="C297" i="47"/>
  <c r="C301" i="47"/>
  <c r="C303" i="47"/>
  <c r="O205" i="47"/>
  <c r="I23" i="47"/>
  <c r="N291" i="47"/>
  <c r="N290" i="47" s="1"/>
  <c r="L35" i="47"/>
  <c r="C35" i="47" s="1"/>
  <c r="I44" i="47"/>
  <c r="C44" i="47" s="1"/>
  <c r="C45" i="47"/>
  <c r="C57" i="47"/>
  <c r="C62" i="47"/>
  <c r="G84" i="47"/>
  <c r="I84" i="47" s="1"/>
  <c r="L96" i="47"/>
  <c r="C96" i="47" s="1"/>
  <c r="C100" i="47"/>
  <c r="C101" i="47"/>
  <c r="C102" i="47"/>
  <c r="C103" i="47"/>
  <c r="C143" i="47"/>
  <c r="C144" i="47"/>
  <c r="L145" i="47"/>
  <c r="C145" i="47" s="1"/>
  <c r="C147" i="47"/>
  <c r="C149" i="47"/>
  <c r="C150" i="47"/>
  <c r="O161" i="47"/>
  <c r="C161" i="47" s="1"/>
  <c r="C173" i="47"/>
  <c r="L189" i="47"/>
  <c r="C191" i="47"/>
  <c r="I193" i="47"/>
  <c r="K196" i="47"/>
  <c r="K195" i="47" s="1"/>
  <c r="C207" i="47"/>
  <c r="C209" i="47"/>
  <c r="C210" i="47"/>
  <c r="C213" i="47"/>
  <c r="O217" i="47"/>
  <c r="C233" i="47"/>
  <c r="C235" i="47"/>
  <c r="O239" i="47"/>
  <c r="O247" i="47"/>
  <c r="O253" i="47"/>
  <c r="C256" i="47"/>
  <c r="I259" i="47"/>
  <c r="J270" i="47"/>
  <c r="N270" i="47"/>
  <c r="N269" i="47" s="1"/>
  <c r="O281" i="47"/>
  <c r="I283" i="47"/>
  <c r="O283" i="47"/>
  <c r="I293" i="47"/>
  <c r="C295" i="47"/>
  <c r="C58" i="47"/>
  <c r="C65" i="47"/>
  <c r="C73" i="47"/>
  <c r="C93" i="47"/>
  <c r="C116" i="47"/>
  <c r="C123" i="47"/>
  <c r="C244" i="47"/>
  <c r="C282" i="47"/>
  <c r="C299" i="47"/>
  <c r="C82" i="47"/>
  <c r="C86" i="47"/>
  <c r="C97" i="47"/>
  <c r="C148" i="47"/>
  <c r="C164" i="47"/>
  <c r="C204" i="47"/>
  <c r="C212" i="47"/>
  <c r="C224" i="47"/>
  <c r="C268" i="47"/>
  <c r="C274" i="47"/>
  <c r="C284" i="47"/>
  <c r="C61" i="47"/>
  <c r="C66" i="47"/>
  <c r="C69" i="47"/>
  <c r="C74" i="47"/>
  <c r="C89" i="47"/>
  <c r="C94" i="47"/>
  <c r="C124" i="47"/>
  <c r="C128" i="47"/>
  <c r="C140" i="47"/>
  <c r="C156" i="47"/>
  <c r="C184" i="47"/>
  <c r="C194" i="47"/>
  <c r="C216" i="47"/>
  <c r="E68" i="47"/>
  <c r="E54" i="47" s="1"/>
  <c r="F70" i="47"/>
  <c r="C81" i="47"/>
  <c r="E291" i="47"/>
  <c r="E290" i="47" s="1"/>
  <c r="F23" i="47"/>
  <c r="J77" i="47"/>
  <c r="E77" i="47"/>
  <c r="F78" i="47"/>
  <c r="H76" i="47"/>
  <c r="H53" i="47" s="1"/>
  <c r="M291" i="47"/>
  <c r="M22" i="47"/>
  <c r="O22" i="47" s="1"/>
  <c r="O23" i="47"/>
  <c r="O46" i="47"/>
  <c r="C46" i="47" s="1"/>
  <c r="G55" i="47"/>
  <c r="I56" i="47"/>
  <c r="C56" i="47" s="1"/>
  <c r="J28" i="47"/>
  <c r="K55" i="47"/>
  <c r="L56" i="47"/>
  <c r="C59" i="47"/>
  <c r="F68" i="47"/>
  <c r="O70" i="47"/>
  <c r="M68" i="47"/>
  <c r="M77" i="47"/>
  <c r="O78" i="47"/>
  <c r="G166" i="47"/>
  <c r="I166" i="47" s="1"/>
  <c r="I167" i="47"/>
  <c r="C167" i="47" s="1"/>
  <c r="G174" i="47"/>
  <c r="I174" i="47" s="1"/>
  <c r="I175" i="47"/>
  <c r="F193" i="47"/>
  <c r="O197" i="47"/>
  <c r="N196" i="47"/>
  <c r="O85" i="47"/>
  <c r="F90" i="47"/>
  <c r="C90" i="47" s="1"/>
  <c r="O137" i="47"/>
  <c r="M131" i="47"/>
  <c r="O131" i="47" s="1"/>
  <c r="C142" i="47"/>
  <c r="L188" i="47"/>
  <c r="M188" i="47"/>
  <c r="O189" i="47"/>
  <c r="L192" i="47"/>
  <c r="F197" i="47"/>
  <c r="L199" i="47"/>
  <c r="J197" i="47"/>
  <c r="L205" i="47"/>
  <c r="G269" i="47"/>
  <c r="J175" i="47"/>
  <c r="L176" i="47"/>
  <c r="C176" i="47" s="1"/>
  <c r="G290" i="47"/>
  <c r="I290" i="47" s="1"/>
  <c r="I291" i="47"/>
  <c r="M84" i="47"/>
  <c r="O84" i="47" s="1"/>
  <c r="L85" i="47"/>
  <c r="C85" i="47" s="1"/>
  <c r="J131" i="47"/>
  <c r="L131" i="47" s="1"/>
  <c r="L132" i="47"/>
  <c r="O132" i="47"/>
  <c r="H252" i="47"/>
  <c r="I252" i="47" s="1"/>
  <c r="I253" i="47"/>
  <c r="M259" i="47"/>
  <c r="O259" i="47" s="1"/>
  <c r="O260" i="47"/>
  <c r="C206" i="47"/>
  <c r="J290" i="47"/>
  <c r="L290" i="47" s="1"/>
  <c r="L291" i="47"/>
  <c r="L23" i="47"/>
  <c r="J68" i="47"/>
  <c r="C99" i="47"/>
  <c r="C109" i="47"/>
  <c r="C110" i="47"/>
  <c r="C114" i="47"/>
  <c r="C118" i="47"/>
  <c r="O129" i="47"/>
  <c r="C129" i="47" s="1"/>
  <c r="G131" i="47"/>
  <c r="C133" i="47"/>
  <c r="C134" i="47"/>
  <c r="F137" i="47"/>
  <c r="C138" i="47"/>
  <c r="C146" i="47"/>
  <c r="C157" i="47"/>
  <c r="C158" i="47"/>
  <c r="C162" i="47"/>
  <c r="F174" i="47"/>
  <c r="N174" i="47"/>
  <c r="O185" i="47"/>
  <c r="C185" i="47" s="1"/>
  <c r="F189" i="47"/>
  <c r="C190" i="47"/>
  <c r="G192" i="47"/>
  <c r="I197" i="47"/>
  <c r="L206" i="47"/>
  <c r="L234" i="47"/>
  <c r="O236" i="47"/>
  <c r="M232" i="47"/>
  <c r="L239" i="47"/>
  <c r="C239" i="47" s="1"/>
  <c r="J232" i="47"/>
  <c r="C247" i="47"/>
  <c r="F252" i="47"/>
  <c r="F253" i="47"/>
  <c r="N231" i="47"/>
  <c r="C260" i="47"/>
  <c r="F272" i="47"/>
  <c r="I277" i="47"/>
  <c r="O193" i="47"/>
  <c r="N192" i="47"/>
  <c r="N188" i="47" s="1"/>
  <c r="C203" i="47"/>
  <c r="G205" i="47"/>
  <c r="I206" i="47"/>
  <c r="C211" i="47"/>
  <c r="C223" i="47"/>
  <c r="I234" i="47"/>
  <c r="C234" i="47" s="1"/>
  <c r="G232" i="47"/>
  <c r="E259" i="47"/>
  <c r="F259" i="47" s="1"/>
  <c r="C275" i="47"/>
  <c r="F277" i="47"/>
  <c r="C277" i="47" s="1"/>
  <c r="J269" i="47"/>
  <c r="L269" i="47" s="1"/>
  <c r="L270" i="47"/>
  <c r="C294" i="47"/>
  <c r="O199" i="47"/>
  <c r="C215" i="47"/>
  <c r="C217" i="47"/>
  <c r="C227" i="47"/>
  <c r="F228" i="47"/>
  <c r="C228" i="47" s="1"/>
  <c r="F232" i="47"/>
  <c r="C255" i="47"/>
  <c r="C263" i="47"/>
  <c r="F264" i="47"/>
  <c r="C264" i="47" s="1"/>
  <c r="O272" i="47"/>
  <c r="M270" i="47"/>
  <c r="L283" i="47"/>
  <c r="C298" i="47"/>
  <c r="E205" i="47"/>
  <c r="E196" i="47" s="1"/>
  <c r="H232" i="47"/>
  <c r="H231" i="47" s="1"/>
  <c r="H195" i="47" s="1"/>
  <c r="C199" i="47" l="1"/>
  <c r="E231" i="47"/>
  <c r="F231" i="47" s="1"/>
  <c r="L84" i="47"/>
  <c r="C84" i="47" s="1"/>
  <c r="C283" i="47"/>
  <c r="F205" i="47"/>
  <c r="H286" i="47"/>
  <c r="C272" i="47"/>
  <c r="C252" i="47"/>
  <c r="C137" i="47"/>
  <c r="C132" i="47"/>
  <c r="C166" i="47"/>
  <c r="C70" i="47"/>
  <c r="N286" i="47"/>
  <c r="C236" i="47"/>
  <c r="I270" i="47"/>
  <c r="H52" i="47"/>
  <c r="H288" i="47" s="1"/>
  <c r="N53" i="47"/>
  <c r="I205" i="47"/>
  <c r="G196" i="47"/>
  <c r="I269" i="47"/>
  <c r="E76" i="47"/>
  <c r="E286" i="47" s="1"/>
  <c r="F77" i="47"/>
  <c r="I192" i="47"/>
  <c r="G188" i="47"/>
  <c r="I188" i="47" s="1"/>
  <c r="O188" i="47"/>
  <c r="O68" i="47"/>
  <c r="M54" i="47"/>
  <c r="G54" i="47"/>
  <c r="I55" i="47"/>
  <c r="J76" i="47"/>
  <c r="L76" i="47" s="1"/>
  <c r="L77" i="47"/>
  <c r="L232" i="47"/>
  <c r="J231" i="47"/>
  <c r="L231" i="47" s="1"/>
  <c r="L68" i="47"/>
  <c r="J54" i="47"/>
  <c r="O174" i="47"/>
  <c r="J174" i="47"/>
  <c r="L174" i="47" s="1"/>
  <c r="L175" i="47"/>
  <c r="C175" i="47" s="1"/>
  <c r="F196" i="47"/>
  <c r="C193" i="47"/>
  <c r="M76" i="47"/>
  <c r="O76" i="47" s="1"/>
  <c r="O77" i="47"/>
  <c r="K54" i="47"/>
  <c r="L55" i="47"/>
  <c r="F291" i="47"/>
  <c r="O291" i="47"/>
  <c r="M290" i="47"/>
  <c r="O290" i="47" s="1"/>
  <c r="F55" i="47"/>
  <c r="M269" i="47"/>
  <c r="O270" i="47"/>
  <c r="M231" i="47"/>
  <c r="O232" i="47"/>
  <c r="C293" i="47"/>
  <c r="F188" i="47"/>
  <c r="F192" i="47"/>
  <c r="C259" i="47"/>
  <c r="F270" i="47"/>
  <c r="C270" i="47" s="1"/>
  <c r="G231" i="47"/>
  <c r="I231" i="47" s="1"/>
  <c r="I232" i="47"/>
  <c r="C232" i="47" s="1"/>
  <c r="C253" i="47"/>
  <c r="C189" i="47"/>
  <c r="I131" i="47"/>
  <c r="G76" i="47"/>
  <c r="I76" i="47" s="1"/>
  <c r="O192" i="47"/>
  <c r="F131" i="47"/>
  <c r="C131" i="47" s="1"/>
  <c r="J196" i="47"/>
  <c r="L197" i="47"/>
  <c r="C197" i="47" s="1"/>
  <c r="O196" i="47"/>
  <c r="N195" i="47"/>
  <c r="C68" i="47"/>
  <c r="L28" i="47"/>
  <c r="C28" i="47" s="1"/>
  <c r="J22" i="47"/>
  <c r="L22" i="47" s="1"/>
  <c r="F290" i="47"/>
  <c r="C78" i="47"/>
  <c r="C23" i="47"/>
  <c r="C205" i="47" l="1"/>
  <c r="C291" i="47"/>
  <c r="E195" i="47"/>
  <c r="G286" i="47"/>
  <c r="I286" i="47" s="1"/>
  <c r="H51" i="47"/>
  <c r="E53" i="47"/>
  <c r="C174" i="47"/>
  <c r="N52" i="47"/>
  <c r="F195" i="47"/>
  <c r="L196" i="47"/>
  <c r="J195" i="47"/>
  <c r="L195" i="47" s="1"/>
  <c r="J286" i="47"/>
  <c r="C192" i="47"/>
  <c r="L54" i="47"/>
  <c r="J53" i="47"/>
  <c r="G53" i="47"/>
  <c r="I54" i="47"/>
  <c r="C290" i="47"/>
  <c r="F76" i="47"/>
  <c r="C76" i="47" s="1"/>
  <c r="C188" i="47"/>
  <c r="O231" i="47"/>
  <c r="C231" i="47" s="1"/>
  <c r="M195" i="47"/>
  <c r="O195" i="47" s="1"/>
  <c r="C55" i="47"/>
  <c r="M53" i="47"/>
  <c r="O54" i="47"/>
  <c r="C77" i="47"/>
  <c r="G195" i="47"/>
  <c r="I195" i="47" s="1"/>
  <c r="I196" i="47"/>
  <c r="C196" i="47" s="1"/>
  <c r="O269" i="47"/>
  <c r="M286" i="47"/>
  <c r="O286" i="47" s="1"/>
  <c r="K53" i="47"/>
  <c r="K52" i="47" s="1"/>
  <c r="K286" i="47"/>
  <c r="F269" i="47"/>
  <c r="C269" i="47" s="1"/>
  <c r="F286" i="47"/>
  <c r="F54" i="47"/>
  <c r="C54" i="47" s="1"/>
  <c r="N51" i="47"/>
  <c r="N288" i="47"/>
  <c r="E52" i="47" l="1"/>
  <c r="M52" i="47"/>
  <c r="O53" i="47"/>
  <c r="I53" i="47"/>
  <c r="G52" i="47"/>
  <c r="F53" i="47"/>
  <c r="K51" i="47"/>
  <c r="K288" i="47"/>
  <c r="J52" i="47"/>
  <c r="L53" i="47"/>
  <c r="C195" i="47"/>
  <c r="C286" i="47"/>
  <c r="L286" i="47"/>
  <c r="E26" i="47" l="1"/>
  <c r="E288" i="47" s="1"/>
  <c r="F288" i="47" s="1"/>
  <c r="C288" i="47" s="1"/>
  <c r="E51" i="47"/>
  <c r="F51" i="47" s="1"/>
  <c r="G288" i="47"/>
  <c r="I288" i="47" s="1"/>
  <c r="G51" i="47"/>
  <c r="I51" i="47" s="1"/>
  <c r="I52" i="47"/>
  <c r="C53" i="47"/>
  <c r="L52" i="47"/>
  <c r="J51" i="47"/>
  <c r="L51" i="47" s="1"/>
  <c r="J288" i="47"/>
  <c r="L288" i="47" s="1"/>
  <c r="F52" i="47"/>
  <c r="M51" i="47"/>
  <c r="O51" i="47" s="1"/>
  <c r="O52" i="47"/>
  <c r="M288" i="47"/>
  <c r="O288" i="47" s="1"/>
  <c r="E22" i="47" l="1"/>
  <c r="F22" i="47" s="1"/>
  <c r="C22" i="47" s="1"/>
  <c r="F26" i="47"/>
  <c r="C26" i="47" s="1"/>
  <c r="C51" i="47"/>
  <c r="C52" i="47"/>
  <c r="K293" i="30" l="1"/>
  <c r="K283" i="30"/>
  <c r="K281" i="30"/>
  <c r="K277" i="30"/>
  <c r="K275" i="30"/>
  <c r="K272" i="30" s="1"/>
  <c r="K264" i="30"/>
  <c r="K259" i="30" s="1"/>
  <c r="K260" i="30"/>
  <c r="K253" i="30"/>
  <c r="K252" i="30" s="1"/>
  <c r="K247" i="30"/>
  <c r="K239" i="30"/>
  <c r="K236" i="30"/>
  <c r="K234" i="30"/>
  <c r="K228" i="30"/>
  <c r="K217" i="30"/>
  <c r="K206" i="30"/>
  <c r="K199" i="30"/>
  <c r="K197" i="30"/>
  <c r="K193" i="30"/>
  <c r="K192" i="30" s="1"/>
  <c r="K189" i="30"/>
  <c r="K185" i="30"/>
  <c r="K180" i="30"/>
  <c r="K175" i="30" s="1"/>
  <c r="K176" i="30"/>
  <c r="K167" i="30"/>
  <c r="K166" i="30" s="1"/>
  <c r="K161" i="30"/>
  <c r="K152" i="30"/>
  <c r="K145" i="30"/>
  <c r="K142" i="30"/>
  <c r="K137" i="30"/>
  <c r="K132" i="30"/>
  <c r="K129" i="30"/>
  <c r="K123" i="30"/>
  <c r="K117" i="30"/>
  <c r="K113" i="30"/>
  <c r="K104" i="30"/>
  <c r="K96" i="30"/>
  <c r="K90" i="30"/>
  <c r="K85" i="30"/>
  <c r="K81" i="30"/>
  <c r="K78" i="30"/>
  <c r="K77" i="30" s="1"/>
  <c r="K70" i="30"/>
  <c r="K68" i="30" s="1"/>
  <c r="K59" i="30"/>
  <c r="K56" i="30"/>
  <c r="K44" i="30"/>
  <c r="K38" i="30"/>
  <c r="K35" i="30"/>
  <c r="K33" i="30"/>
  <c r="K29" i="30"/>
  <c r="K23" i="30"/>
  <c r="K291" i="30" s="1"/>
  <c r="K290" i="30" s="1"/>
  <c r="K28" i="30" l="1"/>
  <c r="K22" i="30" s="1"/>
  <c r="K188" i="30"/>
  <c r="K131" i="30"/>
  <c r="K270" i="30"/>
  <c r="K269" i="30" s="1"/>
  <c r="K84" i="30"/>
  <c r="K76" i="30" s="1"/>
  <c r="K55" i="30"/>
  <c r="K54" i="30" s="1"/>
  <c r="K174" i="30"/>
  <c r="K205" i="30"/>
  <c r="K196" i="30" s="1"/>
  <c r="K232" i="30"/>
  <c r="K231" i="30" s="1"/>
  <c r="O26" i="46"/>
  <c r="K286" i="30" l="1"/>
  <c r="K53" i="30"/>
  <c r="K195" i="30"/>
  <c r="K52" i="30"/>
  <c r="M293" i="46"/>
  <c r="M283" i="46"/>
  <c r="M281" i="46"/>
  <c r="M277" i="46"/>
  <c r="M272" i="46"/>
  <c r="M264" i="46"/>
  <c r="M259" i="46" s="1"/>
  <c r="M260" i="46"/>
  <c r="M253" i="46"/>
  <c r="M252" i="46"/>
  <c r="M247" i="46"/>
  <c r="M239" i="46"/>
  <c r="M236" i="46"/>
  <c r="M234" i="46"/>
  <c r="M228" i="46"/>
  <c r="M217" i="46"/>
  <c r="M206" i="46"/>
  <c r="M199" i="46"/>
  <c r="M197" i="46"/>
  <c r="M193" i="46"/>
  <c r="M192" i="46" s="1"/>
  <c r="M188" i="46" s="1"/>
  <c r="M189" i="46"/>
  <c r="M185" i="46"/>
  <c r="M180" i="46"/>
  <c r="M175" i="46" s="1"/>
  <c r="M176" i="46"/>
  <c r="M167" i="46"/>
  <c r="M166" i="46" s="1"/>
  <c r="M161" i="46"/>
  <c r="M152" i="46"/>
  <c r="M145" i="46"/>
  <c r="M142" i="46"/>
  <c r="M137" i="46"/>
  <c r="M132" i="46"/>
  <c r="M131" i="46" s="1"/>
  <c r="M129" i="46"/>
  <c r="M123" i="46"/>
  <c r="M117" i="46"/>
  <c r="M113" i="46"/>
  <c r="M104" i="46"/>
  <c r="M96" i="46"/>
  <c r="M90" i="46"/>
  <c r="M85" i="46"/>
  <c r="M81" i="46"/>
  <c r="M78" i="46"/>
  <c r="M77" i="46" s="1"/>
  <c r="M70" i="46"/>
  <c r="M68" i="46" s="1"/>
  <c r="M59" i="46"/>
  <c r="M56" i="46"/>
  <c r="M23" i="46"/>
  <c r="G293" i="46"/>
  <c r="G283" i="46"/>
  <c r="G281" i="46"/>
  <c r="G277" i="46"/>
  <c r="G270" i="46" s="1"/>
  <c r="G272" i="46"/>
  <c r="G264" i="46"/>
  <c r="G260" i="46"/>
  <c r="G259" i="46" s="1"/>
  <c r="G253" i="46"/>
  <c r="G252" i="46"/>
  <c r="G247" i="46"/>
  <c r="G239" i="46"/>
  <c r="G236" i="46"/>
  <c r="G234" i="46"/>
  <c r="G228" i="46"/>
  <c r="G217" i="46"/>
  <c r="G206" i="46"/>
  <c r="G199" i="46"/>
  <c r="G197" i="46"/>
  <c r="G193" i="46"/>
  <c r="G192" i="46" s="1"/>
  <c r="G188" i="46" s="1"/>
  <c r="G189" i="46"/>
  <c r="G185" i="46"/>
  <c r="G180" i="46"/>
  <c r="G175" i="46" s="1"/>
  <c r="G176" i="46"/>
  <c r="G167" i="46"/>
  <c r="G166" i="46" s="1"/>
  <c r="G161" i="46"/>
  <c r="G152" i="46"/>
  <c r="G145" i="46"/>
  <c r="G142" i="46"/>
  <c r="G137" i="46"/>
  <c r="G132" i="46"/>
  <c r="G131" i="46" s="1"/>
  <c r="G129" i="46"/>
  <c r="G123" i="46"/>
  <c r="G117" i="46"/>
  <c r="G113" i="46"/>
  <c r="G104" i="46"/>
  <c r="G96" i="46"/>
  <c r="G90" i="46"/>
  <c r="G85" i="46"/>
  <c r="G81" i="46"/>
  <c r="G78" i="46"/>
  <c r="G77" i="46" s="1"/>
  <c r="G70" i="46"/>
  <c r="G68" i="46" s="1"/>
  <c r="G59" i="46"/>
  <c r="G56" i="46"/>
  <c r="G44" i="46"/>
  <c r="G23" i="46"/>
  <c r="G291" i="46" s="1"/>
  <c r="G290" i="46" s="1"/>
  <c r="D293" i="46"/>
  <c r="D283" i="46"/>
  <c r="D281" i="46"/>
  <c r="D277" i="46"/>
  <c r="D272" i="46"/>
  <c r="D270" i="46"/>
  <c r="D269" i="46" s="1"/>
  <c r="D264" i="46"/>
  <c r="D259" i="46" s="1"/>
  <c r="D260" i="46"/>
  <c r="D253" i="46"/>
  <c r="D252" i="46"/>
  <c r="D247" i="46"/>
  <c r="D239" i="46"/>
  <c r="D236" i="46"/>
  <c r="D234" i="46"/>
  <c r="D232" i="46" s="1"/>
  <c r="D228" i="46"/>
  <c r="D217" i="46"/>
  <c r="D206" i="46"/>
  <c r="D205" i="46"/>
  <c r="D199" i="46"/>
  <c r="D197" i="46"/>
  <c r="D193" i="46"/>
  <c r="D192" i="46"/>
  <c r="D188" i="46" s="1"/>
  <c r="D189" i="46"/>
  <c r="D185" i="46"/>
  <c r="D180" i="46"/>
  <c r="D175" i="46" s="1"/>
  <c r="D174" i="46" s="1"/>
  <c r="D176" i="46"/>
  <c r="D167" i="46"/>
  <c r="D166" i="46" s="1"/>
  <c r="D161" i="46"/>
  <c r="D152" i="46"/>
  <c r="D145" i="46"/>
  <c r="D142" i="46"/>
  <c r="D137" i="46"/>
  <c r="D131" i="46" s="1"/>
  <c r="D132" i="46"/>
  <c r="D129" i="46"/>
  <c r="D123" i="46"/>
  <c r="D117" i="46"/>
  <c r="D113" i="46"/>
  <c r="D104" i="46"/>
  <c r="D96" i="46"/>
  <c r="D90" i="46"/>
  <c r="D85" i="46"/>
  <c r="D81" i="46"/>
  <c r="D78" i="46"/>
  <c r="D70" i="46"/>
  <c r="D68" i="46" s="1"/>
  <c r="D59" i="46"/>
  <c r="D56" i="46"/>
  <c r="D55" i="46"/>
  <c r="D44" i="46"/>
  <c r="D23" i="46"/>
  <c r="D54" i="46" l="1"/>
  <c r="D77" i="46"/>
  <c r="M55" i="46"/>
  <c r="M54" i="46" s="1"/>
  <c r="M232" i="46"/>
  <c r="M231" i="46" s="1"/>
  <c r="D196" i="46"/>
  <c r="G55" i="46"/>
  <c r="G54" i="46" s="1"/>
  <c r="G232" i="46"/>
  <c r="G231" i="46" s="1"/>
  <c r="D291" i="46"/>
  <c r="D290" i="46" s="1"/>
  <c r="D84" i="46"/>
  <c r="G84" i="46"/>
  <c r="M84" i="46"/>
  <c r="M270" i="46"/>
  <c r="M269" i="46" s="1"/>
  <c r="D231" i="46"/>
  <c r="G174" i="46"/>
  <c r="G205" i="46"/>
  <c r="G269" i="46"/>
  <c r="G286" i="46" s="1"/>
  <c r="M291" i="46"/>
  <c r="M290" i="46" s="1"/>
  <c r="M174" i="46"/>
  <c r="M205" i="46"/>
  <c r="M196" i="46" s="1"/>
  <c r="M195" i="46" s="1"/>
  <c r="K51" i="30"/>
  <c r="K288" i="30"/>
  <c r="M76" i="46"/>
  <c r="G53" i="46"/>
  <c r="G76" i="46"/>
  <c r="G196" i="46"/>
  <c r="D53" i="46"/>
  <c r="D52" i="46" s="1"/>
  <c r="D76" i="46"/>
  <c r="D286" i="46" s="1"/>
  <c r="D195" i="46"/>
  <c r="G195" i="46" l="1"/>
  <c r="M286" i="46"/>
  <c r="G52" i="46"/>
  <c r="G26" i="46" s="1"/>
  <c r="G22" i="46" s="1"/>
  <c r="M53" i="46"/>
  <c r="M52" i="46" s="1"/>
  <c r="G51" i="46"/>
  <c r="D26" i="46"/>
  <c r="D22" i="46" s="1"/>
  <c r="D51" i="46"/>
  <c r="M51" i="46" l="1"/>
  <c r="M47" i="46"/>
  <c r="M46" i="46" s="1"/>
  <c r="G288" i="46"/>
  <c r="D288" i="46"/>
  <c r="M288" i="46" l="1"/>
  <c r="M22" i="46"/>
  <c r="O303" i="46"/>
  <c r="L303" i="46"/>
  <c r="I303" i="46"/>
  <c r="F303" i="46"/>
  <c r="O301" i="46"/>
  <c r="L301" i="46"/>
  <c r="I301" i="46"/>
  <c r="F301" i="46"/>
  <c r="O299" i="46"/>
  <c r="L299" i="46"/>
  <c r="I299" i="46"/>
  <c r="F299" i="46"/>
  <c r="O298" i="46"/>
  <c r="L298" i="46"/>
  <c r="I298" i="46"/>
  <c r="F298" i="46"/>
  <c r="O297" i="46"/>
  <c r="L297" i="46"/>
  <c r="I297" i="46"/>
  <c r="F297" i="46"/>
  <c r="O296" i="46"/>
  <c r="L296" i="46"/>
  <c r="I296" i="46"/>
  <c r="F296" i="46"/>
  <c r="O295" i="46"/>
  <c r="L295" i="46"/>
  <c r="I295" i="46"/>
  <c r="F295" i="46"/>
  <c r="O294" i="46"/>
  <c r="L294" i="46"/>
  <c r="I294" i="46"/>
  <c r="F294" i="46"/>
  <c r="N293" i="46"/>
  <c r="O293" i="46" s="1"/>
  <c r="K293" i="46"/>
  <c r="L293" i="46" s="1"/>
  <c r="J293" i="46"/>
  <c r="H293" i="46"/>
  <c r="I293" i="46"/>
  <c r="E293" i="46"/>
  <c r="F293" i="46" s="1"/>
  <c r="O285" i="46"/>
  <c r="L285" i="46"/>
  <c r="I285" i="46"/>
  <c r="F285" i="46"/>
  <c r="O284" i="46"/>
  <c r="L284" i="46"/>
  <c r="I284" i="46"/>
  <c r="F284" i="46"/>
  <c r="N283" i="46"/>
  <c r="K283" i="46"/>
  <c r="J283" i="46"/>
  <c r="H283" i="46"/>
  <c r="I283" i="46" s="1"/>
  <c r="F283" i="46"/>
  <c r="E283" i="46"/>
  <c r="O282" i="46"/>
  <c r="L282" i="46"/>
  <c r="I282" i="46"/>
  <c r="C282" i="46" s="1"/>
  <c r="F282" i="46"/>
  <c r="N281" i="46"/>
  <c r="O281" i="46" s="1"/>
  <c r="K281" i="46"/>
  <c r="J281" i="46"/>
  <c r="L281" i="46" s="1"/>
  <c r="H281" i="46"/>
  <c r="I281" i="46" s="1"/>
  <c r="E281" i="46"/>
  <c r="F281" i="46" s="1"/>
  <c r="O280" i="46"/>
  <c r="L280" i="46"/>
  <c r="I280" i="46"/>
  <c r="F280" i="46"/>
  <c r="O279" i="46"/>
  <c r="L279" i="46"/>
  <c r="I279" i="46"/>
  <c r="F279" i="46"/>
  <c r="O278" i="46"/>
  <c r="O277" i="46" s="1"/>
  <c r="L278" i="46"/>
  <c r="I278" i="46"/>
  <c r="C278" i="46" s="1"/>
  <c r="F278" i="46"/>
  <c r="N277" i="46"/>
  <c r="K277" i="46"/>
  <c r="J277" i="46"/>
  <c r="L277" i="46" s="1"/>
  <c r="H277" i="46"/>
  <c r="I277" i="46" s="1"/>
  <c r="E277" i="46"/>
  <c r="O276" i="46"/>
  <c r="L276" i="46"/>
  <c r="I276" i="46"/>
  <c r="F276" i="46"/>
  <c r="O275" i="46"/>
  <c r="L275" i="46"/>
  <c r="I275" i="46"/>
  <c r="F275" i="46"/>
  <c r="O274" i="46"/>
  <c r="L274" i="46"/>
  <c r="I274" i="46"/>
  <c r="F274" i="46"/>
  <c r="O273" i="46"/>
  <c r="L273" i="46"/>
  <c r="I273" i="46"/>
  <c r="F273" i="46"/>
  <c r="N272" i="46"/>
  <c r="K272" i="46"/>
  <c r="J272" i="46"/>
  <c r="I272" i="46"/>
  <c r="H272" i="46"/>
  <c r="E272" i="46"/>
  <c r="F272" i="46" s="1"/>
  <c r="O271" i="46"/>
  <c r="L271" i="46"/>
  <c r="I271" i="46"/>
  <c r="F271" i="46"/>
  <c r="K270" i="46"/>
  <c r="K269" i="46" s="1"/>
  <c r="O268" i="46"/>
  <c r="L268" i="46"/>
  <c r="I268" i="46"/>
  <c r="C268" i="46" s="1"/>
  <c r="F268" i="46"/>
  <c r="O267" i="46"/>
  <c r="L267" i="46"/>
  <c r="I267" i="46"/>
  <c r="F267" i="46"/>
  <c r="O266" i="46"/>
  <c r="L266" i="46"/>
  <c r="I266" i="46"/>
  <c r="C266" i="46" s="1"/>
  <c r="F266" i="46"/>
  <c r="O265" i="46"/>
  <c r="L265" i="46"/>
  <c r="I265" i="46"/>
  <c r="F265" i="46"/>
  <c r="N264" i="46"/>
  <c r="O264" i="46"/>
  <c r="K264" i="46"/>
  <c r="J264" i="46"/>
  <c r="L264" i="46" s="1"/>
  <c r="H264" i="46"/>
  <c r="I264" i="46" s="1"/>
  <c r="E264" i="46"/>
  <c r="O263" i="46"/>
  <c r="L263" i="46"/>
  <c r="I263" i="46"/>
  <c r="F263" i="46"/>
  <c r="O262" i="46"/>
  <c r="L262" i="46"/>
  <c r="I262" i="46"/>
  <c r="F262" i="46"/>
  <c r="O261" i="46"/>
  <c r="L261" i="46"/>
  <c r="I261" i="46"/>
  <c r="F261" i="46"/>
  <c r="N260" i="46"/>
  <c r="N259" i="46" s="1"/>
  <c r="K260" i="46"/>
  <c r="K259" i="46" s="1"/>
  <c r="J260" i="46"/>
  <c r="L260" i="46" s="1"/>
  <c r="H260" i="46"/>
  <c r="I260" i="46" s="1"/>
  <c r="E260" i="46"/>
  <c r="O258" i="46"/>
  <c r="L258" i="46"/>
  <c r="I258" i="46"/>
  <c r="F258" i="46"/>
  <c r="O257" i="46"/>
  <c r="L257" i="46"/>
  <c r="I257" i="46"/>
  <c r="F257" i="46"/>
  <c r="O256" i="46"/>
  <c r="L256" i="46"/>
  <c r="I256" i="46"/>
  <c r="F256" i="46"/>
  <c r="O255" i="46"/>
  <c r="L255" i="46"/>
  <c r="I255" i="46"/>
  <c r="F255" i="46"/>
  <c r="O254" i="46"/>
  <c r="L254" i="46"/>
  <c r="I254" i="46"/>
  <c r="F254" i="46"/>
  <c r="N253" i="46"/>
  <c r="N252" i="46" s="1"/>
  <c r="O252" i="46" s="1"/>
  <c r="K253" i="46"/>
  <c r="J253" i="46"/>
  <c r="J252" i="46" s="1"/>
  <c r="L252" i="46" s="1"/>
  <c r="H253" i="46"/>
  <c r="H252" i="46" s="1"/>
  <c r="E253" i="46"/>
  <c r="K252" i="46"/>
  <c r="E252" i="46"/>
  <c r="O251" i="46"/>
  <c r="L251" i="46"/>
  <c r="I251" i="46"/>
  <c r="F251" i="46"/>
  <c r="O250" i="46"/>
  <c r="L250" i="46"/>
  <c r="I250" i="46"/>
  <c r="F250" i="46"/>
  <c r="O249" i="46"/>
  <c r="L249" i="46"/>
  <c r="I249" i="46"/>
  <c r="F249" i="46"/>
  <c r="O248" i="46"/>
  <c r="L248" i="46"/>
  <c r="I248" i="46"/>
  <c r="F248" i="46"/>
  <c r="N247" i="46"/>
  <c r="O247" i="46"/>
  <c r="K247" i="46"/>
  <c r="J247" i="46"/>
  <c r="L247" i="46" s="1"/>
  <c r="H247" i="46"/>
  <c r="I247" i="46" s="1"/>
  <c r="F247" i="46"/>
  <c r="E247" i="46"/>
  <c r="O246" i="46"/>
  <c r="L246" i="46"/>
  <c r="I246" i="46"/>
  <c r="F246" i="46"/>
  <c r="O245" i="46"/>
  <c r="L245" i="46"/>
  <c r="I245" i="46"/>
  <c r="F245" i="46"/>
  <c r="O244" i="46"/>
  <c r="L244" i="46"/>
  <c r="I244" i="46"/>
  <c r="F244" i="46"/>
  <c r="O243" i="46"/>
  <c r="L243" i="46"/>
  <c r="I243" i="46"/>
  <c r="F243" i="46"/>
  <c r="O242" i="46"/>
  <c r="L242" i="46"/>
  <c r="I242" i="46"/>
  <c r="F242" i="46"/>
  <c r="O241" i="46"/>
  <c r="L241" i="46"/>
  <c r="I241" i="46"/>
  <c r="F241" i="46"/>
  <c r="O240" i="46"/>
  <c r="L240" i="46"/>
  <c r="I240" i="46"/>
  <c r="F240" i="46"/>
  <c r="N239" i="46"/>
  <c r="K239" i="46"/>
  <c r="J239" i="46"/>
  <c r="H239" i="46"/>
  <c r="I239" i="46"/>
  <c r="E239" i="46"/>
  <c r="F239" i="46" s="1"/>
  <c r="O238" i="46"/>
  <c r="L238" i="46"/>
  <c r="I238" i="46"/>
  <c r="F238" i="46"/>
  <c r="O237" i="46"/>
  <c r="L237" i="46"/>
  <c r="I237" i="46"/>
  <c r="F237" i="46"/>
  <c r="N236" i="46"/>
  <c r="O236" i="46"/>
  <c r="K236" i="46"/>
  <c r="J236" i="46"/>
  <c r="L236" i="46" s="1"/>
  <c r="H236" i="46"/>
  <c r="I236" i="46" s="1"/>
  <c r="E236" i="46"/>
  <c r="F236" i="46" s="1"/>
  <c r="O235" i="46"/>
  <c r="L235" i="46"/>
  <c r="I235" i="46"/>
  <c r="F235" i="46"/>
  <c r="O234" i="46"/>
  <c r="N234" i="46"/>
  <c r="K234" i="46"/>
  <c r="J234" i="46"/>
  <c r="H234" i="46"/>
  <c r="H232" i="46" s="1"/>
  <c r="E234" i="46"/>
  <c r="F234" i="46"/>
  <c r="O233" i="46"/>
  <c r="L233" i="46"/>
  <c r="I233" i="46"/>
  <c r="F233" i="46"/>
  <c r="E232" i="46"/>
  <c r="O230" i="46"/>
  <c r="L230" i="46"/>
  <c r="I230" i="46"/>
  <c r="F230" i="46"/>
  <c r="O229" i="46"/>
  <c r="L229" i="46"/>
  <c r="I229" i="46"/>
  <c r="F229" i="46"/>
  <c r="N228" i="46"/>
  <c r="K228" i="46"/>
  <c r="J228" i="46"/>
  <c r="L228" i="46" s="1"/>
  <c r="H228" i="46"/>
  <c r="I228" i="46" s="1"/>
  <c r="E228" i="46"/>
  <c r="O227" i="46"/>
  <c r="L227" i="46"/>
  <c r="I227" i="46"/>
  <c r="F227" i="46"/>
  <c r="O226" i="46"/>
  <c r="L226" i="46"/>
  <c r="I226" i="46"/>
  <c r="F226" i="46"/>
  <c r="O225" i="46"/>
  <c r="L225" i="46"/>
  <c r="I225" i="46"/>
  <c r="F225" i="46"/>
  <c r="O224" i="46"/>
  <c r="L224" i="46"/>
  <c r="I224" i="46"/>
  <c r="F224" i="46"/>
  <c r="O223" i="46"/>
  <c r="L223" i="46"/>
  <c r="I223" i="46"/>
  <c r="F223" i="46"/>
  <c r="O222" i="46"/>
  <c r="L222" i="46"/>
  <c r="I222" i="46"/>
  <c r="F222" i="46"/>
  <c r="O221" i="46"/>
  <c r="L221" i="46"/>
  <c r="I221" i="46"/>
  <c r="F221" i="46"/>
  <c r="O220" i="46"/>
  <c r="L220" i="46"/>
  <c r="I220" i="46"/>
  <c r="F220" i="46"/>
  <c r="O219" i="46"/>
  <c r="L219" i="46"/>
  <c r="I219" i="46"/>
  <c r="F219" i="46"/>
  <c r="O218" i="46"/>
  <c r="L218" i="46"/>
  <c r="I218" i="46"/>
  <c r="F218" i="46"/>
  <c r="N217" i="46"/>
  <c r="O217" i="46" s="1"/>
  <c r="K217" i="46"/>
  <c r="J217" i="46"/>
  <c r="L217" i="46" s="1"/>
  <c r="H217" i="46"/>
  <c r="I217" i="46" s="1"/>
  <c r="E217" i="46"/>
  <c r="O216" i="46"/>
  <c r="L216" i="46"/>
  <c r="I216" i="46"/>
  <c r="F216" i="46"/>
  <c r="O215" i="46"/>
  <c r="L215" i="46"/>
  <c r="I215" i="46"/>
  <c r="F215" i="46"/>
  <c r="O214" i="46"/>
  <c r="L214" i="46"/>
  <c r="I214" i="46"/>
  <c r="F214" i="46"/>
  <c r="O213" i="46"/>
  <c r="L213" i="46"/>
  <c r="I213" i="46"/>
  <c r="F213" i="46"/>
  <c r="O212" i="46"/>
  <c r="L212" i="46"/>
  <c r="I212" i="46"/>
  <c r="F212" i="46"/>
  <c r="O211" i="46"/>
  <c r="L211" i="46"/>
  <c r="I211" i="46"/>
  <c r="F211" i="46"/>
  <c r="O210" i="46"/>
  <c r="L210" i="46"/>
  <c r="I210" i="46"/>
  <c r="F210" i="46"/>
  <c r="O209" i="46"/>
  <c r="L209" i="46"/>
  <c r="I209" i="46"/>
  <c r="F209" i="46"/>
  <c r="O208" i="46"/>
  <c r="L208" i="46"/>
  <c r="I208" i="46"/>
  <c r="F208" i="46"/>
  <c r="O207" i="46"/>
  <c r="L207" i="46"/>
  <c r="I207" i="46"/>
  <c r="F207" i="46"/>
  <c r="N206" i="46"/>
  <c r="N205" i="46" s="1"/>
  <c r="K206" i="46"/>
  <c r="K205" i="46" s="1"/>
  <c r="J206" i="46"/>
  <c r="H206" i="46"/>
  <c r="E206" i="46"/>
  <c r="F206" i="46" s="1"/>
  <c r="J205" i="46"/>
  <c r="L205" i="46" s="1"/>
  <c r="H205" i="46"/>
  <c r="O204" i="46"/>
  <c r="L204" i="46"/>
  <c r="I204" i="46"/>
  <c r="C204" i="46" s="1"/>
  <c r="F204" i="46"/>
  <c r="O203" i="46"/>
  <c r="L203" i="46"/>
  <c r="I203" i="46"/>
  <c r="F203" i="46"/>
  <c r="O202" i="46"/>
  <c r="L202" i="46"/>
  <c r="I202" i="46"/>
  <c r="F202" i="46"/>
  <c r="O201" i="46"/>
  <c r="L201" i="46"/>
  <c r="I201" i="46"/>
  <c r="F201" i="46"/>
  <c r="O200" i="46"/>
  <c r="L200" i="46"/>
  <c r="I200" i="46"/>
  <c r="C200" i="46" s="1"/>
  <c r="F200" i="46"/>
  <c r="N199" i="46"/>
  <c r="K199" i="46"/>
  <c r="J199" i="46"/>
  <c r="H199" i="46"/>
  <c r="I199" i="46" s="1"/>
  <c r="E199" i="46"/>
  <c r="F199" i="46" s="1"/>
  <c r="O198" i="46"/>
  <c r="L198" i="46"/>
  <c r="I198" i="46"/>
  <c r="F198" i="46"/>
  <c r="K197" i="46"/>
  <c r="O194" i="46"/>
  <c r="L194" i="46"/>
  <c r="I194" i="46"/>
  <c r="F194" i="46"/>
  <c r="N193" i="46"/>
  <c r="O193" i="46" s="1"/>
  <c r="K193" i="46"/>
  <c r="J193" i="46"/>
  <c r="L193" i="46" s="1"/>
  <c r="H193" i="46"/>
  <c r="H192" i="46" s="1"/>
  <c r="I192" i="46" s="1"/>
  <c r="E193" i="46"/>
  <c r="K192" i="46"/>
  <c r="E192" i="46"/>
  <c r="O191" i="46"/>
  <c r="L191" i="46"/>
  <c r="I191" i="46"/>
  <c r="F191" i="46"/>
  <c r="O190" i="46"/>
  <c r="L190" i="46"/>
  <c r="I190" i="46"/>
  <c r="F190" i="46"/>
  <c r="N189" i="46"/>
  <c r="O189" i="46" s="1"/>
  <c r="K189" i="46"/>
  <c r="J189" i="46"/>
  <c r="H189" i="46"/>
  <c r="H188" i="46" s="1"/>
  <c r="I188" i="46" s="1"/>
  <c r="E189" i="46"/>
  <c r="K188" i="46"/>
  <c r="E188" i="46"/>
  <c r="O187" i="46"/>
  <c r="L187" i="46"/>
  <c r="I187" i="46"/>
  <c r="F187" i="46"/>
  <c r="O186" i="46"/>
  <c r="L186" i="46"/>
  <c r="I186" i="46"/>
  <c r="F186" i="46"/>
  <c r="N185" i="46"/>
  <c r="O185" i="46" s="1"/>
  <c r="K185" i="46"/>
  <c r="J185" i="46"/>
  <c r="L185" i="46" s="1"/>
  <c r="H185" i="46"/>
  <c r="I185" i="46" s="1"/>
  <c r="E185" i="46"/>
  <c r="F185" i="46"/>
  <c r="O184" i="46"/>
  <c r="L184" i="46"/>
  <c r="I184" i="46"/>
  <c r="F184" i="46"/>
  <c r="O183" i="46"/>
  <c r="L183" i="46"/>
  <c r="I183" i="46"/>
  <c r="F183" i="46"/>
  <c r="O182" i="46"/>
  <c r="L182" i="46"/>
  <c r="I182" i="46"/>
  <c r="F182" i="46"/>
  <c r="O181" i="46"/>
  <c r="L181" i="46"/>
  <c r="I181" i="46"/>
  <c r="F181" i="46"/>
  <c r="N180" i="46"/>
  <c r="O180" i="46" s="1"/>
  <c r="K180" i="46"/>
  <c r="J180" i="46"/>
  <c r="J175" i="46" s="1"/>
  <c r="I180" i="46"/>
  <c r="H180" i="46"/>
  <c r="E180" i="46"/>
  <c r="F180" i="46"/>
  <c r="O179" i="46"/>
  <c r="L179" i="46"/>
  <c r="I179" i="46"/>
  <c r="F179" i="46"/>
  <c r="O178" i="46"/>
  <c r="L178" i="46"/>
  <c r="I178" i="46"/>
  <c r="F178" i="46"/>
  <c r="O177" i="46"/>
  <c r="L177" i="46"/>
  <c r="I177" i="46"/>
  <c r="F177" i="46"/>
  <c r="N176" i="46"/>
  <c r="K176" i="46"/>
  <c r="J176" i="46"/>
  <c r="I176" i="46"/>
  <c r="H176" i="46"/>
  <c r="H175" i="46" s="1"/>
  <c r="E176" i="46"/>
  <c r="E175" i="46" s="1"/>
  <c r="E174" i="46" s="1"/>
  <c r="F176" i="46"/>
  <c r="N175" i="46"/>
  <c r="N174" i="46" s="1"/>
  <c r="F175" i="46"/>
  <c r="O173" i="46"/>
  <c r="L173" i="46"/>
  <c r="I173" i="46"/>
  <c r="F173" i="46"/>
  <c r="O172" i="46"/>
  <c r="L172" i="46"/>
  <c r="I172" i="46"/>
  <c r="F172" i="46"/>
  <c r="O171" i="46"/>
  <c r="L171" i="46"/>
  <c r="I171" i="46"/>
  <c r="F171" i="46"/>
  <c r="O170" i="46"/>
  <c r="L170" i="46"/>
  <c r="I170" i="46"/>
  <c r="F170" i="46"/>
  <c r="O169" i="46"/>
  <c r="L169" i="46"/>
  <c r="I169" i="46"/>
  <c r="F169" i="46"/>
  <c r="O168" i="46"/>
  <c r="L168" i="46"/>
  <c r="I168" i="46"/>
  <c r="F168" i="46"/>
  <c r="N167" i="46"/>
  <c r="N166" i="46" s="1"/>
  <c r="K167" i="46"/>
  <c r="K166" i="46" s="1"/>
  <c r="J167" i="46"/>
  <c r="J166" i="46" s="1"/>
  <c r="H167" i="46"/>
  <c r="E167" i="46"/>
  <c r="F166" i="46"/>
  <c r="O166" i="46"/>
  <c r="E166" i="46"/>
  <c r="O165" i="46"/>
  <c r="L165" i="46"/>
  <c r="I165" i="46"/>
  <c r="F165" i="46"/>
  <c r="O164" i="46"/>
  <c r="L164" i="46"/>
  <c r="I164" i="46"/>
  <c r="F164" i="46"/>
  <c r="O163" i="46"/>
  <c r="L163" i="46"/>
  <c r="I163" i="46"/>
  <c r="F163" i="46"/>
  <c r="O162" i="46"/>
  <c r="L162" i="46"/>
  <c r="I162" i="46"/>
  <c r="F162" i="46"/>
  <c r="N161" i="46"/>
  <c r="O161" i="46" s="1"/>
  <c r="L161" i="46"/>
  <c r="K161" i="46"/>
  <c r="J161" i="46"/>
  <c r="H161" i="46"/>
  <c r="I161" i="46" s="1"/>
  <c r="E161" i="46"/>
  <c r="F161" i="46" s="1"/>
  <c r="O160" i="46"/>
  <c r="L160" i="46"/>
  <c r="I160" i="46"/>
  <c r="F160" i="46"/>
  <c r="O159" i="46"/>
  <c r="L159" i="46"/>
  <c r="I159" i="46"/>
  <c r="F159" i="46"/>
  <c r="O158" i="46"/>
  <c r="L158" i="46"/>
  <c r="I158" i="46"/>
  <c r="F158" i="46"/>
  <c r="O157" i="46"/>
  <c r="L157" i="46"/>
  <c r="I157" i="46"/>
  <c r="F157" i="46"/>
  <c r="O156" i="46"/>
  <c r="L156" i="46"/>
  <c r="I156" i="46"/>
  <c r="F156" i="46"/>
  <c r="O155" i="46"/>
  <c r="L155" i="46"/>
  <c r="I155" i="46"/>
  <c r="F155" i="46"/>
  <c r="O154" i="46"/>
  <c r="L154" i="46"/>
  <c r="I154" i="46"/>
  <c r="F154" i="46"/>
  <c r="O153" i="46"/>
  <c r="L153" i="46"/>
  <c r="I153" i="46"/>
  <c r="F153" i="46"/>
  <c r="O152" i="46"/>
  <c r="N152" i="46"/>
  <c r="K152" i="46"/>
  <c r="J152" i="46"/>
  <c r="I152" i="46"/>
  <c r="H152" i="46"/>
  <c r="E152" i="46"/>
  <c r="O151" i="46"/>
  <c r="L151" i="46"/>
  <c r="I151" i="46"/>
  <c r="F151" i="46"/>
  <c r="O150" i="46"/>
  <c r="L150" i="46"/>
  <c r="I150" i="46"/>
  <c r="F150" i="46"/>
  <c r="O149" i="46"/>
  <c r="L149" i="46"/>
  <c r="I149" i="46"/>
  <c r="F149" i="46"/>
  <c r="O148" i="46"/>
  <c r="L148" i="46"/>
  <c r="I148" i="46"/>
  <c r="F148" i="46"/>
  <c r="O147" i="46"/>
  <c r="L147" i="46"/>
  <c r="I147" i="46"/>
  <c r="F147" i="46"/>
  <c r="O146" i="46"/>
  <c r="L146" i="46"/>
  <c r="I146" i="46"/>
  <c r="F146" i="46"/>
  <c r="N145" i="46"/>
  <c r="O145" i="46" s="1"/>
  <c r="L145" i="46"/>
  <c r="K145" i="46"/>
  <c r="J145" i="46"/>
  <c r="H145" i="46"/>
  <c r="I145" i="46"/>
  <c r="F145" i="46"/>
  <c r="E145" i="46"/>
  <c r="O144" i="46"/>
  <c r="L144" i="46"/>
  <c r="I144" i="46"/>
  <c r="F144" i="46"/>
  <c r="O143" i="46"/>
  <c r="L143" i="46"/>
  <c r="I143" i="46"/>
  <c r="F143" i="46"/>
  <c r="N142" i="46"/>
  <c r="O142" i="46" s="1"/>
  <c r="K142" i="46"/>
  <c r="J142" i="46"/>
  <c r="H142" i="46"/>
  <c r="I142" i="46"/>
  <c r="E142" i="46"/>
  <c r="F142" i="46" s="1"/>
  <c r="O141" i="46"/>
  <c r="L141" i="46"/>
  <c r="I141" i="46"/>
  <c r="F141" i="46"/>
  <c r="O140" i="46"/>
  <c r="L140" i="46"/>
  <c r="I140" i="46"/>
  <c r="F140" i="46"/>
  <c r="O139" i="46"/>
  <c r="L139" i="46"/>
  <c r="I139" i="46"/>
  <c r="F139" i="46"/>
  <c r="O138" i="46"/>
  <c r="L138" i="46"/>
  <c r="I138" i="46"/>
  <c r="F138" i="46"/>
  <c r="N137" i="46"/>
  <c r="O137" i="46" s="1"/>
  <c r="K137" i="46"/>
  <c r="L137" i="46" s="1"/>
  <c r="J137" i="46"/>
  <c r="H137" i="46"/>
  <c r="E137" i="46"/>
  <c r="O136" i="46"/>
  <c r="L136" i="46"/>
  <c r="I136" i="46"/>
  <c r="F136" i="46"/>
  <c r="O135" i="46"/>
  <c r="L135" i="46"/>
  <c r="I135" i="46"/>
  <c r="F135" i="46"/>
  <c r="O134" i="46"/>
  <c r="L134" i="46"/>
  <c r="I134" i="46"/>
  <c r="F134" i="46"/>
  <c r="O133" i="46"/>
  <c r="L133" i="46"/>
  <c r="I133" i="46"/>
  <c r="F133" i="46"/>
  <c r="O132" i="46"/>
  <c r="N132" i="46"/>
  <c r="K132" i="46"/>
  <c r="J132" i="46"/>
  <c r="L132" i="46" s="1"/>
  <c r="H132" i="46"/>
  <c r="I132" i="46"/>
  <c r="E132" i="46"/>
  <c r="E131" i="46" s="1"/>
  <c r="F131" i="46" s="1"/>
  <c r="J131" i="46"/>
  <c r="O130" i="46"/>
  <c r="L130" i="46"/>
  <c r="I130" i="46"/>
  <c r="F130" i="46"/>
  <c r="N129" i="46"/>
  <c r="O129" i="46" s="1"/>
  <c r="K129" i="46"/>
  <c r="J129" i="46"/>
  <c r="H129" i="46"/>
  <c r="I129" i="46" s="1"/>
  <c r="E129" i="46"/>
  <c r="F129" i="46" s="1"/>
  <c r="O128" i="46"/>
  <c r="L128" i="46"/>
  <c r="I128" i="46"/>
  <c r="F128" i="46"/>
  <c r="O127" i="46"/>
  <c r="L127" i="46"/>
  <c r="I127" i="46"/>
  <c r="F127" i="46"/>
  <c r="O126" i="46"/>
  <c r="L126" i="46"/>
  <c r="I126" i="46"/>
  <c r="F126" i="46"/>
  <c r="O125" i="46"/>
  <c r="L125" i="46"/>
  <c r="I125" i="46"/>
  <c r="F125" i="46"/>
  <c r="O124" i="46"/>
  <c r="L124" i="46"/>
  <c r="I124" i="46"/>
  <c r="F124" i="46"/>
  <c r="N123" i="46"/>
  <c r="O123" i="46" s="1"/>
  <c r="L123" i="46"/>
  <c r="K123" i="46"/>
  <c r="J123" i="46"/>
  <c r="H123" i="46"/>
  <c r="I123" i="46" s="1"/>
  <c r="E123" i="46"/>
  <c r="O122" i="46"/>
  <c r="L122" i="46"/>
  <c r="I122" i="46"/>
  <c r="F122" i="46"/>
  <c r="O121" i="46"/>
  <c r="L121" i="46"/>
  <c r="I121" i="46"/>
  <c r="F121" i="46"/>
  <c r="O120" i="46"/>
  <c r="L120" i="46"/>
  <c r="I120" i="46"/>
  <c r="F120" i="46"/>
  <c r="O119" i="46"/>
  <c r="L119" i="46"/>
  <c r="I119" i="46"/>
  <c r="F119" i="46"/>
  <c r="O118" i="46"/>
  <c r="L118" i="46"/>
  <c r="I118" i="46"/>
  <c r="F118" i="46"/>
  <c r="O117" i="46"/>
  <c r="N117" i="46"/>
  <c r="K117" i="46"/>
  <c r="L117" i="46" s="1"/>
  <c r="J117" i="46"/>
  <c r="H117" i="46"/>
  <c r="E117" i="46"/>
  <c r="F117" i="46"/>
  <c r="O116" i="46"/>
  <c r="L116" i="46"/>
  <c r="I116" i="46"/>
  <c r="F116" i="46"/>
  <c r="O115" i="46"/>
  <c r="L115" i="46"/>
  <c r="I115" i="46"/>
  <c r="F115" i="46"/>
  <c r="O114" i="46"/>
  <c r="L114" i="46"/>
  <c r="I114" i="46"/>
  <c r="F114" i="46"/>
  <c r="O113" i="46"/>
  <c r="N113" i="46"/>
  <c r="K113" i="46"/>
  <c r="J113" i="46"/>
  <c r="L113" i="46" s="1"/>
  <c r="H113" i="46"/>
  <c r="F113" i="46"/>
  <c r="E113" i="46"/>
  <c r="O112" i="46"/>
  <c r="L112" i="46"/>
  <c r="I112" i="46"/>
  <c r="F112" i="46"/>
  <c r="O111" i="46"/>
  <c r="L111" i="46"/>
  <c r="I111" i="46"/>
  <c r="F111" i="46"/>
  <c r="O110" i="46"/>
  <c r="L110" i="46"/>
  <c r="I110" i="46"/>
  <c r="F110" i="46"/>
  <c r="O109" i="46"/>
  <c r="L109" i="46"/>
  <c r="I109" i="46"/>
  <c r="F109" i="46"/>
  <c r="O108" i="46"/>
  <c r="L108" i="46"/>
  <c r="I108" i="46"/>
  <c r="F108" i="46"/>
  <c r="O107" i="46"/>
  <c r="L107" i="46"/>
  <c r="I107" i="46"/>
  <c r="F107" i="46"/>
  <c r="O106" i="46"/>
  <c r="L106" i="46"/>
  <c r="I106" i="46"/>
  <c r="F106" i="46"/>
  <c r="O105" i="46"/>
  <c r="L105" i="46"/>
  <c r="I105" i="46"/>
  <c r="F105" i="46"/>
  <c r="N104" i="46"/>
  <c r="O104" i="46" s="1"/>
  <c r="K104" i="46"/>
  <c r="L104" i="46" s="1"/>
  <c r="J104" i="46"/>
  <c r="I104" i="46"/>
  <c r="H104" i="46"/>
  <c r="E104" i="46"/>
  <c r="O103" i="46"/>
  <c r="L103" i="46"/>
  <c r="I103" i="46"/>
  <c r="F103" i="46"/>
  <c r="O102" i="46"/>
  <c r="L102" i="46"/>
  <c r="I102" i="46"/>
  <c r="F102" i="46"/>
  <c r="O101" i="46"/>
  <c r="L101" i="46"/>
  <c r="I101" i="46"/>
  <c r="F101" i="46"/>
  <c r="O100" i="46"/>
  <c r="L100" i="46"/>
  <c r="I100" i="46"/>
  <c r="F100" i="46"/>
  <c r="O99" i="46"/>
  <c r="L99" i="46"/>
  <c r="I99" i="46"/>
  <c r="F99" i="46"/>
  <c r="O98" i="46"/>
  <c r="L98" i="46"/>
  <c r="I98" i="46"/>
  <c r="F98" i="46"/>
  <c r="O97" i="46"/>
  <c r="L97" i="46"/>
  <c r="I97" i="46"/>
  <c r="F97" i="46"/>
  <c r="C97" i="46" s="1"/>
  <c r="N96" i="46"/>
  <c r="O96" i="46" s="1"/>
  <c r="K96" i="46"/>
  <c r="J96" i="46"/>
  <c r="L96" i="46" s="1"/>
  <c r="H96" i="46"/>
  <c r="I96" i="46" s="1"/>
  <c r="E96" i="46"/>
  <c r="O95" i="46"/>
  <c r="L95" i="46"/>
  <c r="I95" i="46"/>
  <c r="F95" i="46"/>
  <c r="O94" i="46"/>
  <c r="L94" i="46"/>
  <c r="I94" i="46"/>
  <c r="F94" i="46"/>
  <c r="O93" i="46"/>
  <c r="L93" i="46"/>
  <c r="I93" i="46"/>
  <c r="F93" i="46"/>
  <c r="O92" i="46"/>
  <c r="L92" i="46"/>
  <c r="I92" i="46"/>
  <c r="F92" i="46"/>
  <c r="O91" i="46"/>
  <c r="L91" i="46"/>
  <c r="I91" i="46"/>
  <c r="F91" i="46"/>
  <c r="N90" i="46"/>
  <c r="K90" i="46"/>
  <c r="J90" i="46"/>
  <c r="H90" i="46"/>
  <c r="I90" i="46" s="1"/>
  <c r="F90" i="46"/>
  <c r="E90" i="46"/>
  <c r="O89" i="46"/>
  <c r="L89" i="46"/>
  <c r="I89" i="46"/>
  <c r="F89" i="46"/>
  <c r="O88" i="46"/>
  <c r="L88" i="46"/>
  <c r="I88" i="46"/>
  <c r="F88" i="46"/>
  <c r="O87" i="46"/>
  <c r="L87" i="46"/>
  <c r="I87" i="46"/>
  <c r="F87" i="46"/>
  <c r="O86" i="46"/>
  <c r="L86" i="46"/>
  <c r="I86" i="46"/>
  <c r="F86" i="46"/>
  <c r="N85" i="46"/>
  <c r="K85" i="46"/>
  <c r="K84" i="46" s="1"/>
  <c r="J85" i="46"/>
  <c r="L85" i="46" s="1"/>
  <c r="H85" i="46"/>
  <c r="E85" i="46"/>
  <c r="F85" i="46" s="1"/>
  <c r="O83" i="46"/>
  <c r="L83" i="46"/>
  <c r="I83" i="46"/>
  <c r="F83" i="46"/>
  <c r="O82" i="46"/>
  <c r="L82" i="46"/>
  <c r="I82" i="46"/>
  <c r="F82" i="46"/>
  <c r="O81" i="46"/>
  <c r="N81" i="46"/>
  <c r="K81" i="46"/>
  <c r="J81" i="46"/>
  <c r="J77" i="46" s="1"/>
  <c r="H81" i="46"/>
  <c r="E81" i="46"/>
  <c r="F81" i="46" s="1"/>
  <c r="O80" i="46"/>
  <c r="L80" i="46"/>
  <c r="I80" i="46"/>
  <c r="F80" i="46"/>
  <c r="O79" i="46"/>
  <c r="L79" i="46"/>
  <c r="I79" i="46"/>
  <c r="F79" i="46"/>
  <c r="N78" i="46"/>
  <c r="O78" i="46" s="1"/>
  <c r="K78" i="46"/>
  <c r="J78" i="46"/>
  <c r="H78" i="46"/>
  <c r="E78" i="46"/>
  <c r="F78" i="46" s="1"/>
  <c r="H77" i="46"/>
  <c r="O75" i="46"/>
  <c r="L75" i="46"/>
  <c r="I75" i="46"/>
  <c r="F75" i="46"/>
  <c r="O74" i="46"/>
  <c r="L74" i="46"/>
  <c r="I74" i="46"/>
  <c r="F74" i="46"/>
  <c r="O73" i="46"/>
  <c r="L73" i="46"/>
  <c r="I73" i="46"/>
  <c r="F73" i="46"/>
  <c r="O72" i="46"/>
  <c r="L72" i="46"/>
  <c r="I72" i="46"/>
  <c r="F72" i="46"/>
  <c r="O71" i="46"/>
  <c r="L71" i="46"/>
  <c r="I71" i="46"/>
  <c r="F71" i="46"/>
  <c r="O70" i="46"/>
  <c r="N70" i="46"/>
  <c r="N68" i="46" s="1"/>
  <c r="K70" i="46"/>
  <c r="K68" i="46" s="1"/>
  <c r="J70" i="46"/>
  <c r="L70" i="46" s="1"/>
  <c r="H70" i="46"/>
  <c r="E70" i="46"/>
  <c r="F70" i="46" s="1"/>
  <c r="O69" i="46"/>
  <c r="L69" i="46"/>
  <c r="I69" i="46"/>
  <c r="F69" i="46"/>
  <c r="O68" i="46"/>
  <c r="H68" i="46"/>
  <c r="E68" i="46"/>
  <c r="F68" i="46" s="1"/>
  <c r="O67" i="46"/>
  <c r="L67" i="46"/>
  <c r="I67" i="46"/>
  <c r="F67" i="46"/>
  <c r="O66" i="46"/>
  <c r="L66" i="46"/>
  <c r="I66" i="46"/>
  <c r="F66" i="46"/>
  <c r="O65" i="46"/>
  <c r="L65" i="46"/>
  <c r="I65" i="46"/>
  <c r="F65" i="46"/>
  <c r="O64" i="46"/>
  <c r="L64" i="46"/>
  <c r="I64" i="46"/>
  <c r="F64" i="46"/>
  <c r="O63" i="46"/>
  <c r="L63" i="46"/>
  <c r="I63" i="46"/>
  <c r="F63" i="46"/>
  <c r="O62" i="46"/>
  <c r="L62" i="46"/>
  <c r="I62" i="46"/>
  <c r="F62" i="46"/>
  <c r="O61" i="46"/>
  <c r="L61" i="46"/>
  <c r="I61" i="46"/>
  <c r="F61" i="46"/>
  <c r="O60" i="46"/>
  <c r="L60" i="46"/>
  <c r="I60" i="46"/>
  <c r="F60" i="46"/>
  <c r="N59" i="46"/>
  <c r="O59" i="46"/>
  <c r="K59" i="46"/>
  <c r="J59" i="46"/>
  <c r="H59" i="46"/>
  <c r="I59" i="46" s="1"/>
  <c r="F59" i="46"/>
  <c r="E59" i="46"/>
  <c r="O58" i="46"/>
  <c r="L58" i="46"/>
  <c r="I58" i="46"/>
  <c r="F58" i="46"/>
  <c r="O57" i="46"/>
  <c r="L57" i="46"/>
  <c r="I57" i="46"/>
  <c r="F57" i="46"/>
  <c r="N56" i="46"/>
  <c r="K56" i="46"/>
  <c r="J56" i="46"/>
  <c r="J55" i="46" s="1"/>
  <c r="I56" i="46"/>
  <c r="H56" i="46"/>
  <c r="E56" i="46"/>
  <c r="E55" i="46" s="1"/>
  <c r="F55" i="46" s="1"/>
  <c r="N55" i="46"/>
  <c r="N54" i="46" s="1"/>
  <c r="H55" i="46"/>
  <c r="H54" i="46" s="1"/>
  <c r="O54" i="46"/>
  <c r="O48" i="46"/>
  <c r="C48" i="46" s="1"/>
  <c r="O47" i="46"/>
  <c r="C47" i="46" s="1"/>
  <c r="N46" i="46"/>
  <c r="O46" i="46" s="1"/>
  <c r="C46" i="46" s="1"/>
  <c r="L45" i="46"/>
  <c r="I45" i="46"/>
  <c r="F45" i="46"/>
  <c r="K44" i="46"/>
  <c r="J44" i="46"/>
  <c r="H44" i="46"/>
  <c r="I44" i="46" s="1"/>
  <c r="E44" i="46"/>
  <c r="F44" i="46" s="1"/>
  <c r="F43" i="46"/>
  <c r="C43" i="46" s="1"/>
  <c r="L42" i="46"/>
  <c r="C42" i="46" s="1"/>
  <c r="L41" i="46"/>
  <c r="C41" i="46" s="1"/>
  <c r="L40" i="46"/>
  <c r="C40" i="46" s="1"/>
  <c r="L39" i="46"/>
  <c r="C39" i="46" s="1"/>
  <c r="K38" i="46"/>
  <c r="J38" i="46"/>
  <c r="L37" i="46"/>
  <c r="C37" i="46" s="1"/>
  <c r="L36" i="46"/>
  <c r="C36" i="46" s="1"/>
  <c r="L35" i="46"/>
  <c r="C35" i="46" s="1"/>
  <c r="K35" i="46"/>
  <c r="J35" i="46"/>
  <c r="L34" i="46"/>
  <c r="C34" i="46" s="1"/>
  <c r="L33" i="46"/>
  <c r="C33" i="46" s="1"/>
  <c r="K33" i="46"/>
  <c r="J33" i="46"/>
  <c r="L32" i="46"/>
  <c r="C32" i="46" s="1"/>
  <c r="L31" i="46"/>
  <c r="C31" i="46" s="1"/>
  <c r="L30" i="46"/>
  <c r="C30" i="46" s="1"/>
  <c r="K29" i="46"/>
  <c r="J29" i="46"/>
  <c r="L29" i="46" s="1"/>
  <c r="C29" i="46" s="1"/>
  <c r="K28" i="46"/>
  <c r="F27" i="46"/>
  <c r="C27" i="46" s="1"/>
  <c r="I26" i="46"/>
  <c r="F26" i="46"/>
  <c r="O25" i="46"/>
  <c r="L25" i="46"/>
  <c r="I25" i="46"/>
  <c r="F25" i="46"/>
  <c r="O24" i="46"/>
  <c r="L24" i="46"/>
  <c r="I24" i="46"/>
  <c r="F24" i="46"/>
  <c r="N23" i="46"/>
  <c r="N291" i="46" s="1"/>
  <c r="K23" i="46"/>
  <c r="J23" i="46"/>
  <c r="J291" i="46" s="1"/>
  <c r="I23" i="46"/>
  <c r="H23" i="46"/>
  <c r="E23" i="46"/>
  <c r="E291" i="46" s="1"/>
  <c r="E290" i="46" s="1"/>
  <c r="F23" i="46"/>
  <c r="H174" i="46" l="1"/>
  <c r="I175" i="46"/>
  <c r="K291" i="46"/>
  <c r="K290" i="46" s="1"/>
  <c r="L44" i="46"/>
  <c r="E54" i="46"/>
  <c r="I55" i="46"/>
  <c r="C105" i="46"/>
  <c r="L167" i="46"/>
  <c r="L180" i="46"/>
  <c r="N192" i="46"/>
  <c r="O192" i="46" s="1"/>
  <c r="E197" i="46"/>
  <c r="F197" i="46" s="1"/>
  <c r="O206" i="46"/>
  <c r="H259" i="46"/>
  <c r="I259" i="46" s="1"/>
  <c r="L272" i="46"/>
  <c r="C180" i="46"/>
  <c r="L23" i="46"/>
  <c r="L38" i="46"/>
  <c r="C38" i="46" s="1"/>
  <c r="L59" i="46"/>
  <c r="N77" i="46"/>
  <c r="O77" i="46" s="1"/>
  <c r="H84" i="46"/>
  <c r="H131" i="46"/>
  <c r="L152" i="46"/>
  <c r="O167" i="46"/>
  <c r="L176" i="46"/>
  <c r="L189" i="46"/>
  <c r="J192" i="46"/>
  <c r="L192" i="46" s="1"/>
  <c r="H197" i="46"/>
  <c r="C208" i="46"/>
  <c r="C209" i="46"/>
  <c r="C210" i="46"/>
  <c r="C213" i="46"/>
  <c r="C214" i="46"/>
  <c r="N232" i="46"/>
  <c r="N231" i="46" s="1"/>
  <c r="L253" i="46"/>
  <c r="J259" i="46"/>
  <c r="L259" i="46" s="1"/>
  <c r="C265" i="46"/>
  <c r="E270" i="46"/>
  <c r="E269" i="46" s="1"/>
  <c r="H270" i="46"/>
  <c r="H269" i="46" s="1"/>
  <c r="N270" i="46"/>
  <c r="N269" i="46" s="1"/>
  <c r="C298" i="46"/>
  <c r="C301" i="46"/>
  <c r="N290" i="46"/>
  <c r="C45" i="46"/>
  <c r="F56" i="46"/>
  <c r="C57" i="46"/>
  <c r="C58" i="46"/>
  <c r="C64" i="46"/>
  <c r="L90" i="46"/>
  <c r="C119" i="46"/>
  <c r="C120" i="46"/>
  <c r="C121" i="46"/>
  <c r="E84" i="46"/>
  <c r="C125" i="46"/>
  <c r="C126" i="46"/>
  <c r="C128" i="46"/>
  <c r="L129" i="46"/>
  <c r="C129" i="46" s="1"/>
  <c r="C130" i="46"/>
  <c r="C139" i="46"/>
  <c r="C140" i="46"/>
  <c r="C150" i="46"/>
  <c r="K196" i="46"/>
  <c r="C216" i="46"/>
  <c r="O253" i="46"/>
  <c r="J270" i="46"/>
  <c r="N22" i="46"/>
  <c r="O22" i="46" s="1"/>
  <c r="C92" i="46"/>
  <c r="C93" i="46"/>
  <c r="C99" i="46"/>
  <c r="C100" i="46"/>
  <c r="C101" i="46"/>
  <c r="C143" i="46"/>
  <c r="C144" i="46"/>
  <c r="C220" i="46"/>
  <c r="C254" i="46"/>
  <c r="C256" i="46"/>
  <c r="C303" i="46"/>
  <c r="C60" i="46"/>
  <c r="C86" i="46"/>
  <c r="C88" i="46"/>
  <c r="C89" i="46"/>
  <c r="C229" i="46"/>
  <c r="C230" i="46"/>
  <c r="C245" i="46"/>
  <c r="C246" i="46"/>
  <c r="C250" i="46"/>
  <c r="C279" i="46"/>
  <c r="C281" i="46"/>
  <c r="C284" i="46"/>
  <c r="C297" i="46"/>
  <c r="C299" i="46"/>
  <c r="C25" i="46"/>
  <c r="C73" i="46"/>
  <c r="C74" i="46"/>
  <c r="C79" i="46"/>
  <c r="C80" i="46"/>
  <c r="C122" i="46"/>
  <c r="C124" i="46"/>
  <c r="C133" i="46"/>
  <c r="C178" i="46"/>
  <c r="C106" i="46"/>
  <c r="C108" i="46"/>
  <c r="C109" i="46"/>
  <c r="C111" i="46"/>
  <c r="C112" i="46"/>
  <c r="C162" i="46"/>
  <c r="C163" i="46"/>
  <c r="C164" i="46"/>
  <c r="C255" i="46"/>
  <c r="C257" i="46"/>
  <c r="C258" i="46"/>
  <c r="C146" i="46"/>
  <c r="C147" i="46"/>
  <c r="C148" i="46"/>
  <c r="C157" i="46"/>
  <c r="C158" i="46"/>
  <c r="C159" i="46"/>
  <c r="C160" i="46"/>
  <c r="C169" i="46"/>
  <c r="C170" i="46"/>
  <c r="C171" i="46"/>
  <c r="C172" i="46"/>
  <c r="C173" i="46"/>
  <c r="C190" i="46"/>
  <c r="C218" i="46"/>
  <c r="C221" i="46"/>
  <c r="C222" i="46"/>
  <c r="C225" i="46"/>
  <c r="C226" i="46"/>
  <c r="C227" i="46"/>
  <c r="C235" i="46"/>
  <c r="C249" i="46"/>
  <c r="C261" i="46"/>
  <c r="C262" i="46"/>
  <c r="C263" i="46"/>
  <c r="C44" i="46"/>
  <c r="C110" i="46"/>
  <c r="C177" i="46"/>
  <c r="C179" i="46"/>
  <c r="C181" i="46"/>
  <c r="C182" i="46"/>
  <c r="C194" i="46"/>
  <c r="C198" i="46"/>
  <c r="C201" i="46"/>
  <c r="C202" i="46"/>
  <c r="C203" i="46"/>
  <c r="C237" i="46"/>
  <c r="C238" i="46"/>
  <c r="C241" i="46"/>
  <c r="C242" i="46"/>
  <c r="C243" i="46"/>
  <c r="C251" i="46"/>
  <c r="C285" i="46"/>
  <c r="C61" i="46"/>
  <c r="C62" i="46"/>
  <c r="C65" i="46"/>
  <c r="C66" i="46"/>
  <c r="C69" i="46"/>
  <c r="C98" i="46"/>
  <c r="C186" i="46"/>
  <c r="C187" i="46"/>
  <c r="C233" i="46"/>
  <c r="C271" i="46"/>
  <c r="C273" i="46"/>
  <c r="C274" i="46"/>
  <c r="C296" i="46"/>
  <c r="C72" i="46"/>
  <c r="C138" i="46"/>
  <c r="C191" i="46"/>
  <c r="C219" i="46"/>
  <c r="C224" i="46"/>
  <c r="C244" i="46"/>
  <c r="C280" i="46"/>
  <c r="C102" i="46"/>
  <c r="C116" i="46"/>
  <c r="C154" i="46"/>
  <c r="C156" i="46"/>
  <c r="C184" i="46"/>
  <c r="C223" i="46"/>
  <c r="C248" i="46"/>
  <c r="C24" i="46"/>
  <c r="C82" i="46"/>
  <c r="C134" i="46"/>
  <c r="C136" i="46"/>
  <c r="C211" i="46"/>
  <c r="C118" i="46"/>
  <c r="C168" i="46"/>
  <c r="C215" i="46"/>
  <c r="C240" i="46"/>
  <c r="C276" i="46"/>
  <c r="C295" i="46"/>
  <c r="O23" i="46"/>
  <c r="C23" i="46" s="1"/>
  <c r="J290" i="46"/>
  <c r="L291" i="46"/>
  <c r="J28" i="46"/>
  <c r="F54" i="46"/>
  <c r="O56" i="46"/>
  <c r="C59" i="46"/>
  <c r="C63" i="46"/>
  <c r="C71" i="46"/>
  <c r="K77" i="46"/>
  <c r="I85" i="46"/>
  <c r="I84" i="46"/>
  <c r="O90" i="46"/>
  <c r="C90" i="46" s="1"/>
  <c r="C94" i="46"/>
  <c r="E22" i="46"/>
  <c r="L56" i="46"/>
  <c r="K55" i="46"/>
  <c r="K54" i="46" s="1"/>
  <c r="C67" i="46"/>
  <c r="I70" i="46"/>
  <c r="C70" i="46" s="1"/>
  <c r="C75" i="46"/>
  <c r="I78" i="46"/>
  <c r="L81" i="46"/>
  <c r="C114" i="46"/>
  <c r="K22" i="46"/>
  <c r="H291" i="46"/>
  <c r="H290" i="46" s="1"/>
  <c r="H22" i="46"/>
  <c r="I22" i="46" s="1"/>
  <c r="O55" i="46"/>
  <c r="F104" i="46"/>
  <c r="C104" i="46" s="1"/>
  <c r="F84" i="46"/>
  <c r="F123" i="46"/>
  <c r="C123" i="46" s="1"/>
  <c r="I167" i="46"/>
  <c r="H166" i="46"/>
  <c r="I166" i="46" s="1"/>
  <c r="C166" i="46" s="1"/>
  <c r="J174" i="46"/>
  <c r="I290" i="46"/>
  <c r="J68" i="46"/>
  <c r="L68" i="46" s="1"/>
  <c r="E77" i="46"/>
  <c r="E76" i="46" s="1"/>
  <c r="E53" i="46" s="1"/>
  <c r="I81" i="46"/>
  <c r="C81" i="46" s="1"/>
  <c r="C87" i="46"/>
  <c r="C107" i="46"/>
  <c r="I113" i="46"/>
  <c r="C113" i="46" s="1"/>
  <c r="C127" i="46"/>
  <c r="F132" i="46"/>
  <c r="C132" i="46" s="1"/>
  <c r="C141" i="46"/>
  <c r="C149" i="46"/>
  <c r="C153" i="46"/>
  <c r="C165" i="46"/>
  <c r="L166" i="46"/>
  <c r="F174" i="46"/>
  <c r="O176" i="46"/>
  <c r="F189" i="46"/>
  <c r="H196" i="46"/>
  <c r="O259" i="46"/>
  <c r="O260" i="46"/>
  <c r="C83" i="46"/>
  <c r="J84" i="46"/>
  <c r="L84" i="46" s="1"/>
  <c r="N84" i="46"/>
  <c r="C95" i="46"/>
  <c r="C115" i="46"/>
  <c r="C135" i="46"/>
  <c r="F137" i="46"/>
  <c r="C151" i="46"/>
  <c r="C155" i="46"/>
  <c r="F167" i="46"/>
  <c r="C167" i="46" s="1"/>
  <c r="I174" i="46"/>
  <c r="C176" i="46"/>
  <c r="C183" i="46"/>
  <c r="C185" i="46"/>
  <c r="H231" i="46"/>
  <c r="I252" i="46"/>
  <c r="L78" i="46"/>
  <c r="O85" i="46"/>
  <c r="C91" i="46"/>
  <c r="F96" i="46"/>
  <c r="C96" i="46" s="1"/>
  <c r="C103" i="46"/>
  <c r="I117" i="46"/>
  <c r="C117" i="46" s="1"/>
  <c r="N131" i="46"/>
  <c r="O131" i="46" s="1"/>
  <c r="I131" i="46"/>
  <c r="K131" i="46"/>
  <c r="L131" i="46" s="1"/>
  <c r="C131" i="46" s="1"/>
  <c r="I137" i="46"/>
  <c r="L142" i="46"/>
  <c r="C142" i="46" s="1"/>
  <c r="C145" i="46"/>
  <c r="F152" i="46"/>
  <c r="C152" i="46" s="1"/>
  <c r="C161" i="46"/>
  <c r="I189" i="46"/>
  <c r="F217" i="46"/>
  <c r="C217" i="46" s="1"/>
  <c r="K232" i="46"/>
  <c r="K231" i="46" s="1"/>
  <c r="K195" i="46" s="1"/>
  <c r="L234" i="46"/>
  <c r="K175" i="46"/>
  <c r="K174" i="46" s="1"/>
  <c r="N188" i="46"/>
  <c r="O188" i="46" s="1"/>
  <c r="F192" i="46"/>
  <c r="C192" i="46" s="1"/>
  <c r="F193" i="46"/>
  <c r="N197" i="46"/>
  <c r="N196" i="46" s="1"/>
  <c r="N195" i="46" s="1"/>
  <c r="O199" i="46"/>
  <c r="L206" i="46"/>
  <c r="F228" i="46"/>
  <c r="E205" i="46"/>
  <c r="I234" i="46"/>
  <c r="C236" i="46"/>
  <c r="O239" i="46"/>
  <c r="F253" i="46"/>
  <c r="F260" i="46"/>
  <c r="C260" i="46" s="1"/>
  <c r="C267" i="46"/>
  <c r="O283" i="46"/>
  <c r="L199" i="46"/>
  <c r="J197" i="46"/>
  <c r="F232" i="46"/>
  <c r="E259" i="46"/>
  <c r="F259" i="46" s="1"/>
  <c r="C259" i="46" s="1"/>
  <c r="C275" i="46"/>
  <c r="F277" i="46"/>
  <c r="C277" i="46" s="1"/>
  <c r="J269" i="46"/>
  <c r="L269" i="46" s="1"/>
  <c r="L270" i="46"/>
  <c r="C294" i="46"/>
  <c r="I193" i="46"/>
  <c r="I197" i="46"/>
  <c r="C199" i="46"/>
  <c r="I206" i="46"/>
  <c r="C206" i="46" s="1"/>
  <c r="C207" i="46"/>
  <c r="C212" i="46"/>
  <c r="O228" i="46"/>
  <c r="L239" i="46"/>
  <c r="J232" i="46"/>
  <c r="C247" i="46"/>
  <c r="I253" i="46"/>
  <c r="F264" i="46"/>
  <c r="C264" i="46" s="1"/>
  <c r="O272" i="46"/>
  <c r="C272" i="46" s="1"/>
  <c r="L283" i="46"/>
  <c r="C283" i="46" s="1"/>
  <c r="E196" i="46" l="1"/>
  <c r="L290" i="46"/>
  <c r="N76" i="46"/>
  <c r="N53" i="46" s="1"/>
  <c r="N52" i="46" s="1"/>
  <c r="N288" i="46" s="1"/>
  <c r="I270" i="46"/>
  <c r="C239" i="46"/>
  <c r="C293" i="46"/>
  <c r="J76" i="46"/>
  <c r="C56" i="46"/>
  <c r="J188" i="46"/>
  <c r="L188" i="46" s="1"/>
  <c r="C228" i="46"/>
  <c r="C253" i="46"/>
  <c r="C291" i="46"/>
  <c r="C290" i="46" s="1"/>
  <c r="N51" i="46"/>
  <c r="O197" i="46"/>
  <c r="N286" i="46"/>
  <c r="J196" i="46"/>
  <c r="L197" i="46"/>
  <c r="O205" i="46"/>
  <c r="F270" i="46"/>
  <c r="I269" i="46"/>
  <c r="F252" i="46"/>
  <c r="C252" i="46" s="1"/>
  <c r="C234" i="46"/>
  <c r="F196" i="46"/>
  <c r="F205" i="46"/>
  <c r="L175" i="46"/>
  <c r="F22" i="46"/>
  <c r="O270" i="46"/>
  <c r="I205" i="46"/>
  <c r="E231" i="46"/>
  <c r="O231" i="46"/>
  <c r="O232" i="46"/>
  <c r="C193" i="46"/>
  <c r="H195" i="46"/>
  <c r="O174" i="46"/>
  <c r="O175" i="46"/>
  <c r="I291" i="46"/>
  <c r="L174" i="46"/>
  <c r="F290" i="46"/>
  <c r="F291" i="46"/>
  <c r="C78" i="46"/>
  <c r="I68" i="46"/>
  <c r="C68" i="46" s="1"/>
  <c r="C85" i="46"/>
  <c r="L55" i="46"/>
  <c r="C55" i="46" s="1"/>
  <c r="J54" i="46"/>
  <c r="C137" i="46"/>
  <c r="C189" i="46"/>
  <c r="L76" i="46"/>
  <c r="I77" i="46"/>
  <c r="O84" i="46"/>
  <c r="C84" i="46" s="1"/>
  <c r="K76" i="46"/>
  <c r="K53" i="46" s="1"/>
  <c r="K52" i="46" s="1"/>
  <c r="L77" i="46"/>
  <c r="L232" i="46"/>
  <c r="J231" i="46"/>
  <c r="L231" i="46" s="1"/>
  <c r="I231" i="46"/>
  <c r="I232" i="46"/>
  <c r="F188" i="46"/>
  <c r="C188" i="46" s="1"/>
  <c r="H76" i="46"/>
  <c r="F77" i="46"/>
  <c r="L28" i="46"/>
  <c r="C28" i="46" s="1"/>
  <c r="J22" i="46"/>
  <c r="L22" i="46" s="1"/>
  <c r="O291" i="46"/>
  <c r="O290" i="46"/>
  <c r="O26" i="45"/>
  <c r="C232" i="46" l="1"/>
  <c r="C77" i="46"/>
  <c r="C174" i="46"/>
  <c r="E286" i="46"/>
  <c r="F286" i="46" s="1"/>
  <c r="C175" i="46"/>
  <c r="K286" i="46"/>
  <c r="J286" i="46"/>
  <c r="L286" i="46" s="1"/>
  <c r="C197" i="46"/>
  <c r="C205" i="46"/>
  <c r="K51" i="46"/>
  <c r="K288" i="46"/>
  <c r="O76" i="46"/>
  <c r="L54" i="46"/>
  <c r="J53" i="46"/>
  <c r="O269" i="46"/>
  <c r="O286" i="46"/>
  <c r="H53" i="46"/>
  <c r="H52" i="46" s="1"/>
  <c r="H286" i="46"/>
  <c r="I286" i="46" s="1"/>
  <c r="F76" i="46"/>
  <c r="F231" i="46"/>
  <c r="C231" i="46" s="1"/>
  <c r="F269" i="46"/>
  <c r="C269" i="46" s="1"/>
  <c r="I76" i="46"/>
  <c r="I195" i="46"/>
  <c r="I196" i="46"/>
  <c r="C22" i="46"/>
  <c r="C270" i="46"/>
  <c r="I54" i="46"/>
  <c r="C54" i="46" s="1"/>
  <c r="O195" i="46"/>
  <c r="O196" i="46"/>
  <c r="E195" i="46"/>
  <c r="E52" i="46" s="1"/>
  <c r="L196" i="46"/>
  <c r="C196" i="46" s="1"/>
  <c r="J195" i="46"/>
  <c r="L195" i="46" s="1"/>
  <c r="O303" i="45"/>
  <c r="L303" i="45"/>
  <c r="I303" i="45"/>
  <c r="F303" i="45"/>
  <c r="O301" i="45"/>
  <c r="L301" i="45"/>
  <c r="I301" i="45"/>
  <c r="C301" i="45" s="1"/>
  <c r="F301" i="45"/>
  <c r="O299" i="45"/>
  <c r="L299" i="45"/>
  <c r="I299" i="45"/>
  <c r="F299" i="45"/>
  <c r="O298" i="45"/>
  <c r="L298" i="45"/>
  <c r="I298" i="45"/>
  <c r="F298" i="45"/>
  <c r="C298" i="45" s="1"/>
  <c r="O297" i="45"/>
  <c r="L297" i="45"/>
  <c r="I297" i="45"/>
  <c r="F297" i="45"/>
  <c r="O296" i="45"/>
  <c r="L296" i="45"/>
  <c r="I296" i="45"/>
  <c r="F296" i="45"/>
  <c r="O295" i="45"/>
  <c r="L295" i="45"/>
  <c r="I295" i="45"/>
  <c r="F295" i="45"/>
  <c r="O294" i="45"/>
  <c r="L294" i="45"/>
  <c r="I294" i="45"/>
  <c r="F294" i="45"/>
  <c r="C294" i="45" s="1"/>
  <c r="N293" i="45"/>
  <c r="M293" i="45"/>
  <c r="K293" i="45"/>
  <c r="J293" i="45"/>
  <c r="L293" i="45" s="1"/>
  <c r="H293" i="45"/>
  <c r="G293" i="45"/>
  <c r="E293" i="45"/>
  <c r="D293" i="45"/>
  <c r="F293" i="45" s="1"/>
  <c r="O285" i="45"/>
  <c r="L285" i="45"/>
  <c r="I285" i="45"/>
  <c r="F285" i="45"/>
  <c r="O284" i="45"/>
  <c r="L284" i="45"/>
  <c r="I284" i="45"/>
  <c r="F284" i="45"/>
  <c r="C284" i="45" s="1"/>
  <c r="O283" i="45"/>
  <c r="N283" i="45"/>
  <c r="M283" i="45"/>
  <c r="K283" i="45"/>
  <c r="J283" i="45"/>
  <c r="H283" i="45"/>
  <c r="G283" i="45"/>
  <c r="E283" i="45"/>
  <c r="F283" i="45" s="1"/>
  <c r="D283" i="45"/>
  <c r="O282" i="45"/>
  <c r="L282" i="45"/>
  <c r="I282" i="45"/>
  <c r="F282" i="45"/>
  <c r="N281" i="45"/>
  <c r="M281" i="45"/>
  <c r="O281" i="45" s="1"/>
  <c r="K281" i="45"/>
  <c r="L281" i="45" s="1"/>
  <c r="J281" i="45"/>
  <c r="H281" i="45"/>
  <c r="G281" i="45"/>
  <c r="I281" i="45" s="1"/>
  <c r="E281" i="45"/>
  <c r="D281" i="45"/>
  <c r="O280" i="45"/>
  <c r="L280" i="45"/>
  <c r="I280" i="45"/>
  <c r="F280" i="45"/>
  <c r="O279" i="45"/>
  <c r="L279" i="45"/>
  <c r="C279" i="45" s="1"/>
  <c r="I279" i="45"/>
  <c r="F279" i="45"/>
  <c r="O278" i="45"/>
  <c r="L278" i="45"/>
  <c r="I278" i="45"/>
  <c r="F278" i="45"/>
  <c r="N277" i="45"/>
  <c r="M277" i="45"/>
  <c r="K277" i="45"/>
  <c r="J277" i="45"/>
  <c r="L277" i="45" s="1"/>
  <c r="I277" i="45"/>
  <c r="H277" i="45"/>
  <c r="G277" i="45"/>
  <c r="E277" i="45"/>
  <c r="D277" i="45"/>
  <c r="D270" i="45" s="1"/>
  <c r="O276" i="45"/>
  <c r="L276" i="45"/>
  <c r="I276" i="45"/>
  <c r="F276" i="45"/>
  <c r="C276" i="45" s="1"/>
  <c r="O275" i="45"/>
  <c r="L275" i="45"/>
  <c r="I275" i="45"/>
  <c r="F275" i="45"/>
  <c r="C275" i="45" s="1"/>
  <c r="O274" i="45"/>
  <c r="L274" i="45"/>
  <c r="I274" i="45"/>
  <c r="F274" i="45"/>
  <c r="O273" i="45"/>
  <c r="L273" i="45"/>
  <c r="I273" i="45"/>
  <c r="C273" i="45" s="1"/>
  <c r="F273" i="45"/>
  <c r="N272" i="45"/>
  <c r="M272" i="45"/>
  <c r="O272" i="45" s="1"/>
  <c r="K272" i="45"/>
  <c r="J272" i="45"/>
  <c r="H272" i="45"/>
  <c r="G272" i="45"/>
  <c r="F272" i="45"/>
  <c r="E272" i="45"/>
  <c r="D272" i="45"/>
  <c r="O271" i="45"/>
  <c r="L271" i="45"/>
  <c r="C271" i="45" s="1"/>
  <c r="I271" i="45"/>
  <c r="F271" i="45"/>
  <c r="H270" i="45"/>
  <c r="H269" i="45" s="1"/>
  <c r="O268" i="45"/>
  <c r="L268" i="45"/>
  <c r="I268" i="45"/>
  <c r="F268" i="45"/>
  <c r="O267" i="45"/>
  <c r="L267" i="45"/>
  <c r="I267" i="45"/>
  <c r="F267" i="45"/>
  <c r="C267" i="45" s="1"/>
  <c r="O266" i="45"/>
  <c r="L266" i="45"/>
  <c r="I266" i="45"/>
  <c r="F266" i="45"/>
  <c r="O265" i="45"/>
  <c r="L265" i="45"/>
  <c r="I265" i="45"/>
  <c r="F265" i="45"/>
  <c r="N264" i="45"/>
  <c r="M264" i="45"/>
  <c r="M259" i="45" s="1"/>
  <c r="K264" i="45"/>
  <c r="J264" i="45"/>
  <c r="L264" i="45" s="1"/>
  <c r="H264" i="45"/>
  <c r="G264" i="45"/>
  <c r="I264" i="45" s="1"/>
  <c r="E264" i="45"/>
  <c r="F264" i="45" s="1"/>
  <c r="D264" i="45"/>
  <c r="O263" i="45"/>
  <c r="L263" i="45"/>
  <c r="I263" i="45"/>
  <c r="F263" i="45"/>
  <c r="C263" i="45"/>
  <c r="O262" i="45"/>
  <c r="L262" i="45"/>
  <c r="I262" i="45"/>
  <c r="F262" i="45"/>
  <c r="C262" i="45" s="1"/>
  <c r="O261" i="45"/>
  <c r="L261" i="45"/>
  <c r="I261" i="45"/>
  <c r="F261" i="45"/>
  <c r="N260" i="45"/>
  <c r="M260" i="45"/>
  <c r="K260" i="45"/>
  <c r="J260" i="45"/>
  <c r="H260" i="45"/>
  <c r="H259" i="45" s="1"/>
  <c r="G260" i="45"/>
  <c r="I260" i="45" s="1"/>
  <c r="E260" i="45"/>
  <c r="E259" i="45" s="1"/>
  <c r="D260" i="45"/>
  <c r="D259" i="45" s="1"/>
  <c r="K259" i="45"/>
  <c r="G259" i="45"/>
  <c r="I259" i="45" s="1"/>
  <c r="O258" i="45"/>
  <c r="L258" i="45"/>
  <c r="I258" i="45"/>
  <c r="F258" i="45"/>
  <c r="O257" i="45"/>
  <c r="L257" i="45"/>
  <c r="I257" i="45"/>
  <c r="C257" i="45" s="1"/>
  <c r="F257" i="45"/>
  <c r="O256" i="45"/>
  <c r="L256" i="45"/>
  <c r="I256" i="45"/>
  <c r="F256" i="45"/>
  <c r="O255" i="45"/>
  <c r="L255" i="45"/>
  <c r="I255" i="45"/>
  <c r="F255" i="45"/>
  <c r="C255" i="45" s="1"/>
  <c r="O254" i="45"/>
  <c r="L254" i="45"/>
  <c r="I254" i="45"/>
  <c r="F254" i="45"/>
  <c r="N253" i="45"/>
  <c r="M253" i="45"/>
  <c r="K253" i="45"/>
  <c r="K252" i="45" s="1"/>
  <c r="J253" i="45"/>
  <c r="L253" i="45" s="1"/>
  <c r="H253" i="45"/>
  <c r="H252" i="45" s="1"/>
  <c r="G253" i="45"/>
  <c r="G252" i="45" s="1"/>
  <c r="E253" i="45"/>
  <c r="E252" i="45" s="1"/>
  <c r="D253" i="45"/>
  <c r="N252" i="45"/>
  <c r="J252" i="45"/>
  <c r="L252" i="45" s="1"/>
  <c r="D252" i="45"/>
  <c r="F252" i="45" s="1"/>
  <c r="O251" i="45"/>
  <c r="L251" i="45"/>
  <c r="I251" i="45"/>
  <c r="F251" i="45"/>
  <c r="C251" i="45" s="1"/>
  <c r="O250" i="45"/>
  <c r="L250" i="45"/>
  <c r="I250" i="45"/>
  <c r="F250" i="45"/>
  <c r="O249" i="45"/>
  <c r="L249" i="45"/>
  <c r="I249" i="45"/>
  <c r="C249" i="45" s="1"/>
  <c r="F249" i="45"/>
  <c r="O248" i="45"/>
  <c r="L248" i="45"/>
  <c r="I248" i="45"/>
  <c r="F248" i="45"/>
  <c r="N247" i="45"/>
  <c r="M247" i="45"/>
  <c r="O247" i="45" s="1"/>
  <c r="K247" i="45"/>
  <c r="J247" i="45"/>
  <c r="H247" i="45"/>
  <c r="G247" i="45"/>
  <c r="I247" i="45" s="1"/>
  <c r="E247" i="45"/>
  <c r="D247" i="45"/>
  <c r="F247" i="45" s="1"/>
  <c r="O246" i="45"/>
  <c r="L246" i="45"/>
  <c r="I246" i="45"/>
  <c r="F246" i="45"/>
  <c r="O245" i="45"/>
  <c r="L245" i="45"/>
  <c r="I245" i="45"/>
  <c r="F245" i="45"/>
  <c r="O244" i="45"/>
  <c r="L244" i="45"/>
  <c r="I244" i="45"/>
  <c r="F244" i="45"/>
  <c r="O243" i="45"/>
  <c r="L243" i="45"/>
  <c r="I243" i="45"/>
  <c r="F243" i="45"/>
  <c r="C243" i="45" s="1"/>
  <c r="O242" i="45"/>
  <c r="L242" i="45"/>
  <c r="I242" i="45"/>
  <c r="F242" i="45"/>
  <c r="O241" i="45"/>
  <c r="L241" i="45"/>
  <c r="I241" i="45"/>
  <c r="F241" i="45"/>
  <c r="O240" i="45"/>
  <c r="L240" i="45"/>
  <c r="I240" i="45"/>
  <c r="F240" i="45"/>
  <c r="O239" i="45"/>
  <c r="N239" i="45"/>
  <c r="M239" i="45"/>
  <c r="K239" i="45"/>
  <c r="J239" i="45"/>
  <c r="H239" i="45"/>
  <c r="G239" i="45"/>
  <c r="E239" i="45"/>
  <c r="D239" i="45"/>
  <c r="F239" i="45" s="1"/>
  <c r="O238" i="45"/>
  <c r="L238" i="45"/>
  <c r="I238" i="45"/>
  <c r="F238" i="45"/>
  <c r="C238" i="45" s="1"/>
  <c r="O237" i="45"/>
  <c r="L237" i="45"/>
  <c r="I237" i="45"/>
  <c r="F237" i="45"/>
  <c r="N236" i="45"/>
  <c r="M236" i="45"/>
  <c r="K236" i="45"/>
  <c r="J236" i="45"/>
  <c r="L236" i="45" s="1"/>
  <c r="H236" i="45"/>
  <c r="G236" i="45"/>
  <c r="I236" i="45" s="1"/>
  <c r="E236" i="45"/>
  <c r="E232" i="45" s="1"/>
  <c r="D236" i="45"/>
  <c r="F236" i="45" s="1"/>
  <c r="O235" i="45"/>
  <c r="L235" i="45"/>
  <c r="I235" i="45"/>
  <c r="C235" i="45" s="1"/>
  <c r="F235" i="45"/>
  <c r="N234" i="45"/>
  <c r="M234" i="45"/>
  <c r="O234" i="45" s="1"/>
  <c r="K234" i="45"/>
  <c r="L234" i="45" s="1"/>
  <c r="J234" i="45"/>
  <c r="H234" i="45"/>
  <c r="H232" i="45" s="1"/>
  <c r="G234" i="45"/>
  <c r="E234" i="45"/>
  <c r="D234" i="45"/>
  <c r="O233" i="45"/>
  <c r="L233" i="45"/>
  <c r="I233" i="45"/>
  <c r="F233" i="45"/>
  <c r="M232" i="45"/>
  <c r="O230" i="45"/>
  <c r="L230" i="45"/>
  <c r="I230" i="45"/>
  <c r="F230" i="45"/>
  <c r="O229" i="45"/>
  <c r="L229" i="45"/>
  <c r="I229" i="45"/>
  <c r="C229" i="45" s="1"/>
  <c r="F229" i="45"/>
  <c r="N228" i="45"/>
  <c r="M228" i="45"/>
  <c r="K228" i="45"/>
  <c r="J228" i="45"/>
  <c r="H228" i="45"/>
  <c r="G228" i="45"/>
  <c r="F228" i="45"/>
  <c r="E228" i="45"/>
  <c r="D228" i="45"/>
  <c r="O227" i="45"/>
  <c r="L227" i="45"/>
  <c r="I227" i="45"/>
  <c r="F227" i="45"/>
  <c r="C227" i="45" s="1"/>
  <c r="O226" i="45"/>
  <c r="L226" i="45"/>
  <c r="I226" i="45"/>
  <c r="F226" i="45"/>
  <c r="O225" i="45"/>
  <c r="L225" i="45"/>
  <c r="I225" i="45"/>
  <c r="F225" i="45"/>
  <c r="O224" i="45"/>
  <c r="L224" i="45"/>
  <c r="I224" i="45"/>
  <c r="F224" i="45"/>
  <c r="O223" i="45"/>
  <c r="L223" i="45"/>
  <c r="I223" i="45"/>
  <c r="F223" i="45"/>
  <c r="C223" i="45"/>
  <c r="O222" i="45"/>
  <c r="L222" i="45"/>
  <c r="I222" i="45"/>
  <c r="F222" i="45"/>
  <c r="C222" i="45" s="1"/>
  <c r="O221" i="45"/>
  <c r="L221" i="45"/>
  <c r="I221" i="45"/>
  <c r="F221" i="45"/>
  <c r="O220" i="45"/>
  <c r="L220" i="45"/>
  <c r="I220" i="45"/>
  <c r="F220" i="45"/>
  <c r="C220" i="45" s="1"/>
  <c r="O219" i="45"/>
  <c r="L219" i="45"/>
  <c r="I219" i="45"/>
  <c r="F219" i="45"/>
  <c r="C219" i="45" s="1"/>
  <c r="O218" i="45"/>
  <c r="L218" i="45"/>
  <c r="I218" i="45"/>
  <c r="F218" i="45"/>
  <c r="N217" i="45"/>
  <c r="M217" i="45"/>
  <c r="K217" i="45"/>
  <c r="J217" i="45"/>
  <c r="H217" i="45"/>
  <c r="G217" i="45"/>
  <c r="I217" i="45" s="1"/>
  <c r="E217" i="45"/>
  <c r="D217" i="45"/>
  <c r="F217" i="45" s="1"/>
  <c r="O216" i="45"/>
  <c r="L216" i="45"/>
  <c r="I216" i="45"/>
  <c r="F216" i="45"/>
  <c r="O215" i="45"/>
  <c r="L215" i="45"/>
  <c r="I215" i="45"/>
  <c r="F215" i="45"/>
  <c r="C215" i="45" s="1"/>
  <c r="O214" i="45"/>
  <c r="L214" i="45"/>
  <c r="I214" i="45"/>
  <c r="F214" i="45"/>
  <c r="O213" i="45"/>
  <c r="L213" i="45"/>
  <c r="I213" i="45"/>
  <c r="F213" i="45"/>
  <c r="O212" i="45"/>
  <c r="L212" i="45"/>
  <c r="I212" i="45"/>
  <c r="F212" i="45"/>
  <c r="O211" i="45"/>
  <c r="L211" i="45"/>
  <c r="I211" i="45"/>
  <c r="F211" i="45"/>
  <c r="C211" i="45"/>
  <c r="O210" i="45"/>
  <c r="L210" i="45"/>
  <c r="I210" i="45"/>
  <c r="F210" i="45"/>
  <c r="C210" i="45" s="1"/>
  <c r="O209" i="45"/>
  <c r="L209" i="45"/>
  <c r="I209" i="45"/>
  <c r="F209" i="45"/>
  <c r="O208" i="45"/>
  <c r="L208" i="45"/>
  <c r="I208" i="45"/>
  <c r="F208" i="45"/>
  <c r="C208" i="45" s="1"/>
  <c r="O207" i="45"/>
  <c r="L207" i="45"/>
  <c r="I207" i="45"/>
  <c r="F207" i="45"/>
  <c r="C207" i="45" s="1"/>
  <c r="N206" i="45"/>
  <c r="M206" i="45"/>
  <c r="L206" i="45"/>
  <c r="K206" i="45"/>
  <c r="J206" i="45"/>
  <c r="H206" i="45"/>
  <c r="H205" i="45" s="1"/>
  <c r="G206" i="45"/>
  <c r="I206" i="45" s="1"/>
  <c r="E206" i="45"/>
  <c r="D206" i="45"/>
  <c r="M205" i="45"/>
  <c r="K205" i="45"/>
  <c r="O204" i="45"/>
  <c r="L204" i="45"/>
  <c r="I204" i="45"/>
  <c r="F204" i="45"/>
  <c r="O203" i="45"/>
  <c r="L203" i="45"/>
  <c r="I203" i="45"/>
  <c r="F203" i="45"/>
  <c r="C203" i="45"/>
  <c r="O202" i="45"/>
  <c r="L202" i="45"/>
  <c r="I202" i="45"/>
  <c r="F202" i="45"/>
  <c r="C202" i="45" s="1"/>
  <c r="O201" i="45"/>
  <c r="L201" i="45"/>
  <c r="I201" i="45"/>
  <c r="F201" i="45"/>
  <c r="O200" i="45"/>
  <c r="L200" i="45"/>
  <c r="I200" i="45"/>
  <c r="F200" i="45"/>
  <c r="C200" i="45" s="1"/>
  <c r="O199" i="45"/>
  <c r="N199" i="45"/>
  <c r="M199" i="45"/>
  <c r="K199" i="45"/>
  <c r="K197" i="45" s="1"/>
  <c r="K196" i="45" s="1"/>
  <c r="J199" i="45"/>
  <c r="H199" i="45"/>
  <c r="G199" i="45"/>
  <c r="E199" i="45"/>
  <c r="E197" i="45" s="1"/>
  <c r="D199" i="45"/>
  <c r="D197" i="45" s="1"/>
  <c r="O198" i="45"/>
  <c r="L198" i="45"/>
  <c r="I198" i="45"/>
  <c r="F198" i="45"/>
  <c r="N197" i="45"/>
  <c r="M197" i="45"/>
  <c r="J197" i="45"/>
  <c r="H197" i="45"/>
  <c r="O194" i="45"/>
  <c r="L194" i="45"/>
  <c r="I194" i="45"/>
  <c r="F194" i="45"/>
  <c r="C194" i="45" s="1"/>
  <c r="N193" i="45"/>
  <c r="N192" i="45" s="1"/>
  <c r="M193" i="45"/>
  <c r="K193" i="45"/>
  <c r="J193" i="45"/>
  <c r="L193" i="45" s="1"/>
  <c r="I193" i="45"/>
  <c r="H193" i="45"/>
  <c r="G193" i="45"/>
  <c r="E193" i="45"/>
  <c r="E192" i="45" s="1"/>
  <c r="D193" i="45"/>
  <c r="D192" i="45" s="1"/>
  <c r="K192" i="45"/>
  <c r="J192" i="45"/>
  <c r="L192" i="45" s="1"/>
  <c r="H192" i="45"/>
  <c r="G192" i="45"/>
  <c r="O191" i="45"/>
  <c r="L191" i="45"/>
  <c r="I191" i="45"/>
  <c r="F191" i="45"/>
  <c r="O190" i="45"/>
  <c r="L190" i="45"/>
  <c r="I190" i="45"/>
  <c r="F190" i="45"/>
  <c r="N189" i="45"/>
  <c r="M189" i="45"/>
  <c r="K189" i="45"/>
  <c r="J189" i="45"/>
  <c r="H189" i="45"/>
  <c r="I189" i="45" s="1"/>
  <c r="G189" i="45"/>
  <c r="E189" i="45"/>
  <c r="D189" i="45"/>
  <c r="F189" i="45" s="1"/>
  <c r="K188" i="45"/>
  <c r="G188" i="45"/>
  <c r="O187" i="45"/>
  <c r="L187" i="45"/>
  <c r="I187" i="45"/>
  <c r="F187" i="45"/>
  <c r="O186" i="45"/>
  <c r="L186" i="45"/>
  <c r="I186" i="45"/>
  <c r="F186" i="45"/>
  <c r="N185" i="45"/>
  <c r="M185" i="45"/>
  <c r="O185" i="45" s="1"/>
  <c r="K185" i="45"/>
  <c r="J185" i="45"/>
  <c r="L185" i="45" s="1"/>
  <c r="H185" i="45"/>
  <c r="G185" i="45"/>
  <c r="E185" i="45"/>
  <c r="F185" i="45" s="1"/>
  <c r="D185" i="45"/>
  <c r="O184" i="45"/>
  <c r="L184" i="45"/>
  <c r="I184" i="45"/>
  <c r="F184" i="45"/>
  <c r="C184" i="45"/>
  <c r="O183" i="45"/>
  <c r="L183" i="45"/>
  <c r="I183" i="45"/>
  <c r="F183" i="45"/>
  <c r="C183" i="45" s="1"/>
  <c r="O182" i="45"/>
  <c r="L182" i="45"/>
  <c r="I182" i="45"/>
  <c r="F182" i="45"/>
  <c r="O181" i="45"/>
  <c r="L181" i="45"/>
  <c r="I181" i="45"/>
  <c r="F181" i="45"/>
  <c r="N180" i="45"/>
  <c r="M180" i="45"/>
  <c r="O180" i="45" s="1"/>
  <c r="K180" i="45"/>
  <c r="J180" i="45"/>
  <c r="H180" i="45"/>
  <c r="G180" i="45"/>
  <c r="I180" i="45" s="1"/>
  <c r="E180" i="45"/>
  <c r="F180" i="45" s="1"/>
  <c r="D180" i="45"/>
  <c r="O179" i="45"/>
  <c r="L179" i="45"/>
  <c r="I179" i="45"/>
  <c r="F179" i="45"/>
  <c r="O178" i="45"/>
  <c r="L178" i="45"/>
  <c r="I178" i="45"/>
  <c r="C178" i="45" s="1"/>
  <c r="F178" i="45"/>
  <c r="O177" i="45"/>
  <c r="L177" i="45"/>
  <c r="I177" i="45"/>
  <c r="F177" i="45"/>
  <c r="N176" i="45"/>
  <c r="M176" i="45"/>
  <c r="M175" i="45" s="1"/>
  <c r="O175" i="45" s="1"/>
  <c r="K176" i="45"/>
  <c r="J176" i="45"/>
  <c r="H176" i="45"/>
  <c r="G176" i="45"/>
  <c r="E176" i="45"/>
  <c r="F176" i="45" s="1"/>
  <c r="D176" i="45"/>
  <c r="N175" i="45"/>
  <c r="J175" i="45"/>
  <c r="H175" i="45"/>
  <c r="H174" i="45" s="1"/>
  <c r="D175" i="45"/>
  <c r="M174" i="45"/>
  <c r="O173" i="45"/>
  <c r="L173" i="45"/>
  <c r="I173" i="45"/>
  <c r="F173" i="45"/>
  <c r="O172" i="45"/>
  <c r="L172" i="45"/>
  <c r="I172" i="45"/>
  <c r="F172" i="45"/>
  <c r="C172" i="45" s="1"/>
  <c r="O171" i="45"/>
  <c r="L171" i="45"/>
  <c r="I171" i="45"/>
  <c r="F171" i="45"/>
  <c r="O170" i="45"/>
  <c r="L170" i="45"/>
  <c r="I170" i="45"/>
  <c r="C170" i="45" s="1"/>
  <c r="F170" i="45"/>
  <c r="O169" i="45"/>
  <c r="L169" i="45"/>
  <c r="I169" i="45"/>
  <c r="F169" i="45"/>
  <c r="O168" i="45"/>
  <c r="L168" i="45"/>
  <c r="I168" i="45"/>
  <c r="F168" i="45"/>
  <c r="C168" i="45" s="1"/>
  <c r="N167" i="45"/>
  <c r="M167" i="45"/>
  <c r="K167" i="45"/>
  <c r="J167" i="45"/>
  <c r="J166" i="45" s="1"/>
  <c r="H167" i="45"/>
  <c r="H166" i="45" s="1"/>
  <c r="G167" i="45"/>
  <c r="E167" i="45"/>
  <c r="D167" i="45"/>
  <c r="M166" i="45"/>
  <c r="K166" i="45"/>
  <c r="G166" i="45"/>
  <c r="I166" i="45" s="1"/>
  <c r="E166" i="45"/>
  <c r="O165" i="45"/>
  <c r="L165" i="45"/>
  <c r="I165" i="45"/>
  <c r="F165" i="45"/>
  <c r="O164" i="45"/>
  <c r="L164" i="45"/>
  <c r="I164" i="45"/>
  <c r="F164" i="45"/>
  <c r="C164" i="45" s="1"/>
  <c r="O163" i="45"/>
  <c r="L163" i="45"/>
  <c r="I163" i="45"/>
  <c r="F163" i="45"/>
  <c r="O162" i="45"/>
  <c r="L162" i="45"/>
  <c r="I162" i="45"/>
  <c r="C162" i="45" s="1"/>
  <c r="F162" i="45"/>
  <c r="N161" i="45"/>
  <c r="M161" i="45"/>
  <c r="K161" i="45"/>
  <c r="J161" i="45"/>
  <c r="H161" i="45"/>
  <c r="G161" i="45"/>
  <c r="F161" i="45"/>
  <c r="E161" i="45"/>
  <c r="D161" i="45"/>
  <c r="O160" i="45"/>
  <c r="L160" i="45"/>
  <c r="I160" i="45"/>
  <c r="C160" i="45" s="1"/>
  <c r="F160" i="45"/>
  <c r="O159" i="45"/>
  <c r="L159" i="45"/>
  <c r="I159" i="45"/>
  <c r="F159" i="45"/>
  <c r="O158" i="45"/>
  <c r="L158" i="45"/>
  <c r="I158" i="45"/>
  <c r="F158" i="45"/>
  <c r="O157" i="45"/>
  <c r="L157" i="45"/>
  <c r="I157" i="45"/>
  <c r="F157" i="45"/>
  <c r="O156" i="45"/>
  <c r="L156" i="45"/>
  <c r="I156" i="45"/>
  <c r="F156" i="45"/>
  <c r="C156" i="45"/>
  <c r="O155" i="45"/>
  <c r="L155" i="45"/>
  <c r="I155" i="45"/>
  <c r="F155" i="45"/>
  <c r="C155" i="45" s="1"/>
  <c r="O154" i="45"/>
  <c r="L154" i="45"/>
  <c r="I154" i="45"/>
  <c r="F154" i="45"/>
  <c r="O153" i="45"/>
  <c r="L153" i="45"/>
  <c r="I153" i="45"/>
  <c r="F153" i="45"/>
  <c r="N152" i="45"/>
  <c r="M152" i="45"/>
  <c r="O152" i="45" s="1"/>
  <c r="K152" i="45"/>
  <c r="J152" i="45"/>
  <c r="H152" i="45"/>
  <c r="G152" i="45"/>
  <c r="I152" i="45" s="1"/>
  <c r="E152" i="45"/>
  <c r="F152" i="45" s="1"/>
  <c r="D152" i="45"/>
  <c r="O151" i="45"/>
  <c r="L151" i="45"/>
  <c r="I151" i="45"/>
  <c r="F151" i="45"/>
  <c r="O150" i="45"/>
  <c r="L150" i="45"/>
  <c r="I150" i="45"/>
  <c r="C150" i="45" s="1"/>
  <c r="F150" i="45"/>
  <c r="O149" i="45"/>
  <c r="L149" i="45"/>
  <c r="I149" i="45"/>
  <c r="F149" i="45"/>
  <c r="O148" i="45"/>
  <c r="L148" i="45"/>
  <c r="I148" i="45"/>
  <c r="F148" i="45"/>
  <c r="C148" i="45" s="1"/>
  <c r="O147" i="45"/>
  <c r="L147" i="45"/>
  <c r="I147" i="45"/>
  <c r="F147" i="45"/>
  <c r="O146" i="45"/>
  <c r="L146" i="45"/>
  <c r="I146" i="45"/>
  <c r="F146" i="45"/>
  <c r="N145" i="45"/>
  <c r="M145" i="45"/>
  <c r="K145" i="45"/>
  <c r="J145" i="45"/>
  <c r="H145" i="45"/>
  <c r="G145" i="45"/>
  <c r="E145" i="45"/>
  <c r="D145" i="45"/>
  <c r="F145" i="45" s="1"/>
  <c r="O144" i="45"/>
  <c r="L144" i="45"/>
  <c r="I144" i="45"/>
  <c r="F144" i="45"/>
  <c r="C144" i="45"/>
  <c r="O143" i="45"/>
  <c r="L143" i="45"/>
  <c r="I143" i="45"/>
  <c r="F143" i="45"/>
  <c r="C143" i="45" s="1"/>
  <c r="N142" i="45"/>
  <c r="M142" i="45"/>
  <c r="K142" i="45"/>
  <c r="J142" i="45"/>
  <c r="H142" i="45"/>
  <c r="G142" i="45"/>
  <c r="I142" i="45" s="1"/>
  <c r="E142" i="45"/>
  <c r="D142" i="45"/>
  <c r="O141" i="45"/>
  <c r="L141" i="45"/>
  <c r="I141" i="45"/>
  <c r="F141" i="45"/>
  <c r="O140" i="45"/>
  <c r="L140" i="45"/>
  <c r="I140" i="45"/>
  <c r="F140" i="45"/>
  <c r="C140" i="45" s="1"/>
  <c r="O139" i="45"/>
  <c r="L139" i="45"/>
  <c r="I139" i="45"/>
  <c r="F139" i="45"/>
  <c r="O138" i="45"/>
  <c r="L138" i="45"/>
  <c r="I138" i="45"/>
  <c r="F138" i="45"/>
  <c r="N137" i="45"/>
  <c r="M137" i="45"/>
  <c r="K137" i="45"/>
  <c r="J137" i="45"/>
  <c r="H137" i="45"/>
  <c r="G137" i="45"/>
  <c r="E137" i="45"/>
  <c r="D137" i="45"/>
  <c r="F137" i="45" s="1"/>
  <c r="O136" i="45"/>
  <c r="L136" i="45"/>
  <c r="I136" i="45"/>
  <c r="F136" i="45"/>
  <c r="C136" i="45"/>
  <c r="O135" i="45"/>
  <c r="L135" i="45"/>
  <c r="I135" i="45"/>
  <c r="F135" i="45"/>
  <c r="C135" i="45" s="1"/>
  <c r="O134" i="45"/>
  <c r="L134" i="45"/>
  <c r="I134" i="45"/>
  <c r="F134" i="45"/>
  <c r="O133" i="45"/>
  <c r="L133" i="45"/>
  <c r="I133" i="45"/>
  <c r="F133" i="45"/>
  <c r="N132" i="45"/>
  <c r="M132" i="45"/>
  <c r="M131" i="45" s="1"/>
  <c r="K132" i="45"/>
  <c r="J132" i="45"/>
  <c r="H132" i="45"/>
  <c r="G132" i="45"/>
  <c r="E132" i="45"/>
  <c r="F132" i="45" s="1"/>
  <c r="D132" i="45"/>
  <c r="H131" i="45"/>
  <c r="D131" i="45"/>
  <c r="O130" i="45"/>
  <c r="L130" i="45"/>
  <c r="I130" i="45"/>
  <c r="F130" i="45"/>
  <c r="N129" i="45"/>
  <c r="M129" i="45"/>
  <c r="K129" i="45"/>
  <c r="J129" i="45"/>
  <c r="L129" i="45" s="1"/>
  <c r="H129" i="45"/>
  <c r="I129" i="45" s="1"/>
  <c r="G129" i="45"/>
  <c r="E129" i="45"/>
  <c r="D129" i="45"/>
  <c r="F129" i="45" s="1"/>
  <c r="O128" i="45"/>
  <c r="J128" i="45"/>
  <c r="L128" i="45" s="1"/>
  <c r="I128" i="45"/>
  <c r="F128" i="45"/>
  <c r="O127" i="45"/>
  <c r="L127" i="45"/>
  <c r="I127" i="45"/>
  <c r="C127" i="45" s="1"/>
  <c r="F127" i="45"/>
  <c r="O126" i="45"/>
  <c r="L126" i="45"/>
  <c r="I126" i="45"/>
  <c r="F126" i="45"/>
  <c r="O125" i="45"/>
  <c r="L125" i="45"/>
  <c r="I125" i="45"/>
  <c r="F125" i="45"/>
  <c r="C125" i="45" s="1"/>
  <c r="O124" i="45"/>
  <c r="L124" i="45"/>
  <c r="I124" i="45"/>
  <c r="F124" i="45"/>
  <c r="N123" i="45"/>
  <c r="M123" i="45"/>
  <c r="O123" i="45" s="1"/>
  <c r="K123" i="45"/>
  <c r="H123" i="45"/>
  <c r="G123" i="45"/>
  <c r="I123" i="45" s="1"/>
  <c r="E123" i="45"/>
  <c r="D123" i="45"/>
  <c r="O122" i="45"/>
  <c r="L122" i="45"/>
  <c r="I122" i="45"/>
  <c r="F122" i="45"/>
  <c r="O121" i="45"/>
  <c r="L121" i="45"/>
  <c r="I121" i="45"/>
  <c r="C121" i="45" s="1"/>
  <c r="F121" i="45"/>
  <c r="O120" i="45"/>
  <c r="L120" i="45"/>
  <c r="I120" i="45"/>
  <c r="F120" i="45"/>
  <c r="O119" i="45"/>
  <c r="L119" i="45"/>
  <c r="I119" i="45"/>
  <c r="F119" i="45"/>
  <c r="O118" i="45"/>
  <c r="L118" i="45"/>
  <c r="I118" i="45"/>
  <c r="F118" i="45"/>
  <c r="O117" i="45"/>
  <c r="N117" i="45"/>
  <c r="M117" i="45"/>
  <c r="K117" i="45"/>
  <c r="J117" i="45"/>
  <c r="L117" i="45" s="1"/>
  <c r="H117" i="45"/>
  <c r="G117" i="45"/>
  <c r="I117" i="45" s="1"/>
  <c r="E117" i="45"/>
  <c r="D117" i="45"/>
  <c r="O116" i="45"/>
  <c r="L116" i="45"/>
  <c r="I116" i="45"/>
  <c r="F116" i="45"/>
  <c r="C116" i="45" s="1"/>
  <c r="O115" i="45"/>
  <c r="L115" i="45"/>
  <c r="I115" i="45"/>
  <c r="F115" i="45"/>
  <c r="O114" i="45"/>
  <c r="L114" i="45"/>
  <c r="I114" i="45"/>
  <c r="F114" i="45"/>
  <c r="N113" i="45"/>
  <c r="M113" i="45"/>
  <c r="O113" i="45" s="1"/>
  <c r="K113" i="45"/>
  <c r="J113" i="45"/>
  <c r="H113" i="45"/>
  <c r="G113" i="45"/>
  <c r="I113" i="45" s="1"/>
  <c r="E113" i="45"/>
  <c r="F113" i="45" s="1"/>
  <c r="D113" i="45"/>
  <c r="O112" i="45"/>
  <c r="L112" i="45"/>
  <c r="I112" i="45"/>
  <c r="F112" i="45"/>
  <c r="O111" i="45"/>
  <c r="L111" i="45"/>
  <c r="I111" i="45"/>
  <c r="C111" i="45" s="1"/>
  <c r="F111" i="45"/>
  <c r="O110" i="45"/>
  <c r="L110" i="45"/>
  <c r="I110" i="45"/>
  <c r="F110" i="45"/>
  <c r="O109" i="45"/>
  <c r="L109" i="45"/>
  <c r="I109" i="45"/>
  <c r="C109" i="45" s="1"/>
  <c r="F109" i="45"/>
  <c r="O108" i="45"/>
  <c r="L108" i="45"/>
  <c r="I108" i="45"/>
  <c r="F108" i="45"/>
  <c r="O107" i="45"/>
  <c r="L107" i="45"/>
  <c r="I107" i="45"/>
  <c r="C107" i="45" s="1"/>
  <c r="F107" i="45"/>
  <c r="O106" i="45"/>
  <c r="L106" i="45"/>
  <c r="I106" i="45"/>
  <c r="F106" i="45"/>
  <c r="O105" i="45"/>
  <c r="L105" i="45"/>
  <c r="I105" i="45"/>
  <c r="F105" i="45"/>
  <c r="C105" i="45" s="1"/>
  <c r="N104" i="45"/>
  <c r="O104" i="45" s="1"/>
  <c r="M104" i="45"/>
  <c r="K104" i="45"/>
  <c r="J104" i="45"/>
  <c r="L104" i="45" s="1"/>
  <c r="H104" i="45"/>
  <c r="G104" i="45"/>
  <c r="I104" i="45" s="1"/>
  <c r="E104" i="45"/>
  <c r="D104" i="45"/>
  <c r="F104" i="45" s="1"/>
  <c r="O103" i="45"/>
  <c r="L103" i="45"/>
  <c r="I103" i="45"/>
  <c r="C103" i="45" s="1"/>
  <c r="F103" i="45"/>
  <c r="O102" i="45"/>
  <c r="L102" i="45"/>
  <c r="I102" i="45"/>
  <c r="F102" i="45"/>
  <c r="C102" i="45" s="1"/>
  <c r="O101" i="45"/>
  <c r="L101" i="45"/>
  <c r="I101" i="45"/>
  <c r="F101" i="45"/>
  <c r="C101" i="45" s="1"/>
  <c r="O100" i="45"/>
  <c r="L100" i="45"/>
  <c r="I100" i="45"/>
  <c r="F100" i="45"/>
  <c r="O99" i="45"/>
  <c r="L99" i="45"/>
  <c r="I99" i="45"/>
  <c r="C99" i="45" s="1"/>
  <c r="F99" i="45"/>
  <c r="O98" i="45"/>
  <c r="L98" i="45"/>
  <c r="I98" i="45"/>
  <c r="F98" i="45"/>
  <c r="O97" i="45"/>
  <c r="L97" i="45"/>
  <c r="I97" i="45"/>
  <c r="C97" i="45" s="1"/>
  <c r="F97" i="45"/>
  <c r="N96" i="45"/>
  <c r="O96" i="45" s="1"/>
  <c r="M96" i="45"/>
  <c r="K96" i="45"/>
  <c r="J96" i="45"/>
  <c r="H96" i="45"/>
  <c r="G96" i="45"/>
  <c r="E96" i="45"/>
  <c r="D96" i="45"/>
  <c r="O95" i="45"/>
  <c r="L95" i="45"/>
  <c r="I95" i="45"/>
  <c r="C95" i="45" s="1"/>
  <c r="F95" i="45"/>
  <c r="O94" i="45"/>
  <c r="L94" i="45"/>
  <c r="I94" i="45"/>
  <c r="F94" i="45"/>
  <c r="O93" i="45"/>
  <c r="L93" i="45"/>
  <c r="I93" i="45"/>
  <c r="C93" i="45" s="1"/>
  <c r="F93" i="45"/>
  <c r="O92" i="45"/>
  <c r="L92" i="45"/>
  <c r="I92" i="45"/>
  <c r="F92" i="45"/>
  <c r="O91" i="45"/>
  <c r="L91" i="45"/>
  <c r="I91" i="45"/>
  <c r="C91" i="45" s="1"/>
  <c r="F91" i="45"/>
  <c r="N90" i="45"/>
  <c r="M90" i="45"/>
  <c r="O90" i="45" s="1"/>
  <c r="K90" i="45"/>
  <c r="J90" i="45"/>
  <c r="L90" i="45" s="1"/>
  <c r="H90" i="45"/>
  <c r="G90" i="45"/>
  <c r="E90" i="45"/>
  <c r="D90" i="45"/>
  <c r="F90" i="45" s="1"/>
  <c r="O89" i="45"/>
  <c r="L89" i="45"/>
  <c r="I89" i="45"/>
  <c r="F89" i="45"/>
  <c r="O88" i="45"/>
  <c r="L88" i="45"/>
  <c r="I88" i="45"/>
  <c r="F88" i="45"/>
  <c r="O87" i="45"/>
  <c r="L87" i="45"/>
  <c r="I87" i="45"/>
  <c r="F87" i="45"/>
  <c r="C87" i="45" s="1"/>
  <c r="O86" i="45"/>
  <c r="L86" i="45"/>
  <c r="I86" i="45"/>
  <c r="F86" i="45"/>
  <c r="N85" i="45"/>
  <c r="M85" i="45"/>
  <c r="O85" i="45" s="1"/>
  <c r="K85" i="45"/>
  <c r="K84" i="45" s="1"/>
  <c r="J85" i="45"/>
  <c r="H85" i="45"/>
  <c r="G85" i="45"/>
  <c r="G84" i="45" s="1"/>
  <c r="E85" i="45"/>
  <c r="D85" i="45"/>
  <c r="N84" i="45"/>
  <c r="O83" i="45"/>
  <c r="L83" i="45"/>
  <c r="I83" i="45"/>
  <c r="F83" i="45"/>
  <c r="O82" i="45"/>
  <c r="L82" i="45"/>
  <c r="I82" i="45"/>
  <c r="F82" i="45"/>
  <c r="O81" i="45"/>
  <c r="N81" i="45"/>
  <c r="M81" i="45"/>
  <c r="K81" i="45"/>
  <c r="J81" i="45"/>
  <c r="L81" i="45" s="1"/>
  <c r="H81" i="45"/>
  <c r="G81" i="45"/>
  <c r="I81" i="45" s="1"/>
  <c r="F81" i="45"/>
  <c r="E81" i="45"/>
  <c r="D81" i="45"/>
  <c r="O80" i="45"/>
  <c r="L80" i="45"/>
  <c r="C80" i="45" s="1"/>
  <c r="I80" i="45"/>
  <c r="F80" i="45"/>
  <c r="O79" i="45"/>
  <c r="L79" i="45"/>
  <c r="I79" i="45"/>
  <c r="F79" i="45"/>
  <c r="N78" i="45"/>
  <c r="M78" i="45"/>
  <c r="K78" i="45"/>
  <c r="J78" i="45"/>
  <c r="J77" i="45" s="1"/>
  <c r="H78" i="45"/>
  <c r="H77" i="45" s="1"/>
  <c r="I77" i="45" s="1"/>
  <c r="G78" i="45"/>
  <c r="E78" i="45"/>
  <c r="D78" i="45"/>
  <c r="D77" i="45" s="1"/>
  <c r="N77" i="45"/>
  <c r="K77" i="45"/>
  <c r="G77" i="45"/>
  <c r="E77" i="45"/>
  <c r="F77" i="45" s="1"/>
  <c r="O75" i="45"/>
  <c r="L75" i="45"/>
  <c r="I75" i="45"/>
  <c r="F75" i="45"/>
  <c r="C75" i="45" s="1"/>
  <c r="O74" i="45"/>
  <c r="L74" i="45"/>
  <c r="I74" i="45"/>
  <c r="F74" i="45"/>
  <c r="O73" i="45"/>
  <c r="L73" i="45"/>
  <c r="I73" i="45"/>
  <c r="F73" i="45"/>
  <c r="O72" i="45"/>
  <c r="L72" i="45"/>
  <c r="I72" i="45"/>
  <c r="F72" i="45"/>
  <c r="C72" i="45" s="1"/>
  <c r="O71" i="45"/>
  <c r="L71" i="45"/>
  <c r="I71" i="45"/>
  <c r="F71" i="45"/>
  <c r="C71" i="45" s="1"/>
  <c r="N70" i="45"/>
  <c r="M70" i="45"/>
  <c r="K70" i="45"/>
  <c r="J70" i="45"/>
  <c r="H70" i="45"/>
  <c r="H68" i="45" s="1"/>
  <c r="G70" i="45"/>
  <c r="I70" i="45" s="1"/>
  <c r="E70" i="45"/>
  <c r="E68" i="45" s="1"/>
  <c r="D70" i="45"/>
  <c r="O69" i="45"/>
  <c r="L69" i="45"/>
  <c r="I69" i="45"/>
  <c r="F69" i="45"/>
  <c r="C69" i="45"/>
  <c r="N68" i="45"/>
  <c r="K68" i="45"/>
  <c r="J68" i="45"/>
  <c r="G68" i="45"/>
  <c r="D68" i="45"/>
  <c r="F68" i="45" s="1"/>
  <c r="O67" i="45"/>
  <c r="L67" i="45"/>
  <c r="I67" i="45"/>
  <c r="F67" i="45"/>
  <c r="O66" i="45"/>
  <c r="L66" i="45"/>
  <c r="I66" i="45"/>
  <c r="F66" i="45"/>
  <c r="O65" i="45"/>
  <c r="C65" i="45" s="1"/>
  <c r="L65" i="45"/>
  <c r="I65" i="45"/>
  <c r="F65" i="45"/>
  <c r="O64" i="45"/>
  <c r="L64" i="45"/>
  <c r="I64" i="45"/>
  <c r="F64" i="45"/>
  <c r="O63" i="45"/>
  <c r="L63" i="45"/>
  <c r="I63" i="45"/>
  <c r="F63" i="45"/>
  <c r="O62" i="45"/>
  <c r="L62" i="45"/>
  <c r="I62" i="45"/>
  <c r="F62" i="45"/>
  <c r="O61" i="45"/>
  <c r="L61" i="45"/>
  <c r="I61" i="45"/>
  <c r="F61" i="45"/>
  <c r="O60" i="45"/>
  <c r="C60" i="45" s="1"/>
  <c r="L60" i="45"/>
  <c r="I60" i="45"/>
  <c r="F60" i="45"/>
  <c r="O59" i="45"/>
  <c r="N59" i="45"/>
  <c r="M59" i="45"/>
  <c r="K59" i="45"/>
  <c r="K55" i="45" s="1"/>
  <c r="L55" i="45" s="1"/>
  <c r="J59" i="45"/>
  <c r="L59" i="45" s="1"/>
  <c r="H59" i="45"/>
  <c r="G59" i="45"/>
  <c r="I59" i="45" s="1"/>
  <c r="E59" i="45"/>
  <c r="D59" i="45"/>
  <c r="O58" i="45"/>
  <c r="L58" i="45"/>
  <c r="I58" i="45"/>
  <c r="F58" i="45"/>
  <c r="O57" i="45"/>
  <c r="L57" i="45"/>
  <c r="I57" i="45"/>
  <c r="F57" i="45"/>
  <c r="N56" i="45"/>
  <c r="M56" i="45"/>
  <c r="O56" i="45" s="1"/>
  <c r="K56" i="45"/>
  <c r="L56" i="45" s="1"/>
  <c r="J56" i="45"/>
  <c r="H56" i="45"/>
  <c r="H55" i="45" s="1"/>
  <c r="G56" i="45"/>
  <c r="G55" i="45" s="1"/>
  <c r="G54" i="45" s="1"/>
  <c r="E56" i="45"/>
  <c r="D56" i="45"/>
  <c r="D55" i="45" s="1"/>
  <c r="N55" i="45"/>
  <c r="M55" i="45"/>
  <c r="J55" i="45"/>
  <c r="E55" i="45"/>
  <c r="E54" i="45" s="1"/>
  <c r="N54" i="45"/>
  <c r="J54" i="45"/>
  <c r="O48" i="45"/>
  <c r="C48" i="45"/>
  <c r="O47" i="45"/>
  <c r="C47" i="45"/>
  <c r="N46" i="45"/>
  <c r="M46" i="45"/>
  <c r="L45" i="45"/>
  <c r="I45" i="45"/>
  <c r="F45" i="45"/>
  <c r="K44" i="45"/>
  <c r="J44" i="45"/>
  <c r="H44" i="45"/>
  <c r="G44" i="45"/>
  <c r="I44" i="45" s="1"/>
  <c r="E44" i="45"/>
  <c r="F44" i="45" s="1"/>
  <c r="D44" i="45"/>
  <c r="F43" i="45"/>
  <c r="C43" i="45"/>
  <c r="L42" i="45"/>
  <c r="C42" i="45" s="1"/>
  <c r="L41" i="45"/>
  <c r="C41" i="45"/>
  <c r="L40" i="45"/>
  <c r="C40" i="45" s="1"/>
  <c r="L39" i="45"/>
  <c r="C39" i="45"/>
  <c r="K38" i="45"/>
  <c r="J38" i="45"/>
  <c r="L37" i="45"/>
  <c r="C37" i="45"/>
  <c r="L36" i="45"/>
  <c r="C36" i="45" s="1"/>
  <c r="K35" i="45"/>
  <c r="J35" i="45"/>
  <c r="L35" i="45" s="1"/>
  <c r="C35" i="45" s="1"/>
  <c r="L34" i="45"/>
  <c r="C34" i="45" s="1"/>
  <c r="K33" i="45"/>
  <c r="J33" i="45"/>
  <c r="L32" i="45"/>
  <c r="C32" i="45" s="1"/>
  <c r="L31" i="45"/>
  <c r="C31" i="45"/>
  <c r="L30" i="45"/>
  <c r="C30" i="45" s="1"/>
  <c r="K29" i="45"/>
  <c r="J29" i="45"/>
  <c r="L29" i="45" s="1"/>
  <c r="C29" i="45" s="1"/>
  <c r="K28" i="45"/>
  <c r="J28" i="45"/>
  <c r="F27" i="45"/>
  <c r="C27" i="45"/>
  <c r="I26" i="45"/>
  <c r="F26" i="45"/>
  <c r="O25" i="45"/>
  <c r="L25" i="45"/>
  <c r="I25" i="45"/>
  <c r="F25" i="45"/>
  <c r="C25" i="45" s="1"/>
  <c r="O24" i="45"/>
  <c r="L24" i="45"/>
  <c r="I24" i="45"/>
  <c r="F24" i="45"/>
  <c r="N23" i="45"/>
  <c r="M23" i="45"/>
  <c r="M22" i="45" s="1"/>
  <c r="K23" i="45"/>
  <c r="K291" i="45" s="1"/>
  <c r="K290" i="45" s="1"/>
  <c r="J23" i="45"/>
  <c r="J291" i="45" s="1"/>
  <c r="H23" i="45"/>
  <c r="H291" i="45" s="1"/>
  <c r="H290" i="45" s="1"/>
  <c r="G23" i="45"/>
  <c r="G291" i="45" s="1"/>
  <c r="E23" i="45"/>
  <c r="E291" i="45" s="1"/>
  <c r="E290" i="45" s="1"/>
  <c r="D23" i="45"/>
  <c r="D291" i="45" s="1"/>
  <c r="J22" i="45"/>
  <c r="D22" i="45"/>
  <c r="I23" i="45" l="1"/>
  <c r="N291" i="45"/>
  <c r="N290" i="45" s="1"/>
  <c r="N22" i="45"/>
  <c r="C57" i="45"/>
  <c r="C64" i="45"/>
  <c r="C67" i="45"/>
  <c r="L68" i="45"/>
  <c r="C79" i="45"/>
  <c r="C83" i="45"/>
  <c r="C89" i="45"/>
  <c r="C134" i="45"/>
  <c r="I137" i="45"/>
  <c r="L142" i="45"/>
  <c r="I145" i="45"/>
  <c r="C154" i="45"/>
  <c r="C157" i="45"/>
  <c r="C159" i="45"/>
  <c r="L166" i="45"/>
  <c r="O167" i="45"/>
  <c r="C182" i="45"/>
  <c r="I185" i="45"/>
  <c r="C191" i="45"/>
  <c r="C201" i="45"/>
  <c r="G205" i="45"/>
  <c r="I205" i="45" s="1"/>
  <c r="C213" i="45"/>
  <c r="C225" i="45"/>
  <c r="N205" i="45"/>
  <c r="N196" i="45" s="1"/>
  <c r="C233" i="45"/>
  <c r="C241" i="45"/>
  <c r="C246" i="45"/>
  <c r="E231" i="45"/>
  <c r="C254" i="45"/>
  <c r="C266" i="45"/>
  <c r="N270" i="45"/>
  <c r="N269" i="45" s="1"/>
  <c r="G270" i="45"/>
  <c r="K270" i="45"/>
  <c r="K269" i="45" s="1"/>
  <c r="C295" i="45"/>
  <c r="C297" i="45"/>
  <c r="C24" i="45"/>
  <c r="L33" i="45"/>
  <c r="C33" i="45" s="1"/>
  <c r="C45" i="45"/>
  <c r="C61" i="45"/>
  <c r="C63" i="45"/>
  <c r="L70" i="45"/>
  <c r="L78" i="45"/>
  <c r="M77" i="45"/>
  <c r="F96" i="45"/>
  <c r="L96" i="45"/>
  <c r="C100" i="45"/>
  <c r="C115" i="45"/>
  <c r="F117" i="45"/>
  <c r="C120" i="45"/>
  <c r="C130" i="45"/>
  <c r="C139" i="45"/>
  <c r="O142" i="45"/>
  <c r="L145" i="45"/>
  <c r="C147" i="45"/>
  <c r="C158" i="45"/>
  <c r="I161" i="45"/>
  <c r="O176" i="45"/>
  <c r="C187" i="45"/>
  <c r="C190" i="45"/>
  <c r="I192" i="45"/>
  <c r="E205" i="45"/>
  <c r="E196" i="45" s="1"/>
  <c r="E195" i="45" s="1"/>
  <c r="L217" i="45"/>
  <c r="C217" i="45" s="1"/>
  <c r="C218" i="45"/>
  <c r="C230" i="45"/>
  <c r="I234" i="45"/>
  <c r="O236" i="45"/>
  <c r="C236" i="45" s="1"/>
  <c r="C245" i="45"/>
  <c r="L247" i="45"/>
  <c r="C247" i="45" s="1"/>
  <c r="C248" i="45"/>
  <c r="C250" i="45"/>
  <c r="I252" i="45"/>
  <c r="C256" i="45"/>
  <c r="C258" i="45"/>
  <c r="F259" i="45"/>
  <c r="C265" i="45"/>
  <c r="C274" i="45"/>
  <c r="M270" i="45"/>
  <c r="O270" i="45" s="1"/>
  <c r="C282" i="45"/>
  <c r="O293" i="45"/>
  <c r="C296" i="45"/>
  <c r="C299" i="45"/>
  <c r="C303" i="45"/>
  <c r="O46" i="45"/>
  <c r="C46" i="45" s="1"/>
  <c r="H22" i="45"/>
  <c r="L28" i="45"/>
  <c r="C28" i="45" s="1"/>
  <c r="L38" i="45"/>
  <c r="C38" i="45" s="1"/>
  <c r="L44" i="45"/>
  <c r="C44" i="45" s="1"/>
  <c r="C58" i="45"/>
  <c r="C86" i="45"/>
  <c r="C106" i="45"/>
  <c r="C117" i="45"/>
  <c r="C119" i="45"/>
  <c r="F123" i="45"/>
  <c r="C124" i="45"/>
  <c r="O129" i="45"/>
  <c r="L132" i="45"/>
  <c r="O132" i="45"/>
  <c r="C138" i="45"/>
  <c r="C141" i="45"/>
  <c r="F142" i="45"/>
  <c r="C142" i="45" s="1"/>
  <c r="C146" i="45"/>
  <c r="C149" i="45"/>
  <c r="C151" i="45"/>
  <c r="L161" i="45"/>
  <c r="C163" i="45"/>
  <c r="L167" i="45"/>
  <c r="C171" i="45"/>
  <c r="K175" i="45"/>
  <c r="C177" i="45"/>
  <c r="C179" i="45"/>
  <c r="C186" i="45"/>
  <c r="C198" i="45"/>
  <c r="F199" i="45"/>
  <c r="C73" i="45"/>
  <c r="C81" i="45"/>
  <c r="D84" i="45"/>
  <c r="I90" i="45"/>
  <c r="I96" i="45"/>
  <c r="C112" i="45"/>
  <c r="C126" i="45"/>
  <c r="D188" i="45"/>
  <c r="N188" i="45"/>
  <c r="H196" i="45"/>
  <c r="O206" i="45"/>
  <c r="C209" i="45"/>
  <c r="C214" i="45"/>
  <c r="O217" i="45"/>
  <c r="C221" i="45"/>
  <c r="C226" i="45"/>
  <c r="I228" i="45"/>
  <c r="C237" i="45"/>
  <c r="C242" i="45"/>
  <c r="F253" i="45"/>
  <c r="I253" i="45"/>
  <c r="F260" i="45"/>
  <c r="C261" i="45"/>
  <c r="I272" i="45"/>
  <c r="E270" i="45"/>
  <c r="E269" i="45" s="1"/>
  <c r="C278" i="45"/>
  <c r="O277" i="45"/>
  <c r="C285" i="45"/>
  <c r="E288" i="46"/>
  <c r="E51" i="46"/>
  <c r="C76" i="46"/>
  <c r="C286" i="46" s="1"/>
  <c r="I53" i="46"/>
  <c r="O53" i="46"/>
  <c r="J52" i="46"/>
  <c r="L53" i="46"/>
  <c r="F53" i="46"/>
  <c r="F195" i="46"/>
  <c r="C195" i="46" s="1"/>
  <c r="H288" i="46"/>
  <c r="H51" i="46"/>
  <c r="O22" i="45"/>
  <c r="D54" i="45"/>
  <c r="F55" i="45"/>
  <c r="O77" i="45"/>
  <c r="L22" i="45"/>
  <c r="C77" i="45"/>
  <c r="L77" i="45"/>
  <c r="H54" i="45"/>
  <c r="I54" i="45" s="1"/>
  <c r="I55" i="45"/>
  <c r="C90" i="45"/>
  <c r="F188" i="45"/>
  <c r="E188" i="45"/>
  <c r="F192" i="45"/>
  <c r="F234" i="45"/>
  <c r="C234" i="45" s="1"/>
  <c r="D232" i="45"/>
  <c r="M291" i="45"/>
  <c r="G22" i="45"/>
  <c r="I22" i="45" s="1"/>
  <c r="K22" i="45"/>
  <c r="F23" i="45"/>
  <c r="L291" i="45"/>
  <c r="K54" i="45"/>
  <c r="F59" i="45"/>
  <c r="C59" i="45" s="1"/>
  <c r="C66" i="45"/>
  <c r="I68" i="45"/>
  <c r="C68" i="45" s="1"/>
  <c r="I78" i="45"/>
  <c r="O78" i="45"/>
  <c r="C82" i="45"/>
  <c r="H84" i="45"/>
  <c r="H76" i="45" s="1"/>
  <c r="M84" i="45"/>
  <c r="O84" i="45" s="1"/>
  <c r="C88" i="45"/>
  <c r="C92" i="45"/>
  <c r="C108" i="45"/>
  <c r="L113" i="45"/>
  <c r="C113" i="45" s="1"/>
  <c r="C118" i="45"/>
  <c r="C129" i="45"/>
  <c r="K131" i="45"/>
  <c r="K76" i="45" s="1"/>
  <c r="C133" i="45"/>
  <c r="O137" i="45"/>
  <c r="O145" i="45"/>
  <c r="C145" i="45" s="1"/>
  <c r="L152" i="45"/>
  <c r="C152" i="45" s="1"/>
  <c r="I167" i="45"/>
  <c r="C169" i="45"/>
  <c r="D174" i="45"/>
  <c r="N174" i="45"/>
  <c r="O174" i="45" s="1"/>
  <c r="G175" i="45"/>
  <c r="I176" i="45"/>
  <c r="L180" i="45"/>
  <c r="C180" i="45" s="1"/>
  <c r="C185" i="45"/>
  <c r="J188" i="45"/>
  <c r="L188" i="45" s="1"/>
  <c r="L189" i="45"/>
  <c r="G290" i="45"/>
  <c r="I290" i="45" s="1"/>
  <c r="I291" i="45"/>
  <c r="F56" i="45"/>
  <c r="O70" i="45"/>
  <c r="M68" i="45"/>
  <c r="O68" i="45" s="1"/>
  <c r="F78" i="45"/>
  <c r="I85" i="45"/>
  <c r="C94" i="45"/>
  <c r="C98" i="45"/>
  <c r="C110" i="45"/>
  <c r="C114" i="45"/>
  <c r="C122" i="45"/>
  <c r="G131" i="45"/>
  <c r="I131" i="45" s="1"/>
  <c r="I132" i="45"/>
  <c r="C132" i="45" s="1"/>
  <c r="N131" i="45"/>
  <c r="O131" i="45" s="1"/>
  <c r="C153" i="45"/>
  <c r="C165" i="45"/>
  <c r="C173" i="45"/>
  <c r="C181" i="45"/>
  <c r="O23" i="45"/>
  <c r="O55" i="45"/>
  <c r="C62" i="45"/>
  <c r="E22" i="45"/>
  <c r="F22" i="45" s="1"/>
  <c r="D290" i="45"/>
  <c r="F290" i="45" s="1"/>
  <c r="F291" i="45"/>
  <c r="L23" i="45"/>
  <c r="I56" i="45"/>
  <c r="F70" i="45"/>
  <c r="C74" i="45"/>
  <c r="F85" i="45"/>
  <c r="E84" i="45"/>
  <c r="L85" i="45"/>
  <c r="C104" i="45"/>
  <c r="C128" i="45"/>
  <c r="L137" i="45"/>
  <c r="C137" i="45" s="1"/>
  <c r="J131" i="45"/>
  <c r="L131" i="45" s="1"/>
  <c r="O161" i="45"/>
  <c r="C161" i="45" s="1"/>
  <c r="D166" i="45"/>
  <c r="F166" i="45" s="1"/>
  <c r="F167" i="45"/>
  <c r="C167" i="45" s="1"/>
  <c r="J174" i="45"/>
  <c r="L176" i="45"/>
  <c r="O189" i="45"/>
  <c r="C189" i="45" s="1"/>
  <c r="M196" i="45"/>
  <c r="O197" i="45"/>
  <c r="M269" i="45"/>
  <c r="O269" i="45" s="1"/>
  <c r="J290" i="45"/>
  <c r="L290" i="45" s="1"/>
  <c r="J123" i="45"/>
  <c r="L123" i="45" s="1"/>
  <c r="C123" i="45" s="1"/>
  <c r="E131" i="45"/>
  <c r="F131" i="45" s="1"/>
  <c r="N166" i="45"/>
  <c r="O166" i="45" s="1"/>
  <c r="E175" i="45"/>
  <c r="E174" i="45" s="1"/>
  <c r="H188" i="45"/>
  <c r="I188" i="45" s="1"/>
  <c r="I199" i="45"/>
  <c r="G197" i="45"/>
  <c r="C204" i="45"/>
  <c r="O205" i="45"/>
  <c r="C212" i="45"/>
  <c r="C224" i="45"/>
  <c r="O228" i="45"/>
  <c r="J232" i="45"/>
  <c r="L239" i="45"/>
  <c r="K232" i="45"/>
  <c r="K231" i="45" s="1"/>
  <c r="K195" i="45" s="1"/>
  <c r="C240" i="45"/>
  <c r="M252" i="45"/>
  <c r="O253" i="45"/>
  <c r="O260" i="45"/>
  <c r="C260" i="45" s="1"/>
  <c r="D269" i="45"/>
  <c r="F270" i="45"/>
  <c r="G269" i="45"/>
  <c r="I269" i="45" s="1"/>
  <c r="I270" i="45"/>
  <c r="C280" i="45"/>
  <c r="F281" i="45"/>
  <c r="C281" i="45" s="1"/>
  <c r="I283" i="45"/>
  <c r="M192" i="45"/>
  <c r="O193" i="45"/>
  <c r="D205" i="45"/>
  <c r="F206" i="45"/>
  <c r="C206" i="45" s="1"/>
  <c r="C216" i="45"/>
  <c r="I239" i="45"/>
  <c r="C239" i="45" s="1"/>
  <c r="G232" i="45"/>
  <c r="C244" i="45"/>
  <c r="C253" i="45"/>
  <c r="N259" i="45"/>
  <c r="O259" i="45" s="1"/>
  <c r="C268" i="45"/>
  <c r="L272" i="45"/>
  <c r="J270" i="45"/>
  <c r="C293" i="45"/>
  <c r="F193" i="45"/>
  <c r="F197" i="45"/>
  <c r="L197" i="45"/>
  <c r="L199" i="45"/>
  <c r="L228" i="45"/>
  <c r="C228" i="45" s="1"/>
  <c r="J205" i="45"/>
  <c r="N232" i="45"/>
  <c r="N231" i="45" s="1"/>
  <c r="N195" i="45" s="1"/>
  <c r="H231" i="45"/>
  <c r="H286" i="45" s="1"/>
  <c r="J259" i="45"/>
  <c r="L259" i="45" s="1"/>
  <c r="L260" i="45"/>
  <c r="O264" i="45"/>
  <c r="C264" i="45" s="1"/>
  <c r="C272" i="45"/>
  <c r="F277" i="45"/>
  <c r="C277" i="45" s="1"/>
  <c r="L283" i="45"/>
  <c r="I293" i="45"/>
  <c r="M293" i="44"/>
  <c r="M283" i="44"/>
  <c r="M281" i="44"/>
  <c r="M277" i="44"/>
  <c r="M272" i="44"/>
  <c r="M264" i="44"/>
  <c r="M259" i="44" s="1"/>
  <c r="M260" i="44"/>
  <c r="M253" i="44"/>
  <c r="M252" i="44"/>
  <c r="M247" i="44"/>
  <c r="M239" i="44"/>
  <c r="M236" i="44"/>
  <c r="M234" i="44"/>
  <c r="M228" i="44"/>
  <c r="M217" i="44"/>
  <c r="M206" i="44"/>
  <c r="M199" i="44"/>
  <c r="M197" i="44"/>
  <c r="M193" i="44"/>
  <c r="M192" i="44"/>
  <c r="M189" i="44"/>
  <c r="M185" i="44"/>
  <c r="M180" i="44"/>
  <c r="M176" i="44"/>
  <c r="M167" i="44"/>
  <c r="M166" i="44" s="1"/>
  <c r="M161" i="44"/>
  <c r="M152" i="44"/>
  <c r="M145" i="44"/>
  <c r="M142" i="44"/>
  <c r="M137" i="44"/>
  <c r="M131" i="44" s="1"/>
  <c r="M132" i="44"/>
  <c r="M129" i="44"/>
  <c r="M123" i="44"/>
  <c r="M117" i="44"/>
  <c r="M113" i="44"/>
  <c r="M104" i="44"/>
  <c r="M96" i="44"/>
  <c r="M90" i="44"/>
  <c r="M85" i="44"/>
  <c r="M81" i="44"/>
  <c r="M78" i="44"/>
  <c r="M77" i="44" s="1"/>
  <c r="M70" i="44"/>
  <c r="M68" i="44" s="1"/>
  <c r="M59" i="44"/>
  <c r="M56" i="44"/>
  <c r="M46" i="44"/>
  <c r="M23" i="44"/>
  <c r="M22" i="44" s="1"/>
  <c r="G293" i="44"/>
  <c r="G283" i="44"/>
  <c r="G281" i="44"/>
  <c r="G277" i="44"/>
  <c r="G270" i="44" s="1"/>
  <c r="G269" i="44" s="1"/>
  <c r="I269" i="44" s="1"/>
  <c r="G272" i="44"/>
  <c r="G264" i="44"/>
  <c r="G259" i="44" s="1"/>
  <c r="G260" i="44"/>
  <c r="G253" i="44"/>
  <c r="G247" i="44"/>
  <c r="G239" i="44"/>
  <c r="G236" i="44"/>
  <c r="G232" i="44" s="1"/>
  <c r="G234" i="44"/>
  <c r="G228" i="44"/>
  <c r="G217" i="44"/>
  <c r="G206" i="44"/>
  <c r="G199" i="44"/>
  <c r="G197" i="44" s="1"/>
  <c r="G193" i="44"/>
  <c r="G192" i="44" s="1"/>
  <c r="G188" i="44" s="1"/>
  <c r="G189" i="44"/>
  <c r="G185" i="44"/>
  <c r="G180" i="44"/>
  <c r="G176" i="44"/>
  <c r="G175" i="44" s="1"/>
  <c r="G174" i="44" s="1"/>
  <c r="G167" i="44"/>
  <c r="G166" i="44"/>
  <c r="G161" i="44"/>
  <c r="G152" i="44"/>
  <c r="G145" i="44"/>
  <c r="G142" i="44"/>
  <c r="G137" i="44"/>
  <c r="G132" i="44"/>
  <c r="G131" i="44" s="1"/>
  <c r="G129" i="44"/>
  <c r="G123" i="44"/>
  <c r="G117" i="44"/>
  <c r="G113" i="44"/>
  <c r="G104" i="44"/>
  <c r="G96" i="44"/>
  <c r="G90" i="44"/>
  <c r="G85" i="44"/>
  <c r="G81" i="44"/>
  <c r="G78" i="44"/>
  <c r="G77" i="44" s="1"/>
  <c r="G70" i="44"/>
  <c r="G68" i="44"/>
  <c r="G59" i="44"/>
  <c r="G56" i="44"/>
  <c r="G55" i="44" s="1"/>
  <c r="G54" i="44" s="1"/>
  <c r="G44" i="44"/>
  <c r="G23" i="44"/>
  <c r="G291" i="44" s="1"/>
  <c r="G290" i="44" s="1"/>
  <c r="D293" i="44"/>
  <c r="D283" i="44"/>
  <c r="D281" i="44"/>
  <c r="D277" i="44"/>
  <c r="D272" i="44"/>
  <c r="D270" i="44" s="1"/>
  <c r="D269" i="44" s="1"/>
  <c r="D264" i="44"/>
  <c r="D260" i="44"/>
  <c r="D253" i="44"/>
  <c r="D252" i="44"/>
  <c r="D247" i="44"/>
  <c r="D239" i="44"/>
  <c r="D236" i="44"/>
  <c r="D234" i="44"/>
  <c r="D232" i="44" s="1"/>
  <c r="D228" i="44"/>
  <c r="D224" i="44"/>
  <c r="D217" i="44"/>
  <c r="D206" i="44"/>
  <c r="D199" i="44"/>
  <c r="D197" i="44" s="1"/>
  <c r="D193" i="44"/>
  <c r="D192" i="44" s="1"/>
  <c r="D189" i="44"/>
  <c r="D185" i="44"/>
  <c r="D180" i="44"/>
  <c r="D176" i="44"/>
  <c r="D175" i="44" s="1"/>
  <c r="D174" i="44" s="1"/>
  <c r="D167" i="44"/>
  <c r="D166" i="44" s="1"/>
  <c r="D161" i="44"/>
  <c r="D152" i="44"/>
  <c r="D147" i="44"/>
  <c r="D145" i="44" s="1"/>
  <c r="D142" i="44"/>
  <c r="D137" i="44"/>
  <c r="D134" i="44"/>
  <c r="D132" i="44" s="1"/>
  <c r="D129" i="44"/>
  <c r="D123" i="44"/>
  <c r="D117" i="44"/>
  <c r="D113" i="44"/>
  <c r="D108" i="44"/>
  <c r="D104" i="44" s="1"/>
  <c r="F104" i="44" s="1"/>
  <c r="D96" i="44"/>
  <c r="D94" i="44"/>
  <c r="D93" i="44"/>
  <c r="D92" i="44"/>
  <c r="F92" i="44" s="1"/>
  <c r="D91" i="44"/>
  <c r="D85" i="44"/>
  <c r="D81" i="44"/>
  <c r="D78" i="44"/>
  <c r="D77" i="44" s="1"/>
  <c r="D70" i="44"/>
  <c r="D68" i="44"/>
  <c r="D59" i="44"/>
  <c r="D56" i="44"/>
  <c r="D55" i="44" s="1"/>
  <c r="D54" i="44" s="1"/>
  <c r="D44" i="44"/>
  <c r="D23" i="44"/>
  <c r="D291" i="44" s="1"/>
  <c r="D290" i="44" s="1"/>
  <c r="O303" i="44"/>
  <c r="L303" i="44"/>
  <c r="I303" i="44"/>
  <c r="F303" i="44"/>
  <c r="O301" i="44"/>
  <c r="L301" i="44"/>
  <c r="I301" i="44"/>
  <c r="F301" i="44"/>
  <c r="O299" i="44"/>
  <c r="L299" i="44"/>
  <c r="I299" i="44"/>
  <c r="F299" i="44"/>
  <c r="O298" i="44"/>
  <c r="L298" i="44"/>
  <c r="I298" i="44"/>
  <c r="F298" i="44"/>
  <c r="O297" i="44"/>
  <c r="L297" i="44"/>
  <c r="I297" i="44"/>
  <c r="F297" i="44"/>
  <c r="O296" i="44"/>
  <c r="L296" i="44"/>
  <c r="I296" i="44"/>
  <c r="F296" i="44"/>
  <c r="O295" i="44"/>
  <c r="L295" i="44"/>
  <c r="I295" i="44"/>
  <c r="F295" i="44"/>
  <c r="O294" i="44"/>
  <c r="L294" i="44"/>
  <c r="I294" i="44"/>
  <c r="F294" i="44"/>
  <c r="N293" i="44"/>
  <c r="O293" i="44"/>
  <c r="K293" i="44"/>
  <c r="L293" i="44" s="1"/>
  <c r="H293" i="44"/>
  <c r="I293" i="44" s="1"/>
  <c r="E293" i="44"/>
  <c r="O285" i="44"/>
  <c r="L285" i="44"/>
  <c r="I285" i="44"/>
  <c r="F285" i="44"/>
  <c r="O284" i="44"/>
  <c r="L284" i="44"/>
  <c r="I284" i="44"/>
  <c r="F284" i="44"/>
  <c r="N283" i="44"/>
  <c r="O283" i="44" s="1"/>
  <c r="K283" i="44"/>
  <c r="H283" i="44"/>
  <c r="E283" i="44"/>
  <c r="O282" i="44"/>
  <c r="L282" i="44"/>
  <c r="I282" i="44"/>
  <c r="F282" i="44"/>
  <c r="N281" i="44"/>
  <c r="K281" i="44"/>
  <c r="L281" i="44" s="1"/>
  <c r="H281" i="44"/>
  <c r="I281" i="44" s="1"/>
  <c r="E281" i="44"/>
  <c r="F281" i="44"/>
  <c r="O280" i="44"/>
  <c r="L280" i="44"/>
  <c r="I280" i="44"/>
  <c r="F280" i="44"/>
  <c r="O279" i="44"/>
  <c r="L279" i="44"/>
  <c r="I279" i="44"/>
  <c r="F279" i="44"/>
  <c r="O278" i="44"/>
  <c r="O277" i="44" s="1"/>
  <c r="L278" i="44"/>
  <c r="I278" i="44"/>
  <c r="F278" i="44"/>
  <c r="N277" i="44"/>
  <c r="K277" i="44"/>
  <c r="L277" i="44" s="1"/>
  <c r="H277" i="44"/>
  <c r="I277" i="44" s="1"/>
  <c r="E277" i="44"/>
  <c r="F277" i="44" s="1"/>
  <c r="O276" i="44"/>
  <c r="L276" i="44"/>
  <c r="I276" i="44"/>
  <c r="F276" i="44"/>
  <c r="O275" i="44"/>
  <c r="L275" i="44"/>
  <c r="I275" i="44"/>
  <c r="F275" i="44"/>
  <c r="O274" i="44"/>
  <c r="L274" i="44"/>
  <c r="I274" i="44"/>
  <c r="F274" i="44"/>
  <c r="O273" i="44"/>
  <c r="L273" i="44"/>
  <c r="I273" i="44"/>
  <c r="F273" i="44"/>
  <c r="N272" i="44"/>
  <c r="O272" i="44" s="1"/>
  <c r="K272" i="44"/>
  <c r="L272" i="44" s="1"/>
  <c r="H272" i="44"/>
  <c r="I272" i="44" s="1"/>
  <c r="E272" i="44"/>
  <c r="E270" i="44" s="1"/>
  <c r="E269" i="44" s="1"/>
  <c r="O271" i="44"/>
  <c r="L271" i="44"/>
  <c r="I271" i="44"/>
  <c r="F271" i="44"/>
  <c r="K270" i="44"/>
  <c r="H270" i="44"/>
  <c r="H269" i="44" s="1"/>
  <c r="O268" i="44"/>
  <c r="L268" i="44"/>
  <c r="I268" i="44"/>
  <c r="F268" i="44"/>
  <c r="O267" i="44"/>
  <c r="L267" i="44"/>
  <c r="I267" i="44"/>
  <c r="F267" i="44"/>
  <c r="O266" i="44"/>
  <c r="L266" i="44"/>
  <c r="I266" i="44"/>
  <c r="F266" i="44"/>
  <c r="O265" i="44"/>
  <c r="L265" i="44"/>
  <c r="I265" i="44"/>
  <c r="F265" i="44"/>
  <c r="N264" i="44"/>
  <c r="K264" i="44"/>
  <c r="L264" i="44" s="1"/>
  <c r="H264" i="44"/>
  <c r="E264" i="44"/>
  <c r="F264" i="44" s="1"/>
  <c r="O263" i="44"/>
  <c r="L263" i="44"/>
  <c r="I263" i="44"/>
  <c r="F263" i="44"/>
  <c r="O262" i="44"/>
  <c r="L262" i="44"/>
  <c r="I262" i="44"/>
  <c r="F262" i="44"/>
  <c r="O261" i="44"/>
  <c r="L261" i="44"/>
  <c r="I261" i="44"/>
  <c r="F261" i="44"/>
  <c r="N260" i="44"/>
  <c r="O260" i="44" s="1"/>
  <c r="K260" i="44"/>
  <c r="H260" i="44"/>
  <c r="I260" i="44" s="1"/>
  <c r="E260" i="44"/>
  <c r="E259" i="44" s="1"/>
  <c r="F260" i="44"/>
  <c r="N259" i="44"/>
  <c r="O258" i="44"/>
  <c r="L258" i="44"/>
  <c r="I258" i="44"/>
  <c r="F258" i="44"/>
  <c r="O257" i="44"/>
  <c r="L257" i="44"/>
  <c r="I257" i="44"/>
  <c r="F257" i="44"/>
  <c r="O256" i="44"/>
  <c r="L256" i="44"/>
  <c r="I256" i="44"/>
  <c r="F256" i="44"/>
  <c r="O255" i="44"/>
  <c r="L255" i="44"/>
  <c r="I255" i="44"/>
  <c r="F255" i="44"/>
  <c r="O254" i="44"/>
  <c r="L254" i="44"/>
  <c r="I254" i="44"/>
  <c r="F254" i="44"/>
  <c r="N253" i="44"/>
  <c r="N252" i="44" s="1"/>
  <c r="K253" i="44"/>
  <c r="L253" i="44" s="1"/>
  <c r="H253" i="44"/>
  <c r="E253" i="44"/>
  <c r="K252" i="44"/>
  <c r="L252" i="44" s="1"/>
  <c r="H252" i="44"/>
  <c r="E252" i="44"/>
  <c r="O251" i="44"/>
  <c r="L251" i="44"/>
  <c r="I251" i="44"/>
  <c r="F251" i="44"/>
  <c r="O250" i="44"/>
  <c r="L250" i="44"/>
  <c r="I250" i="44"/>
  <c r="F250" i="44"/>
  <c r="O249" i="44"/>
  <c r="L249" i="44"/>
  <c r="I249" i="44"/>
  <c r="F249" i="44"/>
  <c r="O248" i="44"/>
  <c r="L248" i="44"/>
  <c r="I248" i="44"/>
  <c r="F248" i="44"/>
  <c r="N247" i="44"/>
  <c r="O247" i="44"/>
  <c r="L247" i="44"/>
  <c r="K247" i="44"/>
  <c r="H247" i="44"/>
  <c r="I247" i="44" s="1"/>
  <c r="F247" i="44"/>
  <c r="E247" i="44"/>
  <c r="O246" i="44"/>
  <c r="L246" i="44"/>
  <c r="I246" i="44"/>
  <c r="F246" i="44"/>
  <c r="O245" i="44"/>
  <c r="L245" i="44"/>
  <c r="I245" i="44"/>
  <c r="F245" i="44"/>
  <c r="O244" i="44"/>
  <c r="L244" i="44"/>
  <c r="I244" i="44"/>
  <c r="F244" i="44"/>
  <c r="O243" i="44"/>
  <c r="L243" i="44"/>
  <c r="I243" i="44"/>
  <c r="F243" i="44"/>
  <c r="O242" i="44"/>
  <c r="L242" i="44"/>
  <c r="I242" i="44"/>
  <c r="F242" i="44"/>
  <c r="O241" i="44"/>
  <c r="L241" i="44"/>
  <c r="I241" i="44"/>
  <c r="F241" i="44"/>
  <c r="O240" i="44"/>
  <c r="L240" i="44"/>
  <c r="I240" i="44"/>
  <c r="F240" i="44"/>
  <c r="N239" i="44"/>
  <c r="K239" i="44"/>
  <c r="L239" i="44" s="1"/>
  <c r="H239" i="44"/>
  <c r="E239" i="44"/>
  <c r="O238" i="44"/>
  <c r="L238" i="44"/>
  <c r="I238" i="44"/>
  <c r="C238" i="44" s="1"/>
  <c r="F238" i="44"/>
  <c r="O237" i="44"/>
  <c r="L237" i="44"/>
  <c r="I237" i="44"/>
  <c r="F237" i="44"/>
  <c r="N236" i="44"/>
  <c r="O236" i="44" s="1"/>
  <c r="K236" i="44"/>
  <c r="L236" i="44" s="1"/>
  <c r="H236" i="44"/>
  <c r="I236" i="44" s="1"/>
  <c r="E236" i="44"/>
  <c r="F236" i="44" s="1"/>
  <c r="O235" i="44"/>
  <c r="L235" i="44"/>
  <c r="I235" i="44"/>
  <c r="F235" i="44"/>
  <c r="N234" i="44"/>
  <c r="K234" i="44"/>
  <c r="L234" i="44" s="1"/>
  <c r="H234" i="44"/>
  <c r="I234" i="44" s="1"/>
  <c r="E234" i="44"/>
  <c r="E232" i="44" s="1"/>
  <c r="E231" i="44" s="1"/>
  <c r="O233" i="44"/>
  <c r="L233" i="44"/>
  <c r="I233" i="44"/>
  <c r="F233" i="44"/>
  <c r="K232" i="44"/>
  <c r="H232" i="44"/>
  <c r="O230" i="44"/>
  <c r="L230" i="44"/>
  <c r="I230" i="44"/>
  <c r="F230" i="44"/>
  <c r="O229" i="44"/>
  <c r="L229" i="44"/>
  <c r="I229" i="44"/>
  <c r="F229" i="44"/>
  <c r="N228" i="44"/>
  <c r="O228" i="44" s="1"/>
  <c r="K228" i="44"/>
  <c r="H228" i="44"/>
  <c r="E228" i="44"/>
  <c r="O227" i="44"/>
  <c r="L227" i="44"/>
  <c r="I227" i="44"/>
  <c r="F227" i="44"/>
  <c r="O226" i="44"/>
  <c r="L226" i="44"/>
  <c r="I226" i="44"/>
  <c r="F226" i="44"/>
  <c r="O225" i="44"/>
  <c r="L225" i="44"/>
  <c r="I225" i="44"/>
  <c r="F225" i="44"/>
  <c r="O224" i="44"/>
  <c r="L224" i="44"/>
  <c r="I224" i="44"/>
  <c r="F224" i="44"/>
  <c r="O223" i="44"/>
  <c r="L223" i="44"/>
  <c r="I223" i="44"/>
  <c r="F223" i="44"/>
  <c r="O222" i="44"/>
  <c r="L222" i="44"/>
  <c r="I222" i="44"/>
  <c r="F222" i="44"/>
  <c r="O221" i="44"/>
  <c r="L221" i="44"/>
  <c r="I221" i="44"/>
  <c r="F221" i="44"/>
  <c r="O220" i="44"/>
  <c r="L220" i="44"/>
  <c r="I220" i="44"/>
  <c r="F220" i="44"/>
  <c r="O219" i="44"/>
  <c r="L219" i="44"/>
  <c r="I219" i="44"/>
  <c r="F219" i="44"/>
  <c r="O218" i="44"/>
  <c r="L218" i="44"/>
  <c r="I218" i="44"/>
  <c r="F218" i="44"/>
  <c r="N217" i="44"/>
  <c r="O217" i="44" s="1"/>
  <c r="K217" i="44"/>
  <c r="L217" i="44" s="1"/>
  <c r="H217" i="44"/>
  <c r="I217" i="44" s="1"/>
  <c r="E217" i="44"/>
  <c r="F217" i="44" s="1"/>
  <c r="O216" i="44"/>
  <c r="L216" i="44"/>
  <c r="I216" i="44"/>
  <c r="F216" i="44"/>
  <c r="O215" i="44"/>
  <c r="L215" i="44"/>
  <c r="I215" i="44"/>
  <c r="F215" i="44"/>
  <c r="O214" i="44"/>
  <c r="L214" i="44"/>
  <c r="I214" i="44"/>
  <c r="F214" i="44"/>
  <c r="O213" i="44"/>
  <c r="L213" i="44"/>
  <c r="I213" i="44"/>
  <c r="F213" i="44"/>
  <c r="O212" i="44"/>
  <c r="L212" i="44"/>
  <c r="I212" i="44"/>
  <c r="F212" i="44"/>
  <c r="O211" i="44"/>
  <c r="L211" i="44"/>
  <c r="I211" i="44"/>
  <c r="F211" i="44"/>
  <c r="O210" i="44"/>
  <c r="L210" i="44"/>
  <c r="I210" i="44"/>
  <c r="F210" i="44"/>
  <c r="C210" i="44" s="1"/>
  <c r="O209" i="44"/>
  <c r="L209" i="44"/>
  <c r="I209" i="44"/>
  <c r="F209" i="44"/>
  <c r="O208" i="44"/>
  <c r="L208" i="44"/>
  <c r="I208" i="44"/>
  <c r="F208" i="44"/>
  <c r="O207" i="44"/>
  <c r="L207" i="44"/>
  <c r="I207" i="44"/>
  <c r="F207" i="44"/>
  <c r="N206" i="44"/>
  <c r="N205" i="44" s="1"/>
  <c r="K206" i="44"/>
  <c r="L206" i="44" s="1"/>
  <c r="H206" i="44"/>
  <c r="I206" i="44" s="1"/>
  <c r="E206" i="44"/>
  <c r="O204" i="44"/>
  <c r="L204" i="44"/>
  <c r="I204" i="44"/>
  <c r="F204" i="44"/>
  <c r="O203" i="44"/>
  <c r="L203" i="44"/>
  <c r="I203" i="44"/>
  <c r="F203" i="44"/>
  <c r="O202" i="44"/>
  <c r="L202" i="44"/>
  <c r="I202" i="44"/>
  <c r="F202" i="44"/>
  <c r="O201" i="44"/>
  <c r="L201" i="44"/>
  <c r="I201" i="44"/>
  <c r="F201" i="44"/>
  <c r="O200" i="44"/>
  <c r="L200" i="44"/>
  <c r="I200" i="44"/>
  <c r="F200" i="44"/>
  <c r="N199" i="44"/>
  <c r="O199" i="44" s="1"/>
  <c r="K199" i="44"/>
  <c r="L199" i="44" s="1"/>
  <c r="H199" i="44"/>
  <c r="E199" i="44"/>
  <c r="F199" i="44" s="1"/>
  <c r="O198" i="44"/>
  <c r="L198" i="44"/>
  <c r="I198" i="44"/>
  <c r="F198" i="44"/>
  <c r="N197" i="44"/>
  <c r="H197" i="44"/>
  <c r="E197" i="44"/>
  <c r="O194" i="44"/>
  <c r="L194" i="44"/>
  <c r="I194" i="44"/>
  <c r="F194" i="44"/>
  <c r="O193" i="44"/>
  <c r="N193" i="44"/>
  <c r="K193" i="44"/>
  <c r="H193" i="44"/>
  <c r="E193" i="44"/>
  <c r="N192" i="44"/>
  <c r="O191" i="44"/>
  <c r="L191" i="44"/>
  <c r="I191" i="44"/>
  <c r="F191" i="44"/>
  <c r="O190" i="44"/>
  <c r="L190" i="44"/>
  <c r="I190" i="44"/>
  <c r="F190" i="44"/>
  <c r="O189" i="44"/>
  <c r="N189" i="44"/>
  <c r="K189" i="44"/>
  <c r="L189" i="44" s="1"/>
  <c r="H189" i="44"/>
  <c r="I189" i="44" s="1"/>
  <c r="E189" i="44"/>
  <c r="F189" i="44" s="1"/>
  <c r="O187" i="44"/>
  <c r="L187" i="44"/>
  <c r="I187" i="44"/>
  <c r="F187" i="44"/>
  <c r="O186" i="44"/>
  <c r="L186" i="44"/>
  <c r="I186" i="44"/>
  <c r="F186" i="44"/>
  <c r="O185" i="44"/>
  <c r="N185" i="44"/>
  <c r="K185" i="44"/>
  <c r="L185" i="44" s="1"/>
  <c r="H185" i="44"/>
  <c r="E185" i="44"/>
  <c r="F185" i="44" s="1"/>
  <c r="O184" i="44"/>
  <c r="L184" i="44"/>
  <c r="I184" i="44"/>
  <c r="F184" i="44"/>
  <c r="O183" i="44"/>
  <c r="L183" i="44"/>
  <c r="I183" i="44"/>
  <c r="F183" i="44"/>
  <c r="O182" i="44"/>
  <c r="L182" i="44"/>
  <c r="I182" i="44"/>
  <c r="F182" i="44"/>
  <c r="O181" i="44"/>
  <c r="L181" i="44"/>
  <c r="I181" i="44"/>
  <c r="F181" i="44"/>
  <c r="N180" i="44"/>
  <c r="O180" i="44" s="1"/>
  <c r="K180" i="44"/>
  <c r="H180" i="44"/>
  <c r="I180" i="44" s="1"/>
  <c r="E180" i="44"/>
  <c r="O179" i="44"/>
  <c r="L179" i="44"/>
  <c r="I179" i="44"/>
  <c r="F179" i="44"/>
  <c r="O178" i="44"/>
  <c r="L178" i="44"/>
  <c r="I178" i="44"/>
  <c r="F178" i="44"/>
  <c r="C178" i="44" s="1"/>
  <c r="O177" i="44"/>
  <c r="L177" i="44"/>
  <c r="I177" i="44"/>
  <c r="F177" i="44"/>
  <c r="N176" i="44"/>
  <c r="N175" i="44" s="1"/>
  <c r="N174" i="44" s="1"/>
  <c r="K176" i="44"/>
  <c r="L176" i="44" s="1"/>
  <c r="H176" i="44"/>
  <c r="F176" i="44"/>
  <c r="E176" i="44"/>
  <c r="O173" i="44"/>
  <c r="L173" i="44"/>
  <c r="I173" i="44"/>
  <c r="F173" i="44"/>
  <c r="O172" i="44"/>
  <c r="L172" i="44"/>
  <c r="I172" i="44"/>
  <c r="F172" i="44"/>
  <c r="O171" i="44"/>
  <c r="L171" i="44"/>
  <c r="I171" i="44"/>
  <c r="F171" i="44"/>
  <c r="O170" i="44"/>
  <c r="L170" i="44"/>
  <c r="I170" i="44"/>
  <c r="F170" i="44"/>
  <c r="O169" i="44"/>
  <c r="L169" i="44"/>
  <c r="I169" i="44"/>
  <c r="F169" i="44"/>
  <c r="O168" i="44"/>
  <c r="L168" i="44"/>
  <c r="I168" i="44"/>
  <c r="F168" i="44"/>
  <c r="N167" i="44"/>
  <c r="K167" i="44"/>
  <c r="L167" i="44" s="1"/>
  <c r="H167" i="44"/>
  <c r="I167" i="44" s="1"/>
  <c r="E167" i="44"/>
  <c r="N166" i="44"/>
  <c r="K166" i="44"/>
  <c r="L166" i="44" s="1"/>
  <c r="E166" i="44"/>
  <c r="O165" i="44"/>
  <c r="L165" i="44"/>
  <c r="I165" i="44"/>
  <c r="F165" i="44"/>
  <c r="O164" i="44"/>
  <c r="L164" i="44"/>
  <c r="I164" i="44"/>
  <c r="F164" i="44"/>
  <c r="O163" i="44"/>
  <c r="L163" i="44"/>
  <c r="I163" i="44"/>
  <c r="F163" i="44"/>
  <c r="O162" i="44"/>
  <c r="L162" i="44"/>
  <c r="I162" i="44"/>
  <c r="F162" i="44"/>
  <c r="N161" i="44"/>
  <c r="O161" i="44"/>
  <c r="K161" i="44"/>
  <c r="L161" i="44" s="1"/>
  <c r="I161" i="44"/>
  <c r="H161" i="44"/>
  <c r="E161" i="44"/>
  <c r="F161" i="44"/>
  <c r="O160" i="44"/>
  <c r="L160" i="44"/>
  <c r="I160" i="44"/>
  <c r="F160" i="44"/>
  <c r="O159" i="44"/>
  <c r="L159" i="44"/>
  <c r="I159" i="44"/>
  <c r="F159" i="44"/>
  <c r="O158" i="44"/>
  <c r="L158" i="44"/>
  <c r="I158" i="44"/>
  <c r="F158" i="44"/>
  <c r="O157" i="44"/>
  <c r="L157" i="44"/>
  <c r="I157" i="44"/>
  <c r="F157" i="44"/>
  <c r="O156" i="44"/>
  <c r="L156" i="44"/>
  <c r="I156" i="44"/>
  <c r="F156" i="44"/>
  <c r="O155" i="44"/>
  <c r="L155" i="44"/>
  <c r="I155" i="44"/>
  <c r="F155" i="44"/>
  <c r="O154" i="44"/>
  <c r="L154" i="44"/>
  <c r="I154" i="44"/>
  <c r="F154" i="44"/>
  <c r="O153" i="44"/>
  <c r="L153" i="44"/>
  <c r="I153" i="44"/>
  <c r="F153" i="44"/>
  <c r="N152" i="44"/>
  <c r="O152" i="44" s="1"/>
  <c r="K152" i="44"/>
  <c r="L152" i="44" s="1"/>
  <c r="H152" i="44"/>
  <c r="I152" i="44" s="1"/>
  <c r="E152" i="44"/>
  <c r="F152" i="44" s="1"/>
  <c r="O151" i="44"/>
  <c r="L151" i="44"/>
  <c r="I151" i="44"/>
  <c r="F151" i="44"/>
  <c r="O150" i="44"/>
  <c r="L150" i="44"/>
  <c r="I150" i="44"/>
  <c r="F150" i="44"/>
  <c r="O149" i="44"/>
  <c r="L149" i="44"/>
  <c r="I149" i="44"/>
  <c r="F149" i="44"/>
  <c r="O148" i="44"/>
  <c r="L148" i="44"/>
  <c r="I148" i="44"/>
  <c r="F148" i="44"/>
  <c r="O147" i="44"/>
  <c r="L147" i="44"/>
  <c r="I147" i="44"/>
  <c r="O146" i="44"/>
  <c r="L146" i="44"/>
  <c r="I146" i="44"/>
  <c r="F146" i="44"/>
  <c r="N145" i="44"/>
  <c r="K145" i="44"/>
  <c r="L145" i="44" s="1"/>
  <c r="I145" i="44"/>
  <c r="H145" i="44"/>
  <c r="E145" i="44"/>
  <c r="O144" i="44"/>
  <c r="L144" i="44"/>
  <c r="I144" i="44"/>
  <c r="F144" i="44"/>
  <c r="O143" i="44"/>
  <c r="L143" i="44"/>
  <c r="I143" i="44"/>
  <c r="F143" i="44"/>
  <c r="O142" i="44"/>
  <c r="N142" i="44"/>
  <c r="K142" i="44"/>
  <c r="H142" i="44"/>
  <c r="I142" i="44" s="1"/>
  <c r="E142" i="44"/>
  <c r="F142" i="44" s="1"/>
  <c r="O141" i="44"/>
  <c r="L141" i="44"/>
  <c r="I141" i="44"/>
  <c r="F141" i="44"/>
  <c r="O140" i="44"/>
  <c r="L140" i="44"/>
  <c r="I140" i="44"/>
  <c r="F140" i="44"/>
  <c r="O139" i="44"/>
  <c r="L139" i="44"/>
  <c r="I139" i="44"/>
  <c r="F139" i="44"/>
  <c r="O138" i="44"/>
  <c r="L138" i="44"/>
  <c r="I138" i="44"/>
  <c r="F138" i="44"/>
  <c r="N137" i="44"/>
  <c r="K137" i="44"/>
  <c r="L137" i="44" s="1"/>
  <c r="I137" i="44"/>
  <c r="H137" i="44"/>
  <c r="E137" i="44"/>
  <c r="O136" i="44"/>
  <c r="L136" i="44"/>
  <c r="I136" i="44"/>
  <c r="F136" i="44"/>
  <c r="O135" i="44"/>
  <c r="L135" i="44"/>
  <c r="I135" i="44"/>
  <c r="F135" i="44"/>
  <c r="O134" i="44"/>
  <c r="L134" i="44"/>
  <c r="I134" i="44"/>
  <c r="F134" i="44"/>
  <c r="O133" i="44"/>
  <c r="L133" i="44"/>
  <c r="I133" i="44"/>
  <c r="F133" i="44"/>
  <c r="N132" i="44"/>
  <c r="L132" i="44"/>
  <c r="K132" i="44"/>
  <c r="H132" i="44"/>
  <c r="E132" i="44"/>
  <c r="O130" i="44"/>
  <c r="L130" i="44"/>
  <c r="I130" i="44"/>
  <c r="F130" i="44"/>
  <c r="O129" i="44"/>
  <c r="N129" i="44"/>
  <c r="K129" i="44"/>
  <c r="L129" i="44" s="1"/>
  <c r="I129" i="44"/>
  <c r="H129" i="44"/>
  <c r="E129" i="44"/>
  <c r="F129" i="44" s="1"/>
  <c r="O128" i="44"/>
  <c r="L128" i="44"/>
  <c r="I128" i="44"/>
  <c r="F128" i="44"/>
  <c r="O127" i="44"/>
  <c r="L127" i="44"/>
  <c r="I127" i="44"/>
  <c r="F127" i="44"/>
  <c r="O126" i="44"/>
  <c r="L126" i="44"/>
  <c r="I126" i="44"/>
  <c r="F126" i="44"/>
  <c r="O125" i="44"/>
  <c r="L125" i="44"/>
  <c r="I125" i="44"/>
  <c r="F125" i="44"/>
  <c r="O124" i="44"/>
  <c r="L124" i="44"/>
  <c r="I124" i="44"/>
  <c r="F124" i="44"/>
  <c r="O123" i="44"/>
  <c r="N123" i="44"/>
  <c r="L123" i="44"/>
  <c r="K123" i="44"/>
  <c r="I123" i="44"/>
  <c r="H123" i="44"/>
  <c r="F123" i="44"/>
  <c r="E123" i="44"/>
  <c r="O122" i="44"/>
  <c r="L122" i="44"/>
  <c r="I122" i="44"/>
  <c r="F122" i="44"/>
  <c r="O121" i="44"/>
  <c r="L121" i="44"/>
  <c r="I121" i="44"/>
  <c r="F121" i="44"/>
  <c r="O120" i="44"/>
  <c r="L120" i="44"/>
  <c r="I120" i="44"/>
  <c r="F120" i="44"/>
  <c r="O119" i="44"/>
  <c r="L119" i="44"/>
  <c r="I119" i="44"/>
  <c r="F119" i="44"/>
  <c r="O118" i="44"/>
  <c r="L118" i="44"/>
  <c r="I118" i="44"/>
  <c r="F118" i="44"/>
  <c r="O117" i="44"/>
  <c r="N117" i="44"/>
  <c r="L117" i="44"/>
  <c r="K117" i="44"/>
  <c r="H117" i="44"/>
  <c r="I117" i="44" s="1"/>
  <c r="E117" i="44"/>
  <c r="F117" i="44" s="1"/>
  <c r="O116" i="44"/>
  <c r="L116" i="44"/>
  <c r="I116" i="44"/>
  <c r="F116" i="44"/>
  <c r="O115" i="44"/>
  <c r="L115" i="44"/>
  <c r="I115" i="44"/>
  <c r="F115" i="44"/>
  <c r="O114" i="44"/>
  <c r="L114" i="44"/>
  <c r="I114" i="44"/>
  <c r="F114" i="44"/>
  <c r="N113" i="44"/>
  <c r="K113" i="44"/>
  <c r="L113" i="44" s="1"/>
  <c r="H113" i="44"/>
  <c r="I113" i="44" s="1"/>
  <c r="E113" i="44"/>
  <c r="F113" i="44"/>
  <c r="O112" i="44"/>
  <c r="L112" i="44"/>
  <c r="I112" i="44"/>
  <c r="F112" i="44"/>
  <c r="O111" i="44"/>
  <c r="L111" i="44"/>
  <c r="I111" i="44"/>
  <c r="F111" i="44"/>
  <c r="O110" i="44"/>
  <c r="L110" i="44"/>
  <c r="I110" i="44"/>
  <c r="F110" i="44"/>
  <c r="O109" i="44"/>
  <c r="L109" i="44"/>
  <c r="I109" i="44"/>
  <c r="F109" i="44"/>
  <c r="C109" i="44" s="1"/>
  <c r="O108" i="44"/>
  <c r="L108" i="44"/>
  <c r="I108" i="44"/>
  <c r="F108" i="44"/>
  <c r="O107" i="44"/>
  <c r="L107" i="44"/>
  <c r="I107" i="44"/>
  <c r="F107" i="44"/>
  <c r="O106" i="44"/>
  <c r="L106" i="44"/>
  <c r="I106" i="44"/>
  <c r="F106" i="44"/>
  <c r="O105" i="44"/>
  <c r="L105" i="44"/>
  <c r="I105" i="44"/>
  <c r="F105" i="44"/>
  <c r="N104" i="44"/>
  <c r="O104" i="44"/>
  <c r="K104" i="44"/>
  <c r="L104" i="44" s="1"/>
  <c r="H104" i="44"/>
  <c r="I104" i="44" s="1"/>
  <c r="E104" i="44"/>
  <c r="O103" i="44"/>
  <c r="L103" i="44"/>
  <c r="I103" i="44"/>
  <c r="F103" i="44"/>
  <c r="O102" i="44"/>
  <c r="L102" i="44"/>
  <c r="I102" i="44"/>
  <c r="F102" i="44"/>
  <c r="O101" i="44"/>
  <c r="L101" i="44"/>
  <c r="I101" i="44"/>
  <c r="F101" i="44"/>
  <c r="O100" i="44"/>
  <c r="L100" i="44"/>
  <c r="I100" i="44"/>
  <c r="F100" i="44"/>
  <c r="O99" i="44"/>
  <c r="L99" i="44"/>
  <c r="I99" i="44"/>
  <c r="F99" i="44"/>
  <c r="O98" i="44"/>
  <c r="L98" i="44"/>
  <c r="I98" i="44"/>
  <c r="F98" i="44"/>
  <c r="O97" i="44"/>
  <c r="L97" i="44"/>
  <c r="I97" i="44"/>
  <c r="F97" i="44"/>
  <c r="N96" i="44"/>
  <c r="O96" i="44" s="1"/>
  <c r="K96" i="44"/>
  <c r="L96" i="44" s="1"/>
  <c r="H96" i="44"/>
  <c r="E96" i="44"/>
  <c r="O95" i="44"/>
  <c r="L95" i="44"/>
  <c r="I95" i="44"/>
  <c r="F95" i="44"/>
  <c r="O94" i="44"/>
  <c r="L94" i="44"/>
  <c r="I94" i="44"/>
  <c r="F94" i="44"/>
  <c r="O93" i="44"/>
  <c r="L93" i="44"/>
  <c r="I93" i="44"/>
  <c r="F93" i="44"/>
  <c r="O92" i="44"/>
  <c r="L92" i="44"/>
  <c r="I92" i="44"/>
  <c r="O91" i="44"/>
  <c r="L91" i="44"/>
  <c r="I91" i="44"/>
  <c r="F91" i="44"/>
  <c r="N90" i="44"/>
  <c r="O90" i="44" s="1"/>
  <c r="K90" i="44"/>
  <c r="I90" i="44"/>
  <c r="H90" i="44"/>
  <c r="E90" i="44"/>
  <c r="O89" i="44"/>
  <c r="L89" i="44"/>
  <c r="I89" i="44"/>
  <c r="F89" i="44"/>
  <c r="O88" i="44"/>
  <c r="L88" i="44"/>
  <c r="I88" i="44"/>
  <c r="F88" i="44"/>
  <c r="O87" i="44"/>
  <c r="L87" i="44"/>
  <c r="I87" i="44"/>
  <c r="F87" i="44"/>
  <c r="O86" i="44"/>
  <c r="L86" i="44"/>
  <c r="I86" i="44"/>
  <c r="F86" i="44"/>
  <c r="N85" i="44"/>
  <c r="L85" i="44"/>
  <c r="K85" i="44"/>
  <c r="I85" i="44"/>
  <c r="H85" i="44"/>
  <c r="E85" i="44"/>
  <c r="H84" i="44"/>
  <c r="O83" i="44"/>
  <c r="L83" i="44"/>
  <c r="I83" i="44"/>
  <c r="F83" i="44"/>
  <c r="C83" i="44"/>
  <c r="O82" i="44"/>
  <c r="L82" i="44"/>
  <c r="I82" i="44"/>
  <c r="F82" i="44"/>
  <c r="C82" i="44" s="1"/>
  <c r="N81" i="44"/>
  <c r="K81" i="44"/>
  <c r="L81" i="44" s="1"/>
  <c r="H81" i="44"/>
  <c r="E81" i="44"/>
  <c r="F81" i="44"/>
  <c r="O80" i="44"/>
  <c r="L80" i="44"/>
  <c r="I80" i="44"/>
  <c r="F80" i="44"/>
  <c r="O79" i="44"/>
  <c r="L79" i="44"/>
  <c r="I79" i="44"/>
  <c r="F79" i="44"/>
  <c r="N78" i="44"/>
  <c r="O78" i="44" s="1"/>
  <c r="K78" i="44"/>
  <c r="H78" i="44"/>
  <c r="H77" i="44" s="1"/>
  <c r="E78" i="44"/>
  <c r="E77" i="44" s="1"/>
  <c r="F78" i="44"/>
  <c r="O75" i="44"/>
  <c r="L75" i="44"/>
  <c r="I75" i="44"/>
  <c r="F75" i="44"/>
  <c r="O74" i="44"/>
  <c r="L74" i="44"/>
  <c r="I74" i="44"/>
  <c r="F74" i="44"/>
  <c r="O73" i="44"/>
  <c r="L73" i="44"/>
  <c r="I73" i="44"/>
  <c r="F73" i="44"/>
  <c r="O72" i="44"/>
  <c r="L72" i="44"/>
  <c r="I72" i="44"/>
  <c r="F72" i="44"/>
  <c r="O71" i="44"/>
  <c r="L71" i="44"/>
  <c r="I71" i="44"/>
  <c r="F71" i="44"/>
  <c r="N70" i="44"/>
  <c r="O70" i="44"/>
  <c r="K70" i="44"/>
  <c r="L70" i="44" s="1"/>
  <c r="H70" i="44"/>
  <c r="E70" i="44"/>
  <c r="F70" i="44"/>
  <c r="O69" i="44"/>
  <c r="L69" i="44"/>
  <c r="I69" i="44"/>
  <c r="F69" i="44"/>
  <c r="N68" i="44"/>
  <c r="H68" i="44"/>
  <c r="I68" i="44" s="1"/>
  <c r="E68" i="44"/>
  <c r="F68" i="44" s="1"/>
  <c r="O67" i="44"/>
  <c r="L67" i="44"/>
  <c r="I67" i="44"/>
  <c r="F67" i="44"/>
  <c r="O66" i="44"/>
  <c r="L66" i="44"/>
  <c r="F66" i="44"/>
  <c r="C66" i="44" s="1"/>
  <c r="O65" i="44"/>
  <c r="L65" i="44"/>
  <c r="I65" i="44"/>
  <c r="F65" i="44"/>
  <c r="O64" i="44"/>
  <c r="L64" i="44"/>
  <c r="I64" i="44"/>
  <c r="F64" i="44"/>
  <c r="O63" i="44"/>
  <c r="L63" i="44"/>
  <c r="I63" i="44"/>
  <c r="F63" i="44"/>
  <c r="O62" i="44"/>
  <c r="L62" i="44"/>
  <c r="I62" i="44"/>
  <c r="F62" i="44"/>
  <c r="O61" i="44"/>
  <c r="L61" i="44"/>
  <c r="I61" i="44"/>
  <c r="F61" i="44"/>
  <c r="O60" i="44"/>
  <c r="L60" i="44"/>
  <c r="I60" i="44"/>
  <c r="F60" i="44"/>
  <c r="N59" i="44"/>
  <c r="K59" i="44"/>
  <c r="L59" i="44" s="1"/>
  <c r="H59" i="44"/>
  <c r="I59" i="44" s="1"/>
  <c r="E59" i="44"/>
  <c r="F59" i="44" s="1"/>
  <c r="O58" i="44"/>
  <c r="L58" i="44"/>
  <c r="I58" i="44"/>
  <c r="F58" i="44"/>
  <c r="O57" i="44"/>
  <c r="L57" i="44"/>
  <c r="I57" i="44"/>
  <c r="F57" i="44"/>
  <c r="N56" i="44"/>
  <c r="N55" i="44" s="1"/>
  <c r="N54" i="44" s="1"/>
  <c r="K56" i="44"/>
  <c r="L56" i="44" s="1"/>
  <c r="H56" i="44"/>
  <c r="I56" i="44" s="1"/>
  <c r="E56" i="44"/>
  <c r="K55" i="44"/>
  <c r="L55" i="44" s="1"/>
  <c r="E55" i="44"/>
  <c r="O48" i="44"/>
  <c r="C48" i="44"/>
  <c r="O47" i="44"/>
  <c r="C47" i="44" s="1"/>
  <c r="N46" i="44"/>
  <c r="L45" i="44"/>
  <c r="I45" i="44"/>
  <c r="F45" i="44"/>
  <c r="K44" i="44"/>
  <c r="L44" i="44" s="1"/>
  <c r="H44" i="44"/>
  <c r="I44" i="44" s="1"/>
  <c r="E44" i="44"/>
  <c r="F44" i="44" s="1"/>
  <c r="F43" i="44"/>
  <c r="C43" i="44" s="1"/>
  <c r="L42" i="44"/>
  <c r="C42" i="44" s="1"/>
  <c r="L41" i="44"/>
  <c r="C41" i="44" s="1"/>
  <c r="L40" i="44"/>
  <c r="C40" i="44" s="1"/>
  <c r="L39" i="44"/>
  <c r="C39" i="44" s="1"/>
  <c r="K38" i="44"/>
  <c r="L38" i="44" s="1"/>
  <c r="C38" i="44" s="1"/>
  <c r="L37" i="44"/>
  <c r="C37" i="44" s="1"/>
  <c r="L36" i="44"/>
  <c r="C36" i="44" s="1"/>
  <c r="L35" i="44"/>
  <c r="C35" i="44" s="1"/>
  <c r="K35" i="44"/>
  <c r="L34" i="44"/>
  <c r="C34" i="44" s="1"/>
  <c r="K33" i="44"/>
  <c r="L33" i="44" s="1"/>
  <c r="C33" i="44" s="1"/>
  <c r="L32" i="44"/>
  <c r="C32" i="44" s="1"/>
  <c r="L31" i="44"/>
  <c r="C31" i="44" s="1"/>
  <c r="L30" i="44"/>
  <c r="C30" i="44" s="1"/>
  <c r="K29" i="44"/>
  <c r="L29" i="44" s="1"/>
  <c r="C29" i="44" s="1"/>
  <c r="F27" i="44"/>
  <c r="C27" i="44" s="1"/>
  <c r="I26" i="44"/>
  <c r="O25" i="44"/>
  <c r="L25" i="44"/>
  <c r="I25" i="44"/>
  <c r="F25" i="44"/>
  <c r="O24" i="44"/>
  <c r="L24" i="44"/>
  <c r="I24" i="44"/>
  <c r="F24" i="44"/>
  <c r="N23" i="44"/>
  <c r="N291" i="44" s="1"/>
  <c r="N290" i="44" s="1"/>
  <c r="K23" i="44"/>
  <c r="K291" i="44" s="1"/>
  <c r="H23" i="44"/>
  <c r="H291" i="44" s="1"/>
  <c r="E23" i="44"/>
  <c r="E291" i="44" s="1"/>
  <c r="E290" i="44" s="1"/>
  <c r="N22" i="44"/>
  <c r="H22" i="44"/>
  <c r="D23" i="43"/>
  <c r="D44" i="43"/>
  <c r="D56" i="43"/>
  <c r="D59" i="43"/>
  <c r="D55" i="43" s="1"/>
  <c r="D54" i="43" s="1"/>
  <c r="D70" i="43"/>
  <c r="D68" i="43" s="1"/>
  <c r="D78" i="43"/>
  <c r="D81" i="43"/>
  <c r="D85" i="43"/>
  <c r="D90" i="43"/>
  <c r="D96" i="43"/>
  <c r="D104" i="43"/>
  <c r="D113" i="43"/>
  <c r="D117" i="43"/>
  <c r="D123" i="43"/>
  <c r="D129" i="43"/>
  <c r="D132" i="43"/>
  <c r="D137" i="43"/>
  <c r="D142" i="43"/>
  <c r="D145" i="43"/>
  <c r="D152" i="43"/>
  <c r="D161" i="43"/>
  <c r="D167" i="43"/>
  <c r="D166" i="43" s="1"/>
  <c r="D176" i="43"/>
  <c r="D175" i="43" s="1"/>
  <c r="D174" i="43" s="1"/>
  <c r="D180" i="43"/>
  <c r="D185" i="43"/>
  <c r="D189" i="43"/>
  <c r="D193" i="43"/>
  <c r="D192" i="43" s="1"/>
  <c r="D199" i="43"/>
  <c r="D197" i="43" s="1"/>
  <c r="D206" i="43"/>
  <c r="D224" i="43"/>
  <c r="D217" i="43" s="1"/>
  <c r="D228" i="43"/>
  <c r="D234" i="43"/>
  <c r="D236" i="43"/>
  <c r="D239" i="43"/>
  <c r="D247" i="43"/>
  <c r="D253" i="43"/>
  <c r="D252" i="43" s="1"/>
  <c r="D260" i="43"/>
  <c r="D259" i="43" s="1"/>
  <c r="D264" i="43"/>
  <c r="D272" i="43"/>
  <c r="D270" i="43" s="1"/>
  <c r="D269" i="43" s="1"/>
  <c r="D277" i="43"/>
  <c r="D281" i="43"/>
  <c r="D283" i="43"/>
  <c r="D291" i="43"/>
  <c r="D290" i="43" s="1"/>
  <c r="D293" i="43"/>
  <c r="I185" i="43"/>
  <c r="M293" i="43"/>
  <c r="M283" i="43"/>
  <c r="M281" i="43"/>
  <c r="M277" i="43"/>
  <c r="M272" i="43"/>
  <c r="M264" i="43"/>
  <c r="M260" i="43"/>
  <c r="M259" i="43" s="1"/>
  <c r="M253" i="43"/>
  <c r="O253" i="43" s="1"/>
  <c r="M247" i="43"/>
  <c r="M239" i="43"/>
  <c r="M236" i="43"/>
  <c r="O236" i="43" s="1"/>
  <c r="M234" i="43"/>
  <c r="M228" i="43"/>
  <c r="M217" i="43"/>
  <c r="M206" i="43"/>
  <c r="M205" i="43" s="1"/>
  <c r="O205" i="43" s="1"/>
  <c r="M199" i="43"/>
  <c r="M197" i="43" s="1"/>
  <c r="M193" i="43"/>
  <c r="M192" i="43"/>
  <c r="M189" i="43"/>
  <c r="M185" i="43"/>
  <c r="M180" i="43"/>
  <c r="M176" i="43"/>
  <c r="M175" i="43" s="1"/>
  <c r="M174" i="43" s="1"/>
  <c r="M167" i="43"/>
  <c r="M166" i="43" s="1"/>
  <c r="M161" i="43"/>
  <c r="M152" i="43"/>
  <c r="M145" i="43"/>
  <c r="M142" i="43"/>
  <c r="M137" i="43"/>
  <c r="M132" i="43"/>
  <c r="M131" i="43"/>
  <c r="M129" i="43"/>
  <c r="M123" i="43"/>
  <c r="M117" i="43"/>
  <c r="M113" i="43"/>
  <c r="M104" i="43"/>
  <c r="M96" i="43"/>
  <c r="M90" i="43"/>
  <c r="M85" i="43"/>
  <c r="M84" i="43" s="1"/>
  <c r="M81" i="43"/>
  <c r="M78" i="43"/>
  <c r="M77" i="43"/>
  <c r="M70" i="43"/>
  <c r="M68" i="43" s="1"/>
  <c r="M59" i="43"/>
  <c r="M56" i="43"/>
  <c r="M55" i="43" s="1"/>
  <c r="M46" i="43"/>
  <c r="O46" i="43" s="1"/>
  <c r="C46" i="43" s="1"/>
  <c r="M23" i="43"/>
  <c r="O303" i="43"/>
  <c r="L303" i="43"/>
  <c r="I303" i="43"/>
  <c r="O301" i="43"/>
  <c r="L301" i="43"/>
  <c r="I301" i="43"/>
  <c r="O299" i="43"/>
  <c r="L299" i="43"/>
  <c r="I299" i="43"/>
  <c r="O298" i="43"/>
  <c r="L298" i="43"/>
  <c r="I298" i="43"/>
  <c r="O297" i="43"/>
  <c r="L297" i="43"/>
  <c r="I297" i="43"/>
  <c r="O296" i="43"/>
  <c r="L296" i="43"/>
  <c r="I296" i="43"/>
  <c r="O295" i="43"/>
  <c r="L295" i="43"/>
  <c r="I295" i="43"/>
  <c r="O294" i="43"/>
  <c r="L294" i="43"/>
  <c r="I294" i="43"/>
  <c r="N293" i="43"/>
  <c r="O293" i="43" s="1"/>
  <c r="K293" i="43"/>
  <c r="L293" i="43"/>
  <c r="H293" i="43"/>
  <c r="I293" i="43"/>
  <c r="E293" i="43"/>
  <c r="O285" i="43"/>
  <c r="L285" i="43"/>
  <c r="I285" i="43"/>
  <c r="O284" i="43"/>
  <c r="L284" i="43"/>
  <c r="I284" i="43"/>
  <c r="N283" i="43"/>
  <c r="K283" i="43"/>
  <c r="L283" i="43"/>
  <c r="I283" i="43"/>
  <c r="H283" i="43"/>
  <c r="E283" i="43"/>
  <c r="O282" i="43"/>
  <c r="L282" i="43"/>
  <c r="I282" i="43"/>
  <c r="N281" i="43"/>
  <c r="K281" i="43"/>
  <c r="L281" i="43" s="1"/>
  <c r="H281" i="43"/>
  <c r="I281" i="43"/>
  <c r="E281" i="43"/>
  <c r="O280" i="43"/>
  <c r="L280" i="43"/>
  <c r="I280" i="43"/>
  <c r="O279" i="43"/>
  <c r="L279" i="43"/>
  <c r="I279" i="43"/>
  <c r="O278" i="43"/>
  <c r="L278" i="43"/>
  <c r="I278" i="43"/>
  <c r="N277" i="43"/>
  <c r="K277" i="43"/>
  <c r="L277" i="43" s="1"/>
  <c r="H277" i="43"/>
  <c r="E277" i="43"/>
  <c r="O276" i="43"/>
  <c r="L276" i="43"/>
  <c r="I276" i="43"/>
  <c r="O275" i="43"/>
  <c r="L275" i="43"/>
  <c r="I275" i="43"/>
  <c r="O274" i="43"/>
  <c r="L274" i="43"/>
  <c r="I274" i="43"/>
  <c r="O273" i="43"/>
  <c r="L273" i="43"/>
  <c r="I273" i="43"/>
  <c r="N272" i="43"/>
  <c r="O272" i="43"/>
  <c r="L272" i="43"/>
  <c r="K272" i="43"/>
  <c r="H272" i="43"/>
  <c r="I272" i="43" s="1"/>
  <c r="E272" i="43"/>
  <c r="O271" i="43"/>
  <c r="L271" i="43"/>
  <c r="I271" i="43"/>
  <c r="N270" i="43"/>
  <c r="N269" i="43" s="1"/>
  <c r="E270" i="43"/>
  <c r="E269" i="43" s="1"/>
  <c r="O268" i="43"/>
  <c r="L268" i="43"/>
  <c r="I268" i="43"/>
  <c r="O267" i="43"/>
  <c r="L267" i="43"/>
  <c r="I267" i="43"/>
  <c r="O266" i="43"/>
  <c r="L266" i="43"/>
  <c r="I266" i="43"/>
  <c r="O265" i="43"/>
  <c r="L265" i="43"/>
  <c r="I265" i="43"/>
  <c r="N264" i="43"/>
  <c r="K264" i="43"/>
  <c r="L264" i="43" s="1"/>
  <c r="H264" i="43"/>
  <c r="I264" i="43" s="1"/>
  <c r="E264" i="43"/>
  <c r="O263" i="43"/>
  <c r="L263" i="43"/>
  <c r="I263" i="43"/>
  <c r="O262" i="43"/>
  <c r="L262" i="43"/>
  <c r="I262" i="43"/>
  <c r="O261" i="43"/>
  <c r="L261" i="43"/>
  <c r="I261" i="43"/>
  <c r="N260" i="43"/>
  <c r="O260" i="43" s="1"/>
  <c r="K260" i="43"/>
  <c r="L260" i="43" s="1"/>
  <c r="H260" i="43"/>
  <c r="I260" i="43" s="1"/>
  <c r="E260" i="43"/>
  <c r="E259" i="43"/>
  <c r="O258" i="43"/>
  <c r="L258" i="43"/>
  <c r="I258" i="43"/>
  <c r="O257" i="43"/>
  <c r="L257" i="43"/>
  <c r="I257" i="43"/>
  <c r="O256" i="43"/>
  <c r="L256" i="43"/>
  <c r="I256" i="43"/>
  <c r="O255" i="43"/>
  <c r="L255" i="43"/>
  <c r="I255" i="43"/>
  <c r="O254" i="43"/>
  <c r="L254" i="43"/>
  <c r="I254" i="43"/>
  <c r="N253" i="43"/>
  <c r="K253" i="43"/>
  <c r="K252" i="43" s="1"/>
  <c r="L253" i="43"/>
  <c r="H253" i="43"/>
  <c r="E253" i="43"/>
  <c r="N252" i="43"/>
  <c r="H252" i="43"/>
  <c r="E252" i="43"/>
  <c r="O251" i="43"/>
  <c r="L251" i="43"/>
  <c r="I251" i="43"/>
  <c r="O250" i="43"/>
  <c r="L250" i="43"/>
  <c r="I250" i="43"/>
  <c r="O249" i="43"/>
  <c r="L249" i="43"/>
  <c r="I249" i="43"/>
  <c r="O248" i="43"/>
  <c r="L248" i="43"/>
  <c r="I248" i="43"/>
  <c r="N247" i="43"/>
  <c r="O247" i="43"/>
  <c r="K247" i="43"/>
  <c r="L247" i="43" s="1"/>
  <c r="H247" i="43"/>
  <c r="I247" i="43" s="1"/>
  <c r="E247" i="43"/>
  <c r="O246" i="43"/>
  <c r="L246" i="43"/>
  <c r="I246" i="43"/>
  <c r="O245" i="43"/>
  <c r="L245" i="43"/>
  <c r="I245" i="43"/>
  <c r="O244" i="43"/>
  <c r="L244" i="43"/>
  <c r="I244" i="43"/>
  <c r="O243" i="43"/>
  <c r="L243" i="43"/>
  <c r="I243" i="43"/>
  <c r="O242" i="43"/>
  <c r="L242" i="43"/>
  <c r="I242" i="43"/>
  <c r="O241" i="43"/>
  <c r="L241" i="43"/>
  <c r="I241" i="43"/>
  <c r="O240" i="43"/>
  <c r="L240" i="43"/>
  <c r="I240" i="43"/>
  <c r="N239" i="43"/>
  <c r="K239" i="43"/>
  <c r="K232" i="43" s="1"/>
  <c r="L239" i="43"/>
  <c r="I239" i="43"/>
  <c r="H239" i="43"/>
  <c r="E239" i="43"/>
  <c r="O238" i="43"/>
  <c r="L238" i="43"/>
  <c r="I238" i="43"/>
  <c r="O237" i="43"/>
  <c r="L237" i="43"/>
  <c r="I237" i="43"/>
  <c r="N236" i="43"/>
  <c r="L236" i="43"/>
  <c r="K236" i="43"/>
  <c r="H236" i="43"/>
  <c r="I236" i="43"/>
  <c r="E236" i="43"/>
  <c r="O235" i="43"/>
  <c r="L235" i="43"/>
  <c r="I235" i="43"/>
  <c r="N234" i="43"/>
  <c r="N232" i="43" s="1"/>
  <c r="K234" i="43"/>
  <c r="L234" i="43" s="1"/>
  <c r="H234" i="43"/>
  <c r="H232" i="43" s="1"/>
  <c r="E234" i="43"/>
  <c r="O233" i="43"/>
  <c r="L233" i="43"/>
  <c r="I233" i="43"/>
  <c r="O230" i="43"/>
  <c r="L230" i="43"/>
  <c r="I230" i="43"/>
  <c r="O229" i="43"/>
  <c r="L229" i="43"/>
  <c r="I229" i="43"/>
  <c r="O228" i="43"/>
  <c r="N228" i="43"/>
  <c r="K228" i="43"/>
  <c r="L228" i="43" s="1"/>
  <c r="H228" i="43"/>
  <c r="I228" i="43"/>
  <c r="E228" i="43"/>
  <c r="O227" i="43"/>
  <c r="L227" i="43"/>
  <c r="I227" i="43"/>
  <c r="O226" i="43"/>
  <c r="L226" i="43"/>
  <c r="I226" i="43"/>
  <c r="O225" i="43"/>
  <c r="L225" i="43"/>
  <c r="I225" i="43"/>
  <c r="O224" i="43"/>
  <c r="L224" i="43"/>
  <c r="I224" i="43"/>
  <c r="O223" i="43"/>
  <c r="L223" i="43"/>
  <c r="I223" i="43"/>
  <c r="O222" i="43"/>
  <c r="L222" i="43"/>
  <c r="I222" i="43"/>
  <c r="O221" i="43"/>
  <c r="L221" i="43"/>
  <c r="I221" i="43"/>
  <c r="O220" i="43"/>
  <c r="L220" i="43"/>
  <c r="I220" i="43"/>
  <c r="O219" i="43"/>
  <c r="L219" i="43"/>
  <c r="I219" i="43"/>
  <c r="O218" i="43"/>
  <c r="L218" i="43"/>
  <c r="I218" i="43"/>
  <c r="N217" i="43"/>
  <c r="K217" i="43"/>
  <c r="L217" i="43"/>
  <c r="H217" i="43"/>
  <c r="I217" i="43" s="1"/>
  <c r="E217" i="43"/>
  <c r="O216" i="43"/>
  <c r="L216" i="43"/>
  <c r="I216" i="43"/>
  <c r="O215" i="43"/>
  <c r="L215" i="43"/>
  <c r="I215" i="43"/>
  <c r="O214" i="43"/>
  <c r="L214" i="43"/>
  <c r="I214" i="43"/>
  <c r="O213" i="43"/>
  <c r="L213" i="43"/>
  <c r="I213" i="43"/>
  <c r="O212" i="43"/>
  <c r="L212" i="43"/>
  <c r="I212" i="43"/>
  <c r="O211" i="43"/>
  <c r="L211" i="43"/>
  <c r="I211" i="43"/>
  <c r="O210" i="43"/>
  <c r="L210" i="43"/>
  <c r="I210" i="43"/>
  <c r="O209" i="43"/>
  <c r="L209" i="43"/>
  <c r="I209" i="43"/>
  <c r="O208" i="43"/>
  <c r="L208" i="43"/>
  <c r="I208" i="43"/>
  <c r="O207" i="43"/>
  <c r="L207" i="43"/>
  <c r="I207" i="43"/>
  <c r="N206" i="43"/>
  <c r="K206" i="43"/>
  <c r="L206" i="43" s="1"/>
  <c r="H206" i="43"/>
  <c r="I206" i="43"/>
  <c r="E206" i="43"/>
  <c r="E205" i="43" s="1"/>
  <c r="E196" i="43" s="1"/>
  <c r="N205" i="43"/>
  <c r="H205" i="43"/>
  <c r="I205" i="43" s="1"/>
  <c r="O204" i="43"/>
  <c r="L204" i="43"/>
  <c r="I204" i="43"/>
  <c r="O203" i="43"/>
  <c r="L203" i="43"/>
  <c r="I203" i="43"/>
  <c r="O202" i="43"/>
  <c r="L202" i="43"/>
  <c r="I202" i="43"/>
  <c r="O201" i="43"/>
  <c r="L201" i="43"/>
  <c r="I201" i="43"/>
  <c r="O200" i="43"/>
  <c r="L200" i="43"/>
  <c r="I200" i="43"/>
  <c r="N199" i="43"/>
  <c r="O199" i="43" s="1"/>
  <c r="K199" i="43"/>
  <c r="L199" i="43"/>
  <c r="H199" i="43"/>
  <c r="E199" i="43"/>
  <c r="O198" i="43"/>
  <c r="L198" i="43"/>
  <c r="I198" i="43"/>
  <c r="N197" i="43"/>
  <c r="K197" i="43"/>
  <c r="L197" i="43"/>
  <c r="H197" i="43"/>
  <c r="E197" i="43"/>
  <c r="N196" i="43"/>
  <c r="O194" i="43"/>
  <c r="L194" i="43"/>
  <c r="I194" i="43"/>
  <c r="N193" i="43"/>
  <c r="K193" i="43"/>
  <c r="L193" i="43" s="1"/>
  <c r="H193" i="43"/>
  <c r="I193" i="43" s="1"/>
  <c r="E193" i="43"/>
  <c r="N192" i="43"/>
  <c r="O192" i="43"/>
  <c r="H192" i="43"/>
  <c r="E192" i="43"/>
  <c r="O191" i="43"/>
  <c r="L191" i="43"/>
  <c r="I191" i="43"/>
  <c r="O190" i="43"/>
  <c r="L190" i="43"/>
  <c r="I190" i="43"/>
  <c r="N189" i="43"/>
  <c r="N188" i="43" s="1"/>
  <c r="K189" i="43"/>
  <c r="H189" i="43"/>
  <c r="H188" i="43" s="1"/>
  <c r="E189" i="43"/>
  <c r="E188" i="43" s="1"/>
  <c r="O187" i="43"/>
  <c r="L187" i="43"/>
  <c r="I187" i="43"/>
  <c r="O186" i="43"/>
  <c r="L186" i="43"/>
  <c r="I186" i="43"/>
  <c r="N185" i="43"/>
  <c r="K185" i="43"/>
  <c r="L185" i="43" s="1"/>
  <c r="H185" i="43"/>
  <c r="E185" i="43"/>
  <c r="O184" i="43"/>
  <c r="L184" i="43"/>
  <c r="I184" i="43"/>
  <c r="O183" i="43"/>
  <c r="L183" i="43"/>
  <c r="I183" i="43"/>
  <c r="O182" i="43"/>
  <c r="L182" i="43"/>
  <c r="I182" i="43"/>
  <c r="O181" i="43"/>
  <c r="L181" i="43"/>
  <c r="I181" i="43"/>
  <c r="N180" i="43"/>
  <c r="L180" i="43"/>
  <c r="K180" i="43"/>
  <c r="H180" i="43"/>
  <c r="I180" i="43" s="1"/>
  <c r="E180" i="43"/>
  <c r="O179" i="43"/>
  <c r="L179" i="43"/>
  <c r="I179" i="43"/>
  <c r="O178" i="43"/>
  <c r="L178" i="43"/>
  <c r="I178" i="43"/>
  <c r="O177" i="43"/>
  <c r="L177" i="43"/>
  <c r="I177" i="43"/>
  <c r="N176" i="43"/>
  <c r="L176" i="43"/>
  <c r="K176" i="43"/>
  <c r="H176" i="43"/>
  <c r="I176" i="43" s="1"/>
  <c r="E176" i="43"/>
  <c r="N175" i="43"/>
  <c r="N174" i="43" s="1"/>
  <c r="K175" i="43"/>
  <c r="L175" i="43" s="1"/>
  <c r="H175" i="43"/>
  <c r="H174" i="43" s="1"/>
  <c r="I174" i="43" s="1"/>
  <c r="O173" i="43"/>
  <c r="L173" i="43"/>
  <c r="I173" i="43"/>
  <c r="O172" i="43"/>
  <c r="L172" i="43"/>
  <c r="I172" i="43"/>
  <c r="O171" i="43"/>
  <c r="L171" i="43"/>
  <c r="I171" i="43"/>
  <c r="O170" i="43"/>
  <c r="L170" i="43"/>
  <c r="I170" i="43"/>
  <c r="O169" i="43"/>
  <c r="L169" i="43"/>
  <c r="I169" i="43"/>
  <c r="O168" i="43"/>
  <c r="L168" i="43"/>
  <c r="I168" i="43"/>
  <c r="N167" i="43"/>
  <c r="L167" i="43"/>
  <c r="K167" i="43"/>
  <c r="H167" i="43"/>
  <c r="H166" i="43" s="1"/>
  <c r="I166" i="43" s="1"/>
  <c r="E167" i="43"/>
  <c r="E166" i="43" s="1"/>
  <c r="K166" i="43"/>
  <c r="L166" i="43" s="1"/>
  <c r="O165" i="43"/>
  <c r="L165" i="43"/>
  <c r="I165" i="43"/>
  <c r="O164" i="43"/>
  <c r="L164" i="43"/>
  <c r="I164" i="43"/>
  <c r="O163" i="43"/>
  <c r="L163" i="43"/>
  <c r="I163" i="43"/>
  <c r="O162" i="43"/>
  <c r="L162" i="43"/>
  <c r="I162" i="43"/>
  <c r="N161" i="43"/>
  <c r="K161" i="43"/>
  <c r="L161" i="43" s="1"/>
  <c r="H161" i="43"/>
  <c r="I161" i="43" s="1"/>
  <c r="E161" i="43"/>
  <c r="O160" i="43"/>
  <c r="L160" i="43"/>
  <c r="I160" i="43"/>
  <c r="O159" i="43"/>
  <c r="L159" i="43"/>
  <c r="I159" i="43"/>
  <c r="O158" i="43"/>
  <c r="L158" i="43"/>
  <c r="I158" i="43"/>
  <c r="O157" i="43"/>
  <c r="L157" i="43"/>
  <c r="I157" i="43"/>
  <c r="O156" i="43"/>
  <c r="L156" i="43"/>
  <c r="I156" i="43"/>
  <c r="O155" i="43"/>
  <c r="L155" i="43"/>
  <c r="I155" i="43"/>
  <c r="O154" i="43"/>
  <c r="L154" i="43"/>
  <c r="I154" i="43"/>
  <c r="O153" i="43"/>
  <c r="L153" i="43"/>
  <c r="I153" i="43"/>
  <c r="N152" i="43"/>
  <c r="K152" i="43"/>
  <c r="H152" i="43"/>
  <c r="E152" i="43"/>
  <c r="O151" i="43"/>
  <c r="L151" i="43"/>
  <c r="I151" i="43"/>
  <c r="O150" i="43"/>
  <c r="L150" i="43"/>
  <c r="I150" i="43"/>
  <c r="O149" i="43"/>
  <c r="L149" i="43"/>
  <c r="I149" i="43"/>
  <c r="O148" i="43"/>
  <c r="L148" i="43"/>
  <c r="I148" i="43"/>
  <c r="O147" i="43"/>
  <c r="L147" i="43"/>
  <c r="I147" i="43"/>
  <c r="O146" i="43"/>
  <c r="L146" i="43"/>
  <c r="I146" i="43"/>
  <c r="N145" i="43"/>
  <c r="K145" i="43"/>
  <c r="L145" i="43"/>
  <c r="H145" i="43"/>
  <c r="I145" i="43" s="1"/>
  <c r="E145" i="43"/>
  <c r="O144" i="43"/>
  <c r="L144" i="43"/>
  <c r="I144" i="43"/>
  <c r="O143" i="43"/>
  <c r="L143" i="43"/>
  <c r="I143" i="43"/>
  <c r="N142" i="43"/>
  <c r="O142" i="43"/>
  <c r="K142" i="43"/>
  <c r="L142" i="43" s="1"/>
  <c r="I142" i="43"/>
  <c r="H142" i="43"/>
  <c r="E142" i="43"/>
  <c r="O141" i="43"/>
  <c r="L141" i="43"/>
  <c r="I141" i="43"/>
  <c r="O140" i="43"/>
  <c r="L140" i="43"/>
  <c r="I140" i="43"/>
  <c r="O139" i="43"/>
  <c r="L139" i="43"/>
  <c r="I139" i="43"/>
  <c r="O138" i="43"/>
  <c r="L138" i="43"/>
  <c r="I138" i="43"/>
  <c r="N137" i="43"/>
  <c r="K137" i="43"/>
  <c r="H137" i="43"/>
  <c r="I137" i="43" s="1"/>
  <c r="E137" i="43"/>
  <c r="O136" i="43"/>
  <c r="L136" i="43"/>
  <c r="I136" i="43"/>
  <c r="O135" i="43"/>
  <c r="L135" i="43"/>
  <c r="I135" i="43"/>
  <c r="O134" i="43"/>
  <c r="L134" i="43"/>
  <c r="I134" i="43"/>
  <c r="O133" i="43"/>
  <c r="L133" i="43"/>
  <c r="I133" i="43"/>
  <c r="N132" i="43"/>
  <c r="K132" i="43"/>
  <c r="L132" i="43" s="1"/>
  <c r="H132" i="43"/>
  <c r="H131" i="43" s="1"/>
  <c r="E132" i="43"/>
  <c r="O130" i="43"/>
  <c r="L130" i="43"/>
  <c r="I130" i="43"/>
  <c r="N129" i="43"/>
  <c r="O129" i="43" s="1"/>
  <c r="K129" i="43"/>
  <c r="L129" i="43"/>
  <c r="H129" i="43"/>
  <c r="I129" i="43" s="1"/>
  <c r="E129" i="43"/>
  <c r="O128" i="43"/>
  <c r="L128" i="43"/>
  <c r="I128" i="43"/>
  <c r="O127" i="43"/>
  <c r="L127" i="43"/>
  <c r="I127" i="43"/>
  <c r="O126" i="43"/>
  <c r="L126" i="43"/>
  <c r="I126" i="43"/>
  <c r="O125" i="43"/>
  <c r="L125" i="43"/>
  <c r="I125" i="43"/>
  <c r="O124" i="43"/>
  <c r="L124" i="43"/>
  <c r="I124" i="43"/>
  <c r="N123" i="43"/>
  <c r="O123" i="43" s="1"/>
  <c r="K123" i="43"/>
  <c r="L123" i="43" s="1"/>
  <c r="H123" i="43"/>
  <c r="I123" i="43" s="1"/>
  <c r="E123" i="43"/>
  <c r="O122" i="43"/>
  <c r="L122" i="43"/>
  <c r="I122" i="43"/>
  <c r="O121" i="43"/>
  <c r="L121" i="43"/>
  <c r="I121" i="43"/>
  <c r="O120" i="43"/>
  <c r="L120" i="43"/>
  <c r="I120" i="43"/>
  <c r="O119" i="43"/>
  <c r="L119" i="43"/>
  <c r="I119" i="43"/>
  <c r="O118" i="43"/>
  <c r="L118" i="43"/>
  <c r="I118" i="43"/>
  <c r="N117" i="43"/>
  <c r="K117" i="43"/>
  <c r="L117" i="43" s="1"/>
  <c r="H117" i="43"/>
  <c r="E117" i="43"/>
  <c r="O116" i="43"/>
  <c r="L116" i="43"/>
  <c r="I116" i="43"/>
  <c r="O115" i="43"/>
  <c r="L115" i="43"/>
  <c r="I115" i="43"/>
  <c r="O114" i="43"/>
  <c r="L114" i="43"/>
  <c r="I114" i="43"/>
  <c r="N113" i="43"/>
  <c r="K113" i="43"/>
  <c r="L113" i="43"/>
  <c r="H113" i="43"/>
  <c r="I113" i="43" s="1"/>
  <c r="E113" i="43"/>
  <c r="O112" i="43"/>
  <c r="L112" i="43"/>
  <c r="I112" i="43"/>
  <c r="O111" i="43"/>
  <c r="L111" i="43"/>
  <c r="I111" i="43"/>
  <c r="O110" i="43"/>
  <c r="L110" i="43"/>
  <c r="I110" i="43"/>
  <c r="O109" i="43"/>
  <c r="L109" i="43"/>
  <c r="I109" i="43"/>
  <c r="O108" i="43"/>
  <c r="L108" i="43"/>
  <c r="I108" i="43"/>
  <c r="O107" i="43"/>
  <c r="L107" i="43"/>
  <c r="I107" i="43"/>
  <c r="O106" i="43"/>
  <c r="L106" i="43"/>
  <c r="I106" i="43"/>
  <c r="O105" i="43"/>
  <c r="L105" i="43"/>
  <c r="I105" i="43"/>
  <c r="N104" i="43"/>
  <c r="O104" i="43" s="1"/>
  <c r="K104" i="43"/>
  <c r="H104" i="43"/>
  <c r="I104" i="43"/>
  <c r="E104" i="43"/>
  <c r="O103" i="43"/>
  <c r="L103" i="43"/>
  <c r="I103" i="43"/>
  <c r="O102" i="43"/>
  <c r="L102" i="43"/>
  <c r="I102" i="43"/>
  <c r="O101" i="43"/>
  <c r="L101" i="43"/>
  <c r="I101" i="43"/>
  <c r="O100" i="43"/>
  <c r="L100" i="43"/>
  <c r="I100" i="43"/>
  <c r="O99" i="43"/>
  <c r="L99" i="43"/>
  <c r="I99" i="43"/>
  <c r="O98" i="43"/>
  <c r="L98" i="43"/>
  <c r="I98" i="43"/>
  <c r="O97" i="43"/>
  <c r="L97" i="43"/>
  <c r="I97" i="43"/>
  <c r="O96" i="43"/>
  <c r="N96" i="43"/>
  <c r="K96" i="43"/>
  <c r="L96" i="43"/>
  <c r="H96" i="43"/>
  <c r="I96" i="43" s="1"/>
  <c r="E96" i="43"/>
  <c r="O95" i="43"/>
  <c r="L95" i="43"/>
  <c r="I95" i="43"/>
  <c r="O94" i="43"/>
  <c r="L94" i="43"/>
  <c r="I94" i="43"/>
  <c r="O93" i="43"/>
  <c r="L93" i="43"/>
  <c r="I93" i="43"/>
  <c r="O92" i="43"/>
  <c r="L92" i="43"/>
  <c r="I92" i="43"/>
  <c r="O91" i="43"/>
  <c r="L91" i="43"/>
  <c r="I91" i="43"/>
  <c r="N90" i="43"/>
  <c r="K90" i="43"/>
  <c r="L90" i="43" s="1"/>
  <c r="H90" i="43"/>
  <c r="E90" i="43"/>
  <c r="O89" i="43"/>
  <c r="L89" i="43"/>
  <c r="I89" i="43"/>
  <c r="O88" i="43"/>
  <c r="L88" i="43"/>
  <c r="I88" i="43"/>
  <c r="O87" i="43"/>
  <c r="L87" i="43"/>
  <c r="I87" i="43"/>
  <c r="O86" i="43"/>
  <c r="L86" i="43"/>
  <c r="I86" i="43"/>
  <c r="N85" i="43"/>
  <c r="K85" i="43"/>
  <c r="H85" i="43"/>
  <c r="I85" i="43" s="1"/>
  <c r="E85" i="43"/>
  <c r="O83" i="43"/>
  <c r="L83" i="43"/>
  <c r="I83" i="43"/>
  <c r="O82" i="43"/>
  <c r="L82" i="43"/>
  <c r="I82" i="43"/>
  <c r="N81" i="43"/>
  <c r="K81" i="43"/>
  <c r="L81" i="43"/>
  <c r="H81" i="43"/>
  <c r="I81" i="43" s="1"/>
  <c r="E81" i="43"/>
  <c r="O80" i="43"/>
  <c r="L80" i="43"/>
  <c r="I80" i="43"/>
  <c r="O79" i="43"/>
  <c r="L79" i="43"/>
  <c r="I79" i="43"/>
  <c r="N78" i="43"/>
  <c r="K78" i="43"/>
  <c r="H78" i="43"/>
  <c r="H77" i="43" s="1"/>
  <c r="E78" i="43"/>
  <c r="E77" i="43" s="1"/>
  <c r="O75" i="43"/>
  <c r="L75" i="43"/>
  <c r="I75" i="43"/>
  <c r="O74" i="43"/>
  <c r="L74" i="43"/>
  <c r="I74" i="43"/>
  <c r="O73" i="43"/>
  <c r="L73" i="43"/>
  <c r="I73" i="43"/>
  <c r="O72" i="43"/>
  <c r="L72" i="43"/>
  <c r="I72" i="43"/>
  <c r="O71" i="43"/>
  <c r="L71" i="43"/>
  <c r="I71" i="43"/>
  <c r="N70" i="43"/>
  <c r="K70" i="43"/>
  <c r="L70" i="43" s="1"/>
  <c r="H70" i="43"/>
  <c r="H68" i="43" s="1"/>
  <c r="E70" i="43"/>
  <c r="O69" i="43"/>
  <c r="L69" i="43"/>
  <c r="I69" i="43"/>
  <c r="N68" i="43"/>
  <c r="K68" i="43"/>
  <c r="E68" i="43"/>
  <c r="O67" i="43"/>
  <c r="L67" i="43"/>
  <c r="I67" i="43"/>
  <c r="O66" i="43"/>
  <c r="L66" i="43"/>
  <c r="O65" i="43"/>
  <c r="L65" i="43"/>
  <c r="I65" i="43"/>
  <c r="O64" i="43"/>
  <c r="L64" i="43"/>
  <c r="I64" i="43"/>
  <c r="O63" i="43"/>
  <c r="L63" i="43"/>
  <c r="I63" i="43"/>
  <c r="O62" i="43"/>
  <c r="L62" i="43"/>
  <c r="I62" i="43"/>
  <c r="O61" i="43"/>
  <c r="L61" i="43"/>
  <c r="I61" i="43"/>
  <c r="O60" i="43"/>
  <c r="L60" i="43"/>
  <c r="I60" i="43"/>
  <c r="N59" i="43"/>
  <c r="K59" i="43"/>
  <c r="L59" i="43"/>
  <c r="H59" i="43"/>
  <c r="I59" i="43" s="1"/>
  <c r="E59" i="43"/>
  <c r="O58" i="43"/>
  <c r="L58" i="43"/>
  <c r="I58" i="43"/>
  <c r="O57" i="43"/>
  <c r="L57" i="43"/>
  <c r="I57" i="43"/>
  <c r="N56" i="43"/>
  <c r="N55" i="43" s="1"/>
  <c r="N54" i="43" s="1"/>
  <c r="K56" i="43"/>
  <c r="H56" i="43"/>
  <c r="E56" i="43"/>
  <c r="K55" i="43"/>
  <c r="L55" i="43" s="1"/>
  <c r="O48" i="43"/>
  <c r="C48" i="43" s="1"/>
  <c r="O47" i="43"/>
  <c r="C47" i="43"/>
  <c r="N46" i="43"/>
  <c r="L45" i="43"/>
  <c r="I45" i="43"/>
  <c r="L44" i="43"/>
  <c r="K44" i="43"/>
  <c r="H44" i="43"/>
  <c r="I44" i="43" s="1"/>
  <c r="E44" i="43"/>
  <c r="L42" i="43"/>
  <c r="C42" i="43" s="1"/>
  <c r="L41" i="43"/>
  <c r="C41" i="43" s="1"/>
  <c r="L40" i="43"/>
  <c r="C40" i="43"/>
  <c r="L39" i="43"/>
  <c r="C39" i="43"/>
  <c r="K38" i="43"/>
  <c r="L38" i="43" s="1"/>
  <c r="C38" i="43" s="1"/>
  <c r="L37" i="43"/>
  <c r="C37" i="43" s="1"/>
  <c r="L36" i="43"/>
  <c r="C36" i="43" s="1"/>
  <c r="K35" i="43"/>
  <c r="L35" i="43" s="1"/>
  <c r="C35" i="43" s="1"/>
  <c r="L34" i="43"/>
  <c r="C34" i="43" s="1"/>
  <c r="K33" i="43"/>
  <c r="L32" i="43"/>
  <c r="C32" i="43" s="1"/>
  <c r="L31" i="43"/>
  <c r="C31" i="43" s="1"/>
  <c r="L30" i="43"/>
  <c r="C30" i="43" s="1"/>
  <c r="K29" i="43"/>
  <c r="L29" i="43" s="1"/>
  <c r="C29" i="43" s="1"/>
  <c r="I26" i="43"/>
  <c r="O25" i="43"/>
  <c r="L25" i="43"/>
  <c r="I25" i="43"/>
  <c r="O24" i="43"/>
  <c r="L24" i="43"/>
  <c r="I24" i="43"/>
  <c r="N23" i="43"/>
  <c r="N291" i="43" s="1"/>
  <c r="N290" i="43" s="1"/>
  <c r="K23" i="43"/>
  <c r="K291" i="43" s="1"/>
  <c r="K290" i="43" s="1"/>
  <c r="H23" i="43"/>
  <c r="H291" i="43" s="1"/>
  <c r="H290" i="43" s="1"/>
  <c r="E23" i="43"/>
  <c r="E291" i="43" s="1"/>
  <c r="E290" i="43" s="1"/>
  <c r="D205" i="43" l="1"/>
  <c r="I234" i="43"/>
  <c r="E232" i="43"/>
  <c r="E231" i="43" s="1"/>
  <c r="E195" i="43" s="1"/>
  <c r="K259" i="43"/>
  <c r="L259" i="43" s="1"/>
  <c r="O277" i="43"/>
  <c r="M54" i="43"/>
  <c r="M76" i="43"/>
  <c r="O132" i="43"/>
  <c r="O152" i="43"/>
  <c r="O180" i="43"/>
  <c r="O193" i="43"/>
  <c r="O217" i="43"/>
  <c r="O281" i="43"/>
  <c r="D196" i="43"/>
  <c r="D131" i="43"/>
  <c r="K84" i="43"/>
  <c r="N131" i="43"/>
  <c r="O131" i="43" s="1"/>
  <c r="O176" i="43"/>
  <c r="O206" i="43"/>
  <c r="H22" i="43"/>
  <c r="I23" i="43"/>
  <c r="O70" i="43"/>
  <c r="I78" i="43"/>
  <c r="E84" i="43"/>
  <c r="K174" i="43"/>
  <c r="L174" i="43" s="1"/>
  <c r="K188" i="43"/>
  <c r="L188" i="43" s="1"/>
  <c r="H196" i="43"/>
  <c r="K205" i="43"/>
  <c r="N259" i="43"/>
  <c r="O259" i="43" s="1"/>
  <c r="O59" i="43"/>
  <c r="O78" i="43"/>
  <c r="O185" i="43"/>
  <c r="O264" i="43"/>
  <c r="D84" i="43"/>
  <c r="E175" i="43"/>
  <c r="E174" i="43" s="1"/>
  <c r="O189" i="43"/>
  <c r="N22" i="43"/>
  <c r="K54" i="43"/>
  <c r="I70" i="43"/>
  <c r="N77" i="43"/>
  <c r="I175" i="43"/>
  <c r="L189" i="43"/>
  <c r="K192" i="43"/>
  <c r="L192" i="43" s="1"/>
  <c r="M22" i="43"/>
  <c r="M188" i="43"/>
  <c r="O188" i="43" s="1"/>
  <c r="M232" i="43"/>
  <c r="M231" i="43" s="1"/>
  <c r="M252" i="43"/>
  <c r="O252" i="43" s="1"/>
  <c r="M270" i="43"/>
  <c r="D232" i="43"/>
  <c r="D77" i="43"/>
  <c r="D76" i="43" s="1"/>
  <c r="D53" i="43" s="1"/>
  <c r="D52" i="43" s="1"/>
  <c r="C129" i="44"/>
  <c r="C125" i="44"/>
  <c r="C179" i="44"/>
  <c r="C212" i="44"/>
  <c r="C213" i="44"/>
  <c r="C214" i="44"/>
  <c r="C216" i="44"/>
  <c r="C256" i="44"/>
  <c r="N270" i="44"/>
  <c r="N269" i="44" s="1"/>
  <c r="F166" i="44"/>
  <c r="D188" i="44"/>
  <c r="D259" i="44"/>
  <c r="F259" i="44" s="1"/>
  <c r="G22" i="44"/>
  <c r="I81" i="44"/>
  <c r="I253" i="44"/>
  <c r="O59" i="44"/>
  <c r="O166" i="44"/>
  <c r="M232" i="44"/>
  <c r="C79" i="44"/>
  <c r="C80" i="44"/>
  <c r="C110" i="44"/>
  <c r="N131" i="44"/>
  <c r="N232" i="44"/>
  <c r="F145" i="44"/>
  <c r="D205" i="44"/>
  <c r="O22" i="44"/>
  <c r="O68" i="44"/>
  <c r="M84" i="44"/>
  <c r="M76" i="44" s="1"/>
  <c r="O113" i="44"/>
  <c r="M188" i="44"/>
  <c r="M270" i="44"/>
  <c r="O23" i="44"/>
  <c r="K68" i="44"/>
  <c r="L68" i="44" s="1"/>
  <c r="N77" i="44"/>
  <c r="N76" i="44" s="1"/>
  <c r="N84" i="44"/>
  <c r="N188" i="44"/>
  <c r="K197" i="44"/>
  <c r="L197" i="44" s="1"/>
  <c r="O206" i="44"/>
  <c r="E205" i="44"/>
  <c r="I270" i="44"/>
  <c r="C295" i="44"/>
  <c r="C303" i="44"/>
  <c r="F293" i="44"/>
  <c r="G84" i="44"/>
  <c r="I239" i="44"/>
  <c r="M175" i="44"/>
  <c r="M174" i="44" s="1"/>
  <c r="M205" i="44"/>
  <c r="E131" i="44"/>
  <c r="E175" i="44"/>
  <c r="E174" i="44" s="1"/>
  <c r="N196" i="44"/>
  <c r="C247" i="44"/>
  <c r="I96" i="44"/>
  <c r="G205" i="44"/>
  <c r="M196" i="44"/>
  <c r="I84" i="45"/>
  <c r="C96" i="45"/>
  <c r="C283" i="45"/>
  <c r="C131" i="45"/>
  <c r="C193" i="45"/>
  <c r="J84" i="45"/>
  <c r="L84" i="45" s="1"/>
  <c r="C56" i="45"/>
  <c r="C176" i="45"/>
  <c r="K174" i="45"/>
  <c r="L174" i="45" s="1"/>
  <c r="L175" i="45"/>
  <c r="E76" i="45"/>
  <c r="E53" i="45" s="1"/>
  <c r="E52" i="45" s="1"/>
  <c r="K53" i="45"/>
  <c r="D76" i="45"/>
  <c r="C22" i="45"/>
  <c r="C53" i="46"/>
  <c r="O51" i="46"/>
  <c r="O52" i="46"/>
  <c r="O288" i="46"/>
  <c r="F288" i="46"/>
  <c r="F52" i="46"/>
  <c r="F51" i="46"/>
  <c r="I288" i="46"/>
  <c r="I51" i="46"/>
  <c r="I52" i="46"/>
  <c r="L52" i="46"/>
  <c r="J51" i="46"/>
  <c r="L51" i="46" s="1"/>
  <c r="J288" i="46"/>
  <c r="L288" i="46" s="1"/>
  <c r="E288" i="45"/>
  <c r="E51" i="45"/>
  <c r="K286" i="45"/>
  <c r="J76" i="45"/>
  <c r="J269" i="45"/>
  <c r="L270" i="45"/>
  <c r="O192" i="45"/>
  <c r="C192" i="45" s="1"/>
  <c r="M188" i="45"/>
  <c r="O188" i="45" s="1"/>
  <c r="K52" i="45"/>
  <c r="L205" i="45"/>
  <c r="J196" i="45"/>
  <c r="D196" i="45"/>
  <c r="F205" i="45"/>
  <c r="C205" i="45" s="1"/>
  <c r="G196" i="45"/>
  <c r="I197" i="45"/>
  <c r="C197" i="45" s="1"/>
  <c r="C166" i="45"/>
  <c r="C85" i="45"/>
  <c r="C70" i="45"/>
  <c r="N76" i="45"/>
  <c r="N53" i="45" s="1"/>
  <c r="N52" i="45" s="1"/>
  <c r="N288" i="45" s="1"/>
  <c r="C78" i="45"/>
  <c r="L54" i="45"/>
  <c r="F175" i="45"/>
  <c r="M290" i="45"/>
  <c r="O290" i="45" s="1"/>
  <c r="O291" i="45"/>
  <c r="F84" i="45"/>
  <c r="C84" i="45" s="1"/>
  <c r="C55" i="45"/>
  <c r="I232" i="45"/>
  <c r="G231" i="45"/>
  <c r="I231" i="45" s="1"/>
  <c r="C259" i="45"/>
  <c r="O232" i="45"/>
  <c r="C270" i="45"/>
  <c r="M231" i="45"/>
  <c r="M286" i="45" s="1"/>
  <c r="O252" i="45"/>
  <c r="C252" i="45" s="1"/>
  <c r="J231" i="45"/>
  <c r="L231" i="45" s="1"/>
  <c r="L232" i="45"/>
  <c r="H195" i="45"/>
  <c r="C199" i="45"/>
  <c r="F174" i="45"/>
  <c r="C23" i="45"/>
  <c r="C291" i="45" s="1"/>
  <c r="C290" i="45" s="1"/>
  <c r="D231" i="45"/>
  <c r="F231" i="45" s="1"/>
  <c r="F232" i="45"/>
  <c r="C188" i="45"/>
  <c r="M76" i="45"/>
  <c r="O76" i="45" s="1"/>
  <c r="F54" i="45"/>
  <c r="D53" i="45"/>
  <c r="F76" i="45"/>
  <c r="G286" i="45"/>
  <c r="I286" i="45" s="1"/>
  <c r="M195" i="45"/>
  <c r="O195" i="45" s="1"/>
  <c r="O196" i="45"/>
  <c r="F269" i="45"/>
  <c r="D286" i="45"/>
  <c r="G76" i="45"/>
  <c r="G174" i="45"/>
  <c r="I174" i="45" s="1"/>
  <c r="I175" i="45"/>
  <c r="H53" i="45"/>
  <c r="H52" i="45" s="1"/>
  <c r="M54" i="45"/>
  <c r="I22" i="44"/>
  <c r="O270" i="44"/>
  <c r="M269" i="44"/>
  <c r="M231" i="44"/>
  <c r="C69" i="44"/>
  <c r="C73" i="44"/>
  <c r="C93" i="44"/>
  <c r="C94" i="44"/>
  <c r="C116" i="44"/>
  <c r="C168" i="44"/>
  <c r="C233" i="44"/>
  <c r="O234" i="44"/>
  <c r="C278" i="44"/>
  <c r="C279" i="44"/>
  <c r="C25" i="44"/>
  <c r="O167" i="44"/>
  <c r="O232" i="44"/>
  <c r="M55" i="44"/>
  <c r="M54" i="44" s="1"/>
  <c r="M291" i="44"/>
  <c r="M290" i="44" s="1"/>
  <c r="C217" i="44"/>
  <c r="C150" i="44"/>
  <c r="C151" i="44"/>
  <c r="C164" i="44"/>
  <c r="C229" i="44"/>
  <c r="C245" i="44"/>
  <c r="C246" i="44"/>
  <c r="C248" i="44"/>
  <c r="C249" i="44"/>
  <c r="C251" i="44"/>
  <c r="C276" i="44"/>
  <c r="C298" i="44"/>
  <c r="C299" i="44"/>
  <c r="C301" i="44"/>
  <c r="C67" i="44"/>
  <c r="C105" i="44"/>
  <c r="C106" i="44"/>
  <c r="C115" i="44"/>
  <c r="C155" i="44"/>
  <c r="C159" i="44"/>
  <c r="C165" i="44"/>
  <c r="C169" i="44"/>
  <c r="C203" i="44"/>
  <c r="C226" i="44"/>
  <c r="C266" i="44"/>
  <c r="C284" i="44"/>
  <c r="C126" i="44"/>
  <c r="C127" i="44"/>
  <c r="C128" i="44"/>
  <c r="C163" i="44"/>
  <c r="C209" i="44"/>
  <c r="C211" i="44"/>
  <c r="C215" i="44"/>
  <c r="C242" i="44"/>
  <c r="C275" i="44"/>
  <c r="C282" i="44"/>
  <c r="C59" i="44"/>
  <c r="C124" i="44"/>
  <c r="C130" i="44"/>
  <c r="C138" i="44"/>
  <c r="C139" i="44"/>
  <c r="C140" i="44"/>
  <c r="C144" i="44"/>
  <c r="C153" i="44"/>
  <c r="C154" i="44"/>
  <c r="C157" i="44"/>
  <c r="C158" i="44"/>
  <c r="C160" i="44"/>
  <c r="C171" i="44"/>
  <c r="C172" i="44"/>
  <c r="C177" i="44"/>
  <c r="C183" i="44"/>
  <c r="C184" i="44"/>
  <c r="C186" i="44"/>
  <c r="C191" i="44"/>
  <c r="C200" i="44"/>
  <c r="C201" i="44"/>
  <c r="C202" i="44"/>
  <c r="C204" i="44"/>
  <c r="C218" i="44"/>
  <c r="C219" i="44"/>
  <c r="C220" i="44"/>
  <c r="C221" i="44"/>
  <c r="C222" i="44"/>
  <c r="C223" i="44"/>
  <c r="C225" i="44"/>
  <c r="C267" i="44"/>
  <c r="C271" i="44"/>
  <c r="C280" i="44"/>
  <c r="G231" i="44"/>
  <c r="G286" i="44" s="1"/>
  <c r="G76" i="44"/>
  <c r="G53" i="44" s="1"/>
  <c r="G196" i="44"/>
  <c r="C70" i="44"/>
  <c r="C62" i="44"/>
  <c r="I78" i="44"/>
  <c r="C99" i="44"/>
  <c r="C100" i="44"/>
  <c r="C101" i="44"/>
  <c r="C102" i="44"/>
  <c r="C103" i="44"/>
  <c r="C123" i="44"/>
  <c r="C133" i="44"/>
  <c r="C134" i="44"/>
  <c r="C135" i="44"/>
  <c r="C136" i="44"/>
  <c r="C146" i="44"/>
  <c r="I185" i="44"/>
  <c r="C194" i="44"/>
  <c r="C198" i="44"/>
  <c r="C208" i="44"/>
  <c r="C227" i="44"/>
  <c r="C241" i="44"/>
  <c r="C265" i="44"/>
  <c r="C294" i="44"/>
  <c r="G252" i="44"/>
  <c r="C60" i="44"/>
  <c r="C64" i="44"/>
  <c r="I84" i="44"/>
  <c r="C161" i="44"/>
  <c r="I199" i="44"/>
  <c r="C199" i="44" s="1"/>
  <c r="I228" i="44"/>
  <c r="C24" i="44"/>
  <c r="I70" i="44"/>
  <c r="C71" i="44"/>
  <c r="C72" i="44"/>
  <c r="C74" i="44"/>
  <c r="C75" i="44"/>
  <c r="I77" i="44"/>
  <c r="C86" i="44"/>
  <c r="C87" i="44"/>
  <c r="C88" i="44"/>
  <c r="C118" i="44"/>
  <c r="C119" i="44"/>
  <c r="C120" i="44"/>
  <c r="C121" i="44"/>
  <c r="C122" i="44"/>
  <c r="C189" i="44"/>
  <c r="I193" i="44"/>
  <c r="I232" i="44"/>
  <c r="C254" i="44"/>
  <c r="C255" i="44"/>
  <c r="C258" i="44"/>
  <c r="C261" i="44"/>
  <c r="C263" i="44"/>
  <c r="I283" i="44"/>
  <c r="C285" i="44"/>
  <c r="D196" i="44"/>
  <c r="D131" i="44"/>
  <c r="F131" i="44" s="1"/>
  <c r="F132" i="44"/>
  <c r="C45" i="44"/>
  <c r="C63" i="44"/>
  <c r="C148" i="44"/>
  <c r="F167" i="44"/>
  <c r="C250" i="44"/>
  <c r="F55" i="44"/>
  <c r="F56" i="44"/>
  <c r="C58" i="44"/>
  <c r="C104" i="44"/>
  <c r="C111" i="44"/>
  <c r="F147" i="44"/>
  <c r="C147" i="44" s="1"/>
  <c r="F197" i="44"/>
  <c r="C207" i="44"/>
  <c r="C240" i="44"/>
  <c r="C273" i="44"/>
  <c r="D90" i="44"/>
  <c r="D84" i="44" s="1"/>
  <c r="C57" i="44"/>
  <c r="C61" i="44"/>
  <c r="C65" i="44"/>
  <c r="C152" i="44"/>
  <c r="C173" i="44"/>
  <c r="F175" i="44"/>
  <c r="C181" i="44"/>
  <c r="C244" i="44"/>
  <c r="C297" i="44"/>
  <c r="C44" i="44"/>
  <c r="F54" i="44"/>
  <c r="O55" i="44"/>
  <c r="C68" i="44"/>
  <c r="N53" i="44"/>
  <c r="F290" i="44"/>
  <c r="I23" i="44"/>
  <c r="O56" i="44"/>
  <c r="O81" i="44"/>
  <c r="C81" i="44" s="1"/>
  <c r="E84" i="44"/>
  <c r="E76" i="44" s="1"/>
  <c r="C95" i="44"/>
  <c r="F96" i="44"/>
  <c r="C96" i="44" s="1"/>
  <c r="C97" i="44"/>
  <c r="C98" i="44"/>
  <c r="C107" i="44"/>
  <c r="C112" i="44"/>
  <c r="C113" i="44"/>
  <c r="I132" i="44"/>
  <c r="H131" i="44"/>
  <c r="C156" i="44"/>
  <c r="C162" i="44"/>
  <c r="C167" i="44"/>
  <c r="C170" i="44"/>
  <c r="F180" i="44"/>
  <c r="L180" i="44"/>
  <c r="K175" i="44"/>
  <c r="C182" i="44"/>
  <c r="C187" i="44"/>
  <c r="L193" i="44"/>
  <c r="K192" i="44"/>
  <c r="I197" i="44"/>
  <c r="K290" i="44"/>
  <c r="L290" i="44" s="1"/>
  <c r="L291" i="44"/>
  <c r="F85" i="44"/>
  <c r="O176" i="44"/>
  <c r="O252" i="44"/>
  <c r="E22" i="44"/>
  <c r="F23" i="44"/>
  <c r="L23" i="44"/>
  <c r="O46" i="44"/>
  <c r="C46" i="44" s="1"/>
  <c r="E54" i="44"/>
  <c r="K54" i="44"/>
  <c r="C117" i="44"/>
  <c r="F137" i="44"/>
  <c r="L142" i="44"/>
  <c r="C142" i="44" s="1"/>
  <c r="K131" i="44"/>
  <c r="L131" i="44" s="1"/>
  <c r="I176" i="44"/>
  <c r="C176" i="44" s="1"/>
  <c r="H175" i="44"/>
  <c r="L232" i="44"/>
  <c r="F283" i="44"/>
  <c r="L78" i="44"/>
  <c r="C78" i="44" s="1"/>
  <c r="K77" i="44"/>
  <c r="I291" i="44"/>
  <c r="H290" i="44"/>
  <c r="I290" i="44" s="1"/>
  <c r="O290" i="44"/>
  <c r="K28" i="44"/>
  <c r="H55" i="44"/>
  <c r="O77" i="44"/>
  <c r="O84" i="44"/>
  <c r="O85" i="44"/>
  <c r="C89" i="44"/>
  <c r="K84" i="44"/>
  <c r="L84" i="44" s="1"/>
  <c r="L90" i="44"/>
  <c r="C91" i="44"/>
  <c r="C92" i="44"/>
  <c r="C108" i="44"/>
  <c r="C114" i="44"/>
  <c r="O132" i="44"/>
  <c r="O137" i="44"/>
  <c r="C141" i="44"/>
  <c r="C143" i="44"/>
  <c r="O145" i="44"/>
  <c r="C145" i="44" s="1"/>
  <c r="C149" i="44"/>
  <c r="F174" i="44"/>
  <c r="C185" i="44"/>
  <c r="O264" i="44"/>
  <c r="O259" i="44"/>
  <c r="F270" i="44"/>
  <c r="F291" i="44"/>
  <c r="E196" i="44"/>
  <c r="E195" i="44" s="1"/>
  <c r="F206" i="44"/>
  <c r="C206" i="44" s="1"/>
  <c r="F228" i="44"/>
  <c r="K205" i="44"/>
  <c r="L205" i="44" s="1"/>
  <c r="L228" i="44"/>
  <c r="C230" i="44"/>
  <c r="F234" i="44"/>
  <c r="C234" i="44" s="1"/>
  <c r="C236" i="44"/>
  <c r="L260" i="44"/>
  <c r="C260" i="44" s="1"/>
  <c r="K259" i="44"/>
  <c r="L259" i="44" s="1"/>
  <c r="C262" i="44"/>
  <c r="C268" i="44"/>
  <c r="F269" i="44"/>
  <c r="L270" i="44"/>
  <c r="K269" i="44"/>
  <c r="L269" i="44" s="1"/>
  <c r="F272" i="44"/>
  <c r="C272" i="44" s="1"/>
  <c r="C274" i="44"/>
  <c r="O192" i="44"/>
  <c r="H205" i="44"/>
  <c r="I205" i="44" s="1"/>
  <c r="N231" i="44"/>
  <c r="N195" i="44" s="1"/>
  <c r="C237" i="44"/>
  <c r="F239" i="44"/>
  <c r="C243" i="44"/>
  <c r="F253" i="44"/>
  <c r="F252" i="44"/>
  <c r="C257" i="44"/>
  <c r="H166" i="44"/>
  <c r="I166" i="44" s="1"/>
  <c r="C166" i="44" s="1"/>
  <c r="O188" i="44"/>
  <c r="C190" i="44"/>
  <c r="F193" i="44"/>
  <c r="E192" i="44"/>
  <c r="E188" i="44" s="1"/>
  <c r="F188" i="44" s="1"/>
  <c r="O205" i="44"/>
  <c r="C224" i="44"/>
  <c r="C235" i="44"/>
  <c r="O239" i="44"/>
  <c r="I252" i="44"/>
  <c r="H231" i="44"/>
  <c r="O253" i="44"/>
  <c r="I264" i="44"/>
  <c r="H259" i="44"/>
  <c r="I259" i="44" s="1"/>
  <c r="O269" i="44"/>
  <c r="C277" i="44"/>
  <c r="O281" i="44"/>
  <c r="C281" i="44" s="1"/>
  <c r="C296" i="44"/>
  <c r="C293" i="44" s="1"/>
  <c r="H192" i="44"/>
  <c r="I192" i="44" s="1"/>
  <c r="K196" i="44"/>
  <c r="L283" i="44"/>
  <c r="D231" i="43"/>
  <c r="D188" i="43"/>
  <c r="D195" i="43"/>
  <c r="I197" i="43"/>
  <c r="I232" i="43"/>
  <c r="I199" i="43"/>
  <c r="I117" i="43"/>
  <c r="I196" i="43"/>
  <c r="I290" i="43"/>
  <c r="I90" i="43"/>
  <c r="M196" i="43"/>
  <c r="O270" i="43"/>
  <c r="M269" i="43"/>
  <c r="O269" i="43" s="1"/>
  <c r="O197" i="43"/>
  <c r="O234" i="43"/>
  <c r="M291" i="43"/>
  <c r="M290" i="43" s="1"/>
  <c r="O290" i="43" s="1"/>
  <c r="O85" i="43"/>
  <c r="O167" i="43"/>
  <c r="I152" i="43"/>
  <c r="O55" i="43"/>
  <c r="L33" i="43"/>
  <c r="C33" i="43" s="1"/>
  <c r="L84" i="43"/>
  <c r="L85" i="43"/>
  <c r="I131" i="43"/>
  <c r="I132" i="43"/>
  <c r="O166" i="43"/>
  <c r="I22" i="43"/>
  <c r="L291" i="43"/>
  <c r="L290" i="43"/>
  <c r="E55" i="43"/>
  <c r="E54" i="43" s="1"/>
  <c r="I68" i="43"/>
  <c r="O68" i="43"/>
  <c r="I77" i="43"/>
  <c r="L78" i="43"/>
  <c r="K77" i="43"/>
  <c r="O81" i="43"/>
  <c r="O113" i="43"/>
  <c r="L137" i="43"/>
  <c r="O161" i="43"/>
  <c r="O90" i="43"/>
  <c r="I291" i="43"/>
  <c r="O23" i="43"/>
  <c r="L56" i="43"/>
  <c r="O77" i="43"/>
  <c r="E22" i="43"/>
  <c r="O22" i="43"/>
  <c r="L23" i="43"/>
  <c r="K28" i="43"/>
  <c r="K22" i="43" s="1"/>
  <c r="I56" i="43"/>
  <c r="H55" i="43"/>
  <c r="H54" i="43" s="1"/>
  <c r="O56" i="43"/>
  <c r="L68" i="43"/>
  <c r="N84" i="43"/>
  <c r="N76" i="43" s="1"/>
  <c r="L104" i="43"/>
  <c r="O117" i="43"/>
  <c r="K131" i="43"/>
  <c r="L131" i="43" s="1"/>
  <c r="O137" i="43"/>
  <c r="O145" i="43"/>
  <c r="L152" i="43"/>
  <c r="I167" i="43"/>
  <c r="H84" i="43"/>
  <c r="I84" i="43" s="1"/>
  <c r="E131" i="43"/>
  <c r="N166" i="43"/>
  <c r="O232" i="43"/>
  <c r="L252" i="43"/>
  <c r="K231" i="43"/>
  <c r="I252" i="43"/>
  <c r="I189" i="43"/>
  <c r="O239" i="43"/>
  <c r="I253" i="43"/>
  <c r="H270" i="43"/>
  <c r="H269" i="43" s="1"/>
  <c r="I277" i="43"/>
  <c r="O283" i="43"/>
  <c r="H259" i="43"/>
  <c r="I259" i="43" s="1"/>
  <c r="K270" i="43"/>
  <c r="K269" i="43" s="1"/>
  <c r="L269" i="43" s="1"/>
  <c r="K196" i="43" l="1"/>
  <c r="L196" i="43" s="1"/>
  <c r="L205" i="43"/>
  <c r="N231" i="43"/>
  <c r="N195" i="43" s="1"/>
  <c r="M53" i="43"/>
  <c r="K195" i="43"/>
  <c r="L270" i="43"/>
  <c r="I55" i="43"/>
  <c r="D286" i="43"/>
  <c r="C259" i="44"/>
  <c r="C56" i="44"/>
  <c r="M195" i="44"/>
  <c r="D76" i="44"/>
  <c r="D53" i="44" s="1"/>
  <c r="D231" i="44"/>
  <c r="D195" i="44" s="1"/>
  <c r="M53" i="44"/>
  <c r="M286" i="44"/>
  <c r="O286" i="45"/>
  <c r="E286" i="45"/>
  <c r="F286" i="45" s="1"/>
  <c r="C288" i="46"/>
  <c r="C51" i="46"/>
  <c r="C52" i="46"/>
  <c r="M53" i="45"/>
  <c r="O54" i="45"/>
  <c r="C54" i="45" s="1"/>
  <c r="I76" i="45"/>
  <c r="C76" i="45" s="1"/>
  <c r="G53" i="45"/>
  <c r="O231" i="45"/>
  <c r="C231" i="45" s="1"/>
  <c r="H288" i="45"/>
  <c r="H51" i="45"/>
  <c r="N51" i="45"/>
  <c r="D195" i="45"/>
  <c r="F195" i="45" s="1"/>
  <c r="F196" i="45"/>
  <c r="K51" i="45"/>
  <c r="K288" i="45"/>
  <c r="L269" i="45"/>
  <c r="J286" i="45"/>
  <c r="L286" i="45" s="1"/>
  <c r="C269" i="45"/>
  <c r="C174" i="45"/>
  <c r="C175" i="45"/>
  <c r="I196" i="45"/>
  <c r="G195" i="45"/>
  <c r="I195" i="45" s="1"/>
  <c r="L76" i="45"/>
  <c r="J53" i="45"/>
  <c r="F53" i="45"/>
  <c r="C232" i="45"/>
  <c r="N286" i="45"/>
  <c r="J195" i="45"/>
  <c r="L195" i="45" s="1"/>
  <c r="L196" i="45"/>
  <c r="C132" i="44"/>
  <c r="M52" i="44"/>
  <c r="C264" i="44"/>
  <c r="O291" i="44"/>
  <c r="C193" i="44"/>
  <c r="G195" i="44"/>
  <c r="C252" i="44"/>
  <c r="C283" i="44"/>
  <c r="C228" i="44"/>
  <c r="G52" i="44"/>
  <c r="F90" i="44"/>
  <c r="C90" i="44" s="1"/>
  <c r="D286" i="44"/>
  <c r="L196" i="44"/>
  <c r="O197" i="44"/>
  <c r="C197" i="44" s="1"/>
  <c r="E286" i="44"/>
  <c r="C239" i="44"/>
  <c r="L77" i="44"/>
  <c r="K76" i="44"/>
  <c r="L76" i="44" s="1"/>
  <c r="I175" i="44"/>
  <c r="H174" i="44"/>
  <c r="I174" i="44" s="1"/>
  <c r="I131" i="44"/>
  <c r="H76" i="44"/>
  <c r="I76" i="44" s="1"/>
  <c r="C253" i="44"/>
  <c r="L54" i="44"/>
  <c r="O231" i="44"/>
  <c r="L192" i="44"/>
  <c r="K188" i="44"/>
  <c r="L188" i="44" s="1"/>
  <c r="N52" i="44"/>
  <c r="H286" i="44"/>
  <c r="I286" i="44" s="1"/>
  <c r="I231" i="44"/>
  <c r="H188" i="44"/>
  <c r="I188" i="44" s="1"/>
  <c r="F205" i="44"/>
  <c r="C205" i="44" s="1"/>
  <c r="C270" i="44"/>
  <c r="I55" i="44"/>
  <c r="C55" i="44" s="1"/>
  <c r="H54" i="44"/>
  <c r="K231" i="44"/>
  <c r="L231" i="44" s="1"/>
  <c r="E53" i="44"/>
  <c r="E52" i="44" s="1"/>
  <c r="C23" i="44"/>
  <c r="F84" i="44"/>
  <c r="C84" i="44" s="1"/>
  <c r="O54" i="44"/>
  <c r="O131" i="44"/>
  <c r="C131" i="44" s="1"/>
  <c r="O76" i="44"/>
  <c r="K174" i="44"/>
  <c r="L174" i="44" s="1"/>
  <c r="L175" i="44"/>
  <c r="N286" i="44"/>
  <c r="F192" i="44"/>
  <c r="C192" i="44" s="1"/>
  <c r="F232" i="44"/>
  <c r="C232" i="44" s="1"/>
  <c r="C269" i="44"/>
  <c r="L28" i="44"/>
  <c r="C28" i="44" s="1"/>
  <c r="C137" i="44"/>
  <c r="K22" i="44"/>
  <c r="L22" i="44" s="1"/>
  <c r="O174" i="44"/>
  <c r="O175" i="44"/>
  <c r="C85" i="44"/>
  <c r="H196" i="44"/>
  <c r="C180" i="44"/>
  <c r="F77" i="44"/>
  <c r="C77" i="44" s="1"/>
  <c r="D51" i="43"/>
  <c r="D26" i="43"/>
  <c r="I192" i="43"/>
  <c r="M286" i="43"/>
  <c r="O291" i="43"/>
  <c r="O196" i="43"/>
  <c r="M195" i="43"/>
  <c r="N53" i="43"/>
  <c r="N52" i="43" s="1"/>
  <c r="N286" i="43"/>
  <c r="O195" i="43"/>
  <c r="O231" i="43"/>
  <c r="O84" i="43"/>
  <c r="O76" i="43"/>
  <c r="L54" i="43"/>
  <c r="L232" i="43"/>
  <c r="H231" i="43"/>
  <c r="H195" i="43" s="1"/>
  <c r="I195" i="43" s="1"/>
  <c r="O175" i="43"/>
  <c r="H76" i="43"/>
  <c r="H53" i="43" s="1"/>
  <c r="I270" i="43"/>
  <c r="I231" i="43"/>
  <c r="K76" i="43"/>
  <c r="K53" i="43" s="1"/>
  <c r="K52" i="43" s="1"/>
  <c r="K51" i="43" s="1"/>
  <c r="L77" i="43"/>
  <c r="E76" i="43"/>
  <c r="E286" i="43" s="1"/>
  <c r="I269" i="43"/>
  <c r="L22" i="43"/>
  <c r="L28" i="43"/>
  <c r="C28" i="43" s="1"/>
  <c r="M52" i="43" l="1"/>
  <c r="H52" i="43"/>
  <c r="H51" i="43" s="1"/>
  <c r="K286" i="44"/>
  <c r="L286" i="44" s="1"/>
  <c r="D52" i="44"/>
  <c r="C286" i="45"/>
  <c r="J52" i="45"/>
  <c r="L53" i="45"/>
  <c r="C196" i="45"/>
  <c r="C195" i="45"/>
  <c r="O53" i="45"/>
  <c r="M52" i="45"/>
  <c r="M288" i="45" s="1"/>
  <c r="D52" i="45"/>
  <c r="G52" i="45"/>
  <c r="I53" i="45"/>
  <c r="C53" i="45" s="1"/>
  <c r="M51" i="44"/>
  <c r="M288" i="44"/>
  <c r="C188" i="44"/>
  <c r="C174" i="44"/>
  <c r="C291" i="44"/>
  <c r="C290" i="44" s="1"/>
  <c r="G51" i="44"/>
  <c r="G288" i="44"/>
  <c r="O286" i="44"/>
  <c r="F195" i="44"/>
  <c r="F196" i="44"/>
  <c r="E288" i="44"/>
  <c r="E51" i="44"/>
  <c r="K53" i="44"/>
  <c r="C175" i="44"/>
  <c r="K195" i="44"/>
  <c r="L195" i="44" s="1"/>
  <c r="F231" i="44"/>
  <c r="C231" i="44" s="1"/>
  <c r="F286" i="44"/>
  <c r="H53" i="44"/>
  <c r="I54" i="44"/>
  <c r="C54" i="44" s="1"/>
  <c r="N51" i="44"/>
  <c r="N288" i="44"/>
  <c r="I196" i="44"/>
  <c r="H195" i="44"/>
  <c r="I195" i="44" s="1"/>
  <c r="F76" i="44"/>
  <c r="C76" i="44" s="1"/>
  <c r="O195" i="44"/>
  <c r="O196" i="44"/>
  <c r="D22" i="43"/>
  <c r="D288" i="43"/>
  <c r="I188" i="43"/>
  <c r="M51" i="43"/>
  <c r="M288" i="43"/>
  <c r="H288" i="43"/>
  <c r="O54" i="43"/>
  <c r="I54" i="43"/>
  <c r="L53" i="43"/>
  <c r="K286" i="43"/>
  <c r="K288" i="43"/>
  <c r="N51" i="43"/>
  <c r="N288" i="43"/>
  <c r="E53" i="43"/>
  <c r="E52" i="43" s="1"/>
  <c r="I76" i="43"/>
  <c r="L76" i="43"/>
  <c r="O174" i="43"/>
  <c r="O286" i="43"/>
  <c r="L195" i="43"/>
  <c r="L231" i="43"/>
  <c r="H286" i="43"/>
  <c r="D51" i="44" l="1"/>
  <c r="D26" i="44"/>
  <c r="D22" i="44" s="1"/>
  <c r="O52" i="45"/>
  <c r="M51" i="45"/>
  <c r="O51" i="45" s="1"/>
  <c r="O288" i="45"/>
  <c r="G51" i="45"/>
  <c r="I51" i="45" s="1"/>
  <c r="G288" i="45"/>
  <c r="I288" i="45" s="1"/>
  <c r="I52" i="45"/>
  <c r="J51" i="45"/>
  <c r="L51" i="45" s="1"/>
  <c r="L52" i="45"/>
  <c r="J288" i="45"/>
  <c r="L288" i="45" s="1"/>
  <c r="D288" i="45"/>
  <c r="F288" i="45" s="1"/>
  <c r="D51" i="45"/>
  <c r="F51" i="45" s="1"/>
  <c r="F52" i="45"/>
  <c r="C195" i="44"/>
  <c r="F53" i="44"/>
  <c r="I53" i="44"/>
  <c r="H52" i="44"/>
  <c r="C196" i="44"/>
  <c r="C286" i="44" s="1"/>
  <c r="O53" i="44"/>
  <c r="L53" i="44"/>
  <c r="K52" i="44"/>
  <c r="O53" i="43"/>
  <c r="L286" i="43"/>
  <c r="E288" i="43"/>
  <c r="E51" i="43"/>
  <c r="I53" i="43"/>
  <c r="I286" i="43"/>
  <c r="D288" i="44" l="1"/>
  <c r="C51" i="45"/>
  <c r="C288" i="45"/>
  <c r="C52" i="45"/>
  <c r="H288" i="44"/>
  <c r="I288" i="44" s="1"/>
  <c r="I52" i="44"/>
  <c r="H51" i="44"/>
  <c r="I51" i="44" s="1"/>
  <c r="O51" i="44"/>
  <c r="O52" i="44"/>
  <c r="O288" i="44"/>
  <c r="C53" i="44"/>
  <c r="L52" i="44"/>
  <c r="K51" i="44"/>
  <c r="L51" i="44" s="1"/>
  <c r="K288" i="44"/>
  <c r="L288" i="44" s="1"/>
  <c r="F288" i="44"/>
  <c r="F52" i="44"/>
  <c r="F51" i="44"/>
  <c r="O52" i="43"/>
  <c r="O51" i="43"/>
  <c r="O288" i="43"/>
  <c r="L52" i="43"/>
  <c r="L51" i="43"/>
  <c r="L288" i="43"/>
  <c r="I288" i="43"/>
  <c r="I51" i="43"/>
  <c r="I52" i="43"/>
  <c r="C52" i="44" l="1"/>
  <c r="C288" i="44"/>
  <c r="F26" i="44"/>
  <c r="C26" i="44" s="1"/>
  <c r="F22" i="44"/>
  <c r="C22" i="44" s="1"/>
  <c r="C51" i="44"/>
  <c r="G293" i="42" l="1"/>
  <c r="G283" i="42"/>
  <c r="G281" i="42"/>
  <c r="G277" i="42"/>
  <c r="G272" i="42"/>
  <c r="G264" i="42"/>
  <c r="G259" i="42" s="1"/>
  <c r="G260" i="42"/>
  <c r="G253" i="42"/>
  <c r="G252" i="42" s="1"/>
  <c r="G247" i="42"/>
  <c r="G239" i="42"/>
  <c r="G236" i="42"/>
  <c r="G234" i="42"/>
  <c r="G228" i="42"/>
  <c r="G217" i="42"/>
  <c r="G206" i="42"/>
  <c r="G199" i="42"/>
  <c r="G197" i="42" s="1"/>
  <c r="G193" i="42"/>
  <c r="G192" i="42" s="1"/>
  <c r="G189" i="42"/>
  <c r="G185" i="42"/>
  <c r="G180" i="42"/>
  <c r="G176" i="42"/>
  <c r="G167" i="42"/>
  <c r="G166" i="42" s="1"/>
  <c r="G161" i="42"/>
  <c r="G152" i="42"/>
  <c r="G145" i="42"/>
  <c r="G142" i="42"/>
  <c r="G137" i="42"/>
  <c r="G132" i="42"/>
  <c r="G129" i="42"/>
  <c r="G123" i="42"/>
  <c r="G117" i="42"/>
  <c r="G113" i="42"/>
  <c r="G104" i="42"/>
  <c r="G96" i="42"/>
  <c r="G90" i="42"/>
  <c r="G85" i="42"/>
  <c r="G81" i="42"/>
  <c r="G78" i="42"/>
  <c r="G70" i="42"/>
  <c r="G68" i="42" s="1"/>
  <c r="G59" i="42"/>
  <c r="G56" i="42"/>
  <c r="G44" i="42"/>
  <c r="G23" i="42"/>
  <c r="D293" i="42"/>
  <c r="D283" i="42"/>
  <c r="D281" i="42"/>
  <c r="D277" i="42"/>
  <c r="D272" i="42"/>
  <c r="D264" i="42"/>
  <c r="D260" i="42"/>
  <c r="D253" i="42"/>
  <c r="D252" i="42" s="1"/>
  <c r="D247" i="42"/>
  <c r="D239" i="42"/>
  <c r="D236" i="42"/>
  <c r="D234" i="42"/>
  <c r="D228" i="42"/>
  <c r="D224" i="42"/>
  <c r="D217" i="42" s="1"/>
  <c r="D206" i="42"/>
  <c r="D199" i="42"/>
  <c r="D197" i="42" s="1"/>
  <c r="D193" i="42"/>
  <c r="D192" i="42" s="1"/>
  <c r="D189" i="42"/>
  <c r="D185" i="42"/>
  <c r="D180" i="42"/>
  <c r="D176" i="42"/>
  <c r="D167" i="42"/>
  <c r="D166" i="42" s="1"/>
  <c r="D161" i="42"/>
  <c r="D152" i="42"/>
  <c r="D145" i="42"/>
  <c r="D142" i="42"/>
  <c r="D137" i="42"/>
  <c r="D134" i="42"/>
  <c r="D132" i="42" s="1"/>
  <c r="D129" i="42"/>
  <c r="D123" i="42"/>
  <c r="D117" i="42"/>
  <c r="D116" i="42"/>
  <c r="D113" i="42" s="1"/>
  <c r="D104" i="42"/>
  <c r="D103" i="42"/>
  <c r="D96" i="42" s="1"/>
  <c r="D90" i="42"/>
  <c r="D85" i="42"/>
  <c r="D81" i="42"/>
  <c r="D78" i="42"/>
  <c r="D70" i="42"/>
  <c r="D68" i="42" s="1"/>
  <c r="D59" i="42"/>
  <c r="D56" i="42"/>
  <c r="D44" i="42"/>
  <c r="D23" i="42"/>
  <c r="O303" i="42"/>
  <c r="L303" i="42"/>
  <c r="I303" i="42"/>
  <c r="O301" i="42"/>
  <c r="L301" i="42"/>
  <c r="I301" i="42"/>
  <c r="O299" i="42"/>
  <c r="L299" i="42"/>
  <c r="I299" i="42"/>
  <c r="O298" i="42"/>
  <c r="L298" i="42"/>
  <c r="I298" i="42"/>
  <c r="O297" i="42"/>
  <c r="L297" i="42"/>
  <c r="I297" i="42"/>
  <c r="O296" i="42"/>
  <c r="L296" i="42"/>
  <c r="I296" i="42"/>
  <c r="O295" i="42"/>
  <c r="L295" i="42"/>
  <c r="I295" i="42"/>
  <c r="O294" i="42"/>
  <c r="L294" i="42"/>
  <c r="I294" i="42"/>
  <c r="N293" i="42"/>
  <c r="M293" i="42"/>
  <c r="K293" i="42"/>
  <c r="J293" i="42"/>
  <c r="H293" i="42"/>
  <c r="I293" i="42" s="1"/>
  <c r="E293" i="42"/>
  <c r="O285" i="42"/>
  <c r="L285" i="42"/>
  <c r="I285" i="42"/>
  <c r="O284" i="42"/>
  <c r="L284" i="42"/>
  <c r="I284" i="42"/>
  <c r="N283" i="42"/>
  <c r="M283" i="42"/>
  <c r="K283" i="42"/>
  <c r="J283" i="42"/>
  <c r="H283" i="42"/>
  <c r="E283" i="42"/>
  <c r="O282" i="42"/>
  <c r="L282" i="42"/>
  <c r="I282" i="42"/>
  <c r="N281" i="42"/>
  <c r="O281" i="42" s="1"/>
  <c r="M281" i="42"/>
  <c r="K281" i="42"/>
  <c r="J281" i="42"/>
  <c r="L281" i="42" s="1"/>
  <c r="H281" i="42"/>
  <c r="I281" i="42" s="1"/>
  <c r="E281" i="42"/>
  <c r="O280" i="42"/>
  <c r="L280" i="42"/>
  <c r="I280" i="42"/>
  <c r="O279" i="42"/>
  <c r="L279" i="42"/>
  <c r="I279" i="42"/>
  <c r="O278" i="42"/>
  <c r="O277" i="42" s="1"/>
  <c r="L278" i="42"/>
  <c r="I278" i="42"/>
  <c r="N277" i="42"/>
  <c r="M277" i="42"/>
  <c r="K277" i="42"/>
  <c r="J277" i="42"/>
  <c r="H277" i="42"/>
  <c r="E277" i="42"/>
  <c r="O276" i="42"/>
  <c r="L276" i="42"/>
  <c r="I276" i="42"/>
  <c r="O275" i="42"/>
  <c r="L275" i="42"/>
  <c r="I275" i="42"/>
  <c r="O274" i="42"/>
  <c r="L274" i="42"/>
  <c r="I274" i="42"/>
  <c r="O273" i="42"/>
  <c r="L273" i="42"/>
  <c r="I273" i="42"/>
  <c r="N272" i="42"/>
  <c r="M272" i="42"/>
  <c r="K272" i="42"/>
  <c r="J272" i="42"/>
  <c r="H272" i="42"/>
  <c r="I272" i="42" s="1"/>
  <c r="E272" i="42"/>
  <c r="O271" i="42"/>
  <c r="L271" i="42"/>
  <c r="I271" i="42"/>
  <c r="O268" i="42"/>
  <c r="L268" i="42"/>
  <c r="I268" i="42"/>
  <c r="O267" i="42"/>
  <c r="L267" i="42"/>
  <c r="I267" i="42"/>
  <c r="O266" i="42"/>
  <c r="L266" i="42"/>
  <c r="I266" i="42"/>
  <c r="O265" i="42"/>
  <c r="L265" i="42"/>
  <c r="I265" i="42"/>
  <c r="N264" i="42"/>
  <c r="M264" i="42"/>
  <c r="K264" i="42"/>
  <c r="J264" i="42"/>
  <c r="H264" i="42"/>
  <c r="E264" i="42"/>
  <c r="O263" i="42"/>
  <c r="L263" i="42"/>
  <c r="I263" i="42"/>
  <c r="O262" i="42"/>
  <c r="L262" i="42"/>
  <c r="I262" i="42"/>
  <c r="O261" i="42"/>
  <c r="L261" i="42"/>
  <c r="I261" i="42"/>
  <c r="N260" i="42"/>
  <c r="M260" i="42"/>
  <c r="K260" i="42"/>
  <c r="J260" i="42"/>
  <c r="H260" i="42"/>
  <c r="H259" i="42" s="1"/>
  <c r="E260" i="42"/>
  <c r="O258" i="42"/>
  <c r="L258" i="42"/>
  <c r="I258" i="42"/>
  <c r="O257" i="42"/>
  <c r="L257" i="42"/>
  <c r="I257" i="42"/>
  <c r="O256" i="42"/>
  <c r="L256" i="42"/>
  <c r="I256" i="42"/>
  <c r="O255" i="42"/>
  <c r="L255" i="42"/>
  <c r="I255" i="42"/>
  <c r="O254" i="42"/>
  <c r="L254" i="42"/>
  <c r="I254" i="42"/>
  <c r="N253" i="42"/>
  <c r="N252" i="42" s="1"/>
  <c r="M253" i="42"/>
  <c r="K253" i="42"/>
  <c r="K252" i="42" s="1"/>
  <c r="J253" i="42"/>
  <c r="J252" i="42" s="1"/>
  <c r="H253" i="42"/>
  <c r="E253" i="42"/>
  <c r="M252" i="42"/>
  <c r="E252" i="42"/>
  <c r="O251" i="42"/>
  <c r="L251" i="42"/>
  <c r="I251" i="42"/>
  <c r="O250" i="42"/>
  <c r="L250" i="42"/>
  <c r="I250" i="42"/>
  <c r="O249" i="42"/>
  <c r="L249" i="42"/>
  <c r="I249" i="42"/>
  <c r="O248" i="42"/>
  <c r="L248" i="42"/>
  <c r="I248" i="42"/>
  <c r="N247" i="42"/>
  <c r="M247" i="42"/>
  <c r="K247" i="42"/>
  <c r="J247" i="42"/>
  <c r="H247" i="42"/>
  <c r="I247" i="42" s="1"/>
  <c r="E247" i="42"/>
  <c r="O246" i="42"/>
  <c r="L246" i="42"/>
  <c r="I246" i="42"/>
  <c r="O245" i="42"/>
  <c r="L245" i="42"/>
  <c r="I245" i="42"/>
  <c r="O244" i="42"/>
  <c r="L244" i="42"/>
  <c r="I244" i="42"/>
  <c r="O243" i="42"/>
  <c r="L243" i="42"/>
  <c r="I243" i="42"/>
  <c r="O242" i="42"/>
  <c r="L242" i="42"/>
  <c r="I242" i="42"/>
  <c r="O241" i="42"/>
  <c r="L241" i="42"/>
  <c r="I241" i="42"/>
  <c r="O240" i="42"/>
  <c r="L240" i="42"/>
  <c r="I240" i="42"/>
  <c r="N239" i="42"/>
  <c r="M239" i="42"/>
  <c r="K239" i="42"/>
  <c r="J239" i="42"/>
  <c r="H239" i="42"/>
  <c r="I239" i="42" s="1"/>
  <c r="E239" i="42"/>
  <c r="O238" i="42"/>
  <c r="L238" i="42"/>
  <c r="I238" i="42"/>
  <c r="O237" i="42"/>
  <c r="L237" i="42"/>
  <c r="I237" i="42"/>
  <c r="N236" i="42"/>
  <c r="M236" i="42"/>
  <c r="K236" i="42"/>
  <c r="J236" i="42"/>
  <c r="H236" i="42"/>
  <c r="I236" i="42" s="1"/>
  <c r="E236" i="42"/>
  <c r="O235" i="42"/>
  <c r="L235" i="42"/>
  <c r="I235" i="42"/>
  <c r="N234" i="42"/>
  <c r="M234" i="42"/>
  <c r="O234" i="42" s="1"/>
  <c r="K234" i="42"/>
  <c r="J234" i="42"/>
  <c r="H234" i="42"/>
  <c r="E234" i="42"/>
  <c r="O233" i="42"/>
  <c r="L233" i="42"/>
  <c r="I233" i="42"/>
  <c r="O230" i="42"/>
  <c r="L230" i="42"/>
  <c r="I230" i="42"/>
  <c r="O229" i="42"/>
  <c r="L229" i="42"/>
  <c r="I229" i="42"/>
  <c r="N228" i="42"/>
  <c r="M228" i="42"/>
  <c r="K228" i="42"/>
  <c r="J228" i="42"/>
  <c r="H228" i="42"/>
  <c r="E228" i="42"/>
  <c r="O227" i="42"/>
  <c r="L227" i="42"/>
  <c r="I227" i="42"/>
  <c r="O226" i="42"/>
  <c r="L226" i="42"/>
  <c r="I226" i="42"/>
  <c r="O225" i="42"/>
  <c r="L225" i="42"/>
  <c r="I225" i="42"/>
  <c r="O224" i="42"/>
  <c r="L224" i="42"/>
  <c r="I224" i="42"/>
  <c r="O223" i="42"/>
  <c r="L223" i="42"/>
  <c r="I223" i="42"/>
  <c r="O222" i="42"/>
  <c r="L222" i="42"/>
  <c r="I222" i="42"/>
  <c r="O221" i="42"/>
  <c r="L221" i="42"/>
  <c r="I221" i="42"/>
  <c r="O220" i="42"/>
  <c r="L220" i="42"/>
  <c r="I220" i="42"/>
  <c r="O219" i="42"/>
  <c r="L219" i="42"/>
  <c r="I219" i="42"/>
  <c r="O218" i="42"/>
  <c r="L218" i="42"/>
  <c r="I218" i="42"/>
  <c r="N217" i="42"/>
  <c r="M217" i="42"/>
  <c r="K217" i="42"/>
  <c r="J217" i="42"/>
  <c r="H217" i="42"/>
  <c r="E217" i="42"/>
  <c r="O216" i="42"/>
  <c r="L216" i="42"/>
  <c r="I216" i="42"/>
  <c r="O215" i="42"/>
  <c r="L215" i="42"/>
  <c r="I215" i="42"/>
  <c r="O214" i="42"/>
  <c r="L214" i="42"/>
  <c r="I214" i="42"/>
  <c r="O213" i="42"/>
  <c r="L213" i="42"/>
  <c r="I213" i="42"/>
  <c r="O212" i="42"/>
  <c r="L212" i="42"/>
  <c r="I212" i="42"/>
  <c r="O211" i="42"/>
  <c r="L211" i="42"/>
  <c r="I211" i="42"/>
  <c r="O210" i="42"/>
  <c r="L210" i="42"/>
  <c r="I210" i="42"/>
  <c r="O209" i="42"/>
  <c r="L209" i="42"/>
  <c r="I209" i="42"/>
  <c r="O208" i="42"/>
  <c r="L208" i="42"/>
  <c r="I208" i="42"/>
  <c r="O207" i="42"/>
  <c r="L207" i="42"/>
  <c r="I207" i="42"/>
  <c r="N206" i="42"/>
  <c r="O206" i="42" s="1"/>
  <c r="M206" i="42"/>
  <c r="K206" i="42"/>
  <c r="K205" i="42" s="1"/>
  <c r="J206" i="42"/>
  <c r="H206" i="42"/>
  <c r="E206" i="42"/>
  <c r="O204" i="42"/>
  <c r="L204" i="42"/>
  <c r="I204" i="42"/>
  <c r="O203" i="42"/>
  <c r="L203" i="42"/>
  <c r="I203" i="42"/>
  <c r="O202" i="42"/>
  <c r="L202" i="42"/>
  <c r="I202" i="42"/>
  <c r="O201" i="42"/>
  <c r="L201" i="42"/>
  <c r="I201" i="42"/>
  <c r="O200" i="42"/>
  <c r="L200" i="42"/>
  <c r="I200" i="42"/>
  <c r="N199" i="42"/>
  <c r="M199" i="42"/>
  <c r="K199" i="42"/>
  <c r="K197" i="42" s="1"/>
  <c r="J199" i="42"/>
  <c r="H199" i="42"/>
  <c r="E199" i="42"/>
  <c r="E197" i="42" s="1"/>
  <c r="O198" i="42"/>
  <c r="L198" i="42"/>
  <c r="I198" i="42"/>
  <c r="M197" i="42"/>
  <c r="H197" i="42"/>
  <c r="O194" i="42"/>
  <c r="L194" i="42"/>
  <c r="I194" i="42"/>
  <c r="N193" i="42"/>
  <c r="N192" i="42" s="1"/>
  <c r="M193" i="42"/>
  <c r="M192" i="42" s="1"/>
  <c r="K193" i="42"/>
  <c r="J193" i="42"/>
  <c r="J192" i="42" s="1"/>
  <c r="H193" i="42"/>
  <c r="H192" i="42" s="1"/>
  <c r="E193" i="42"/>
  <c r="E192" i="42" s="1"/>
  <c r="O191" i="42"/>
  <c r="L191" i="42"/>
  <c r="I191" i="42"/>
  <c r="O190" i="42"/>
  <c r="L190" i="42"/>
  <c r="I190" i="42"/>
  <c r="N189" i="42"/>
  <c r="M189" i="42"/>
  <c r="K189" i="42"/>
  <c r="J189" i="42"/>
  <c r="H189" i="42"/>
  <c r="E189" i="42"/>
  <c r="O187" i="42"/>
  <c r="L187" i="42"/>
  <c r="I187" i="42"/>
  <c r="O186" i="42"/>
  <c r="L186" i="42"/>
  <c r="I186" i="42"/>
  <c r="N185" i="42"/>
  <c r="M185" i="42"/>
  <c r="K185" i="42"/>
  <c r="J185" i="42"/>
  <c r="H185" i="42"/>
  <c r="I185" i="42" s="1"/>
  <c r="E185" i="42"/>
  <c r="O184" i="42"/>
  <c r="L184" i="42"/>
  <c r="I184" i="42"/>
  <c r="O183" i="42"/>
  <c r="L183" i="42"/>
  <c r="I183" i="42"/>
  <c r="O182" i="42"/>
  <c r="L182" i="42"/>
  <c r="I182" i="42"/>
  <c r="O181" i="42"/>
  <c r="L181" i="42"/>
  <c r="I181" i="42"/>
  <c r="N180" i="42"/>
  <c r="M180" i="42"/>
  <c r="K180" i="42"/>
  <c r="J180" i="42"/>
  <c r="H180" i="42"/>
  <c r="E180" i="42"/>
  <c r="O179" i="42"/>
  <c r="L179" i="42"/>
  <c r="I179" i="42"/>
  <c r="O178" i="42"/>
  <c r="L178" i="42"/>
  <c r="I178" i="42"/>
  <c r="O177" i="42"/>
  <c r="L177" i="42"/>
  <c r="I177" i="42"/>
  <c r="N176" i="42"/>
  <c r="N175" i="42" s="1"/>
  <c r="M176" i="42"/>
  <c r="K176" i="42"/>
  <c r="J176" i="42"/>
  <c r="H176" i="42"/>
  <c r="H175" i="42" s="1"/>
  <c r="E176" i="42"/>
  <c r="O173" i="42"/>
  <c r="L173" i="42"/>
  <c r="I173" i="42"/>
  <c r="O172" i="42"/>
  <c r="L172" i="42"/>
  <c r="I172" i="42"/>
  <c r="O171" i="42"/>
  <c r="L171" i="42"/>
  <c r="I171" i="42"/>
  <c r="O170" i="42"/>
  <c r="L170" i="42"/>
  <c r="I170" i="42"/>
  <c r="O169" i="42"/>
  <c r="L169" i="42"/>
  <c r="I169" i="42"/>
  <c r="O168" i="42"/>
  <c r="L168" i="42"/>
  <c r="I168" i="42"/>
  <c r="N167" i="42"/>
  <c r="O167" i="42" s="1"/>
  <c r="M167" i="42"/>
  <c r="M166" i="42" s="1"/>
  <c r="K167" i="42"/>
  <c r="J167" i="42"/>
  <c r="J166" i="42" s="1"/>
  <c r="H167" i="42"/>
  <c r="H166" i="42" s="1"/>
  <c r="E167" i="42"/>
  <c r="E166" i="42" s="1"/>
  <c r="K166" i="42"/>
  <c r="O165" i="42"/>
  <c r="L165" i="42"/>
  <c r="I165" i="42"/>
  <c r="O164" i="42"/>
  <c r="L164" i="42"/>
  <c r="I164" i="42"/>
  <c r="O163" i="42"/>
  <c r="L163" i="42"/>
  <c r="I163" i="42"/>
  <c r="O162" i="42"/>
  <c r="L162" i="42"/>
  <c r="I162" i="42"/>
  <c r="N161" i="42"/>
  <c r="M161" i="42"/>
  <c r="K161" i="42"/>
  <c r="J161" i="42"/>
  <c r="H161" i="42"/>
  <c r="I161" i="42" s="1"/>
  <c r="E161" i="42"/>
  <c r="O160" i="42"/>
  <c r="L160" i="42"/>
  <c r="I160" i="42"/>
  <c r="O159" i="42"/>
  <c r="L159" i="42"/>
  <c r="I159" i="42"/>
  <c r="O158" i="42"/>
  <c r="L158" i="42"/>
  <c r="I158" i="42"/>
  <c r="O157" i="42"/>
  <c r="L157" i="42"/>
  <c r="I157" i="42"/>
  <c r="O156" i="42"/>
  <c r="L156" i="42"/>
  <c r="I156" i="42"/>
  <c r="O155" i="42"/>
  <c r="L155" i="42"/>
  <c r="I155" i="42"/>
  <c r="O154" i="42"/>
  <c r="L154" i="42"/>
  <c r="I154" i="42"/>
  <c r="O153" i="42"/>
  <c r="L153" i="42"/>
  <c r="I153" i="42"/>
  <c r="N152" i="42"/>
  <c r="M152" i="42"/>
  <c r="K152" i="42"/>
  <c r="J152" i="42"/>
  <c r="H152" i="42"/>
  <c r="E152" i="42"/>
  <c r="O151" i="42"/>
  <c r="L151" i="42"/>
  <c r="I151" i="42"/>
  <c r="O150" i="42"/>
  <c r="L150" i="42"/>
  <c r="I150" i="42"/>
  <c r="O149" i="42"/>
  <c r="L149" i="42"/>
  <c r="I149" i="42"/>
  <c r="O148" i="42"/>
  <c r="L148" i="42"/>
  <c r="I148" i="42"/>
  <c r="O147" i="42"/>
  <c r="L147" i="42"/>
  <c r="I147" i="42"/>
  <c r="O146" i="42"/>
  <c r="L146" i="42"/>
  <c r="I146" i="42"/>
  <c r="N145" i="42"/>
  <c r="M145" i="42"/>
  <c r="K145" i="42"/>
  <c r="J145" i="42"/>
  <c r="H145" i="42"/>
  <c r="E145" i="42"/>
  <c r="O144" i="42"/>
  <c r="L144" i="42"/>
  <c r="I144" i="42"/>
  <c r="O143" i="42"/>
  <c r="L143" i="42"/>
  <c r="I143" i="42"/>
  <c r="N142" i="42"/>
  <c r="M142" i="42"/>
  <c r="K142" i="42"/>
  <c r="J142" i="42"/>
  <c r="H142" i="42"/>
  <c r="E142" i="42"/>
  <c r="O141" i="42"/>
  <c r="L141" i="42"/>
  <c r="I141" i="42"/>
  <c r="O140" i="42"/>
  <c r="L140" i="42"/>
  <c r="I140" i="42"/>
  <c r="O139" i="42"/>
  <c r="L139" i="42"/>
  <c r="I139" i="42"/>
  <c r="O138" i="42"/>
  <c r="L138" i="42"/>
  <c r="I138" i="42"/>
  <c r="N137" i="42"/>
  <c r="M137" i="42"/>
  <c r="K137" i="42"/>
  <c r="J137" i="42"/>
  <c r="H137" i="42"/>
  <c r="E137" i="42"/>
  <c r="O136" i="42"/>
  <c r="L136" i="42"/>
  <c r="I136" i="42"/>
  <c r="O135" i="42"/>
  <c r="L135" i="42"/>
  <c r="I135" i="42"/>
  <c r="O134" i="42"/>
  <c r="L134" i="42"/>
  <c r="I134" i="42"/>
  <c r="O133" i="42"/>
  <c r="L133" i="42"/>
  <c r="I133" i="42"/>
  <c r="N132" i="42"/>
  <c r="M132" i="42"/>
  <c r="K132" i="42"/>
  <c r="J132" i="42"/>
  <c r="H132" i="42"/>
  <c r="E132" i="42"/>
  <c r="O130" i="42"/>
  <c r="L130" i="42"/>
  <c r="I130" i="42"/>
  <c r="N129" i="42"/>
  <c r="M129" i="42"/>
  <c r="O129" i="42" s="1"/>
  <c r="K129" i="42"/>
  <c r="J129" i="42"/>
  <c r="H129" i="42"/>
  <c r="E129" i="42"/>
  <c r="O128" i="42"/>
  <c r="L128" i="42"/>
  <c r="I128" i="42"/>
  <c r="O127" i="42"/>
  <c r="L127" i="42"/>
  <c r="I127" i="42"/>
  <c r="O126" i="42"/>
  <c r="L126" i="42"/>
  <c r="I126" i="42"/>
  <c r="O125" i="42"/>
  <c r="L125" i="42"/>
  <c r="I125" i="42"/>
  <c r="O124" i="42"/>
  <c r="L124" i="42"/>
  <c r="I124" i="42"/>
  <c r="N123" i="42"/>
  <c r="M123" i="42"/>
  <c r="K123" i="42"/>
  <c r="L123" i="42" s="1"/>
  <c r="J123" i="42"/>
  <c r="H123" i="42"/>
  <c r="E123" i="42"/>
  <c r="O122" i="42"/>
  <c r="L122" i="42"/>
  <c r="I122" i="42"/>
  <c r="O121" i="42"/>
  <c r="L121" i="42"/>
  <c r="I121" i="42"/>
  <c r="O120" i="42"/>
  <c r="L120" i="42"/>
  <c r="I120" i="42"/>
  <c r="O119" i="42"/>
  <c r="L119" i="42"/>
  <c r="I119" i="42"/>
  <c r="O118" i="42"/>
  <c r="L118" i="42"/>
  <c r="I118" i="42"/>
  <c r="N117" i="42"/>
  <c r="M117" i="42"/>
  <c r="K117" i="42"/>
  <c r="J117" i="42"/>
  <c r="H117" i="42"/>
  <c r="I117" i="42" s="1"/>
  <c r="E117" i="42"/>
  <c r="O116" i="42"/>
  <c r="L116" i="42"/>
  <c r="I116" i="42"/>
  <c r="O115" i="42"/>
  <c r="L115" i="42"/>
  <c r="I115" i="42"/>
  <c r="O114" i="42"/>
  <c r="L114" i="42"/>
  <c r="I114" i="42"/>
  <c r="N113" i="42"/>
  <c r="M113" i="42"/>
  <c r="K113" i="42"/>
  <c r="J113" i="42"/>
  <c r="H113" i="42"/>
  <c r="E113" i="42"/>
  <c r="O112" i="42"/>
  <c r="L112" i="42"/>
  <c r="I112" i="42"/>
  <c r="O111" i="42"/>
  <c r="L111" i="42"/>
  <c r="I111" i="42"/>
  <c r="O110" i="42"/>
  <c r="L110" i="42"/>
  <c r="I110" i="42"/>
  <c r="O109" i="42"/>
  <c r="L109" i="42"/>
  <c r="I109" i="42"/>
  <c r="O108" i="42"/>
  <c r="L108" i="42"/>
  <c r="I108" i="42"/>
  <c r="O107" i="42"/>
  <c r="L107" i="42"/>
  <c r="I107" i="42"/>
  <c r="O106" i="42"/>
  <c r="L106" i="42"/>
  <c r="I106" i="42"/>
  <c r="O105" i="42"/>
  <c r="L105" i="42"/>
  <c r="I105" i="42"/>
  <c r="N104" i="42"/>
  <c r="M104" i="42"/>
  <c r="K104" i="42"/>
  <c r="J104" i="42"/>
  <c r="H104" i="42"/>
  <c r="E104" i="42"/>
  <c r="O103" i="42"/>
  <c r="L103" i="42"/>
  <c r="I103" i="42"/>
  <c r="O102" i="42"/>
  <c r="L102" i="42"/>
  <c r="I102" i="42"/>
  <c r="O101" i="42"/>
  <c r="L101" i="42"/>
  <c r="I101" i="42"/>
  <c r="O100" i="42"/>
  <c r="L100" i="42"/>
  <c r="I100" i="42"/>
  <c r="O99" i="42"/>
  <c r="L99" i="42"/>
  <c r="I99" i="42"/>
  <c r="O98" i="42"/>
  <c r="L98" i="42"/>
  <c r="I98" i="42"/>
  <c r="O97" i="42"/>
  <c r="L97" i="42"/>
  <c r="I97" i="42"/>
  <c r="N96" i="42"/>
  <c r="M96" i="42"/>
  <c r="K96" i="42"/>
  <c r="J96" i="42"/>
  <c r="H96" i="42"/>
  <c r="E96" i="42"/>
  <c r="O95" i="42"/>
  <c r="L95" i="42"/>
  <c r="I95" i="42"/>
  <c r="O94" i="42"/>
  <c r="L94" i="42"/>
  <c r="I94" i="42"/>
  <c r="O93" i="42"/>
  <c r="L93" i="42"/>
  <c r="I93" i="42"/>
  <c r="O92" i="42"/>
  <c r="L92" i="42"/>
  <c r="I92" i="42"/>
  <c r="O91" i="42"/>
  <c r="L91" i="42"/>
  <c r="I91" i="42"/>
  <c r="N90" i="42"/>
  <c r="M90" i="42"/>
  <c r="K90" i="42"/>
  <c r="J90" i="42"/>
  <c r="H90" i="42"/>
  <c r="I90" i="42" s="1"/>
  <c r="E90" i="42"/>
  <c r="O89" i="42"/>
  <c r="L89" i="42"/>
  <c r="I89" i="42"/>
  <c r="O88" i="42"/>
  <c r="L88" i="42"/>
  <c r="I88" i="42"/>
  <c r="O87" i="42"/>
  <c r="L87" i="42"/>
  <c r="I87" i="42"/>
  <c r="O86" i="42"/>
  <c r="L86" i="42"/>
  <c r="I86" i="42"/>
  <c r="N85" i="42"/>
  <c r="M85" i="42"/>
  <c r="K85" i="42"/>
  <c r="J85" i="42"/>
  <c r="H85" i="42"/>
  <c r="E85" i="42"/>
  <c r="O83" i="42"/>
  <c r="L83" i="42"/>
  <c r="I83" i="42"/>
  <c r="O82" i="42"/>
  <c r="L82" i="42"/>
  <c r="I82" i="42"/>
  <c r="N81" i="42"/>
  <c r="M81" i="42"/>
  <c r="K81" i="42"/>
  <c r="J81" i="42"/>
  <c r="H81" i="42"/>
  <c r="E81" i="42"/>
  <c r="O80" i="42"/>
  <c r="L80" i="42"/>
  <c r="I80" i="42"/>
  <c r="O79" i="42"/>
  <c r="L79" i="42"/>
  <c r="I79" i="42"/>
  <c r="N78" i="42"/>
  <c r="N77" i="42" s="1"/>
  <c r="M78" i="42"/>
  <c r="K78" i="42"/>
  <c r="J78" i="42"/>
  <c r="H78" i="42"/>
  <c r="H77" i="42" s="1"/>
  <c r="E78" i="42"/>
  <c r="O75" i="42"/>
  <c r="L75" i="42"/>
  <c r="I75" i="42"/>
  <c r="O74" i="42"/>
  <c r="L74" i="42"/>
  <c r="I74" i="42"/>
  <c r="O73" i="42"/>
  <c r="L73" i="42"/>
  <c r="I73" i="42"/>
  <c r="O72" i="42"/>
  <c r="L72" i="42"/>
  <c r="I72" i="42"/>
  <c r="O71" i="42"/>
  <c r="L71" i="42"/>
  <c r="I71" i="42"/>
  <c r="N70" i="42"/>
  <c r="M70" i="42"/>
  <c r="K70" i="42"/>
  <c r="J70" i="42"/>
  <c r="J68" i="42" s="1"/>
  <c r="H70" i="42"/>
  <c r="H68" i="42" s="1"/>
  <c r="E70" i="42"/>
  <c r="E68" i="42" s="1"/>
  <c r="O69" i="42"/>
  <c r="L69" i="42"/>
  <c r="I69" i="42"/>
  <c r="N68" i="42"/>
  <c r="K68" i="42"/>
  <c r="O67" i="42"/>
  <c r="L67" i="42"/>
  <c r="I67" i="42"/>
  <c r="O66" i="42"/>
  <c r="L66" i="42"/>
  <c r="O65" i="42"/>
  <c r="L65" i="42"/>
  <c r="I65" i="42"/>
  <c r="O64" i="42"/>
  <c r="L64" i="42"/>
  <c r="I64" i="42"/>
  <c r="O63" i="42"/>
  <c r="L63" i="42"/>
  <c r="I63" i="42"/>
  <c r="O62" i="42"/>
  <c r="L62" i="42"/>
  <c r="I62" i="42"/>
  <c r="O61" i="42"/>
  <c r="L61" i="42"/>
  <c r="I61" i="42"/>
  <c r="O60" i="42"/>
  <c r="L60" i="42"/>
  <c r="I60" i="42"/>
  <c r="N59" i="42"/>
  <c r="M59" i="42"/>
  <c r="K59" i="42"/>
  <c r="J59" i="42"/>
  <c r="H59" i="42"/>
  <c r="E59" i="42"/>
  <c r="O58" i="42"/>
  <c r="L58" i="42"/>
  <c r="I58" i="42"/>
  <c r="O57" i="42"/>
  <c r="L57" i="42"/>
  <c r="I57" i="42"/>
  <c r="N56" i="42"/>
  <c r="M56" i="42"/>
  <c r="M55" i="42" s="1"/>
  <c r="K56" i="42"/>
  <c r="J56" i="42"/>
  <c r="H56" i="42"/>
  <c r="E56" i="42"/>
  <c r="E55" i="42" s="1"/>
  <c r="E54" i="42" s="1"/>
  <c r="O48" i="42"/>
  <c r="C48" i="42" s="1"/>
  <c r="O47" i="42"/>
  <c r="C47" i="42" s="1"/>
  <c r="N46" i="42"/>
  <c r="M46" i="42"/>
  <c r="L45" i="42"/>
  <c r="I45" i="42"/>
  <c r="K44" i="42"/>
  <c r="J44" i="42"/>
  <c r="H44" i="42"/>
  <c r="I44" i="42" s="1"/>
  <c r="E44" i="42"/>
  <c r="L42" i="42"/>
  <c r="C42" i="42" s="1"/>
  <c r="L41" i="42"/>
  <c r="C41" i="42" s="1"/>
  <c r="L40" i="42"/>
  <c r="C40" i="42" s="1"/>
  <c r="L39" i="42"/>
  <c r="C39" i="42" s="1"/>
  <c r="K38" i="42"/>
  <c r="J38" i="42"/>
  <c r="L37" i="42"/>
  <c r="C37" i="42" s="1"/>
  <c r="L36" i="42"/>
  <c r="C36" i="42" s="1"/>
  <c r="K35" i="42"/>
  <c r="J35" i="42"/>
  <c r="L34" i="42"/>
  <c r="C34" i="42" s="1"/>
  <c r="K33" i="42"/>
  <c r="J33" i="42"/>
  <c r="L32" i="42"/>
  <c r="C32" i="42" s="1"/>
  <c r="L31" i="42"/>
  <c r="C31" i="42" s="1"/>
  <c r="L30" i="42"/>
  <c r="C30" i="42" s="1"/>
  <c r="K29" i="42"/>
  <c r="J29" i="42"/>
  <c r="I26" i="42"/>
  <c r="O25" i="42"/>
  <c r="L25" i="42"/>
  <c r="I25" i="42"/>
  <c r="O24" i="42"/>
  <c r="L24" i="42"/>
  <c r="I24" i="42"/>
  <c r="N23" i="42"/>
  <c r="N291" i="42" s="1"/>
  <c r="N290" i="42" s="1"/>
  <c r="M23" i="42"/>
  <c r="K23" i="42"/>
  <c r="J23" i="42"/>
  <c r="J291" i="42" s="1"/>
  <c r="H23" i="42"/>
  <c r="H291" i="42" s="1"/>
  <c r="H290" i="42" s="1"/>
  <c r="E23" i="42"/>
  <c r="I59" i="42" l="1"/>
  <c r="I180" i="42"/>
  <c r="H174" i="42"/>
  <c r="N174" i="42"/>
  <c r="L234" i="42"/>
  <c r="D259" i="42"/>
  <c r="G188" i="42"/>
  <c r="O132" i="42"/>
  <c r="D77" i="42"/>
  <c r="G131" i="42"/>
  <c r="G270" i="42"/>
  <c r="G269" i="42" s="1"/>
  <c r="L129" i="42"/>
  <c r="K259" i="42"/>
  <c r="K270" i="42"/>
  <c r="K269" i="42" s="1"/>
  <c r="D55" i="42"/>
  <c r="D54" i="42" s="1"/>
  <c r="O96" i="42"/>
  <c r="K84" i="42"/>
  <c r="O123" i="42"/>
  <c r="L29" i="42"/>
  <c r="C29" i="42" s="1"/>
  <c r="L81" i="42"/>
  <c r="H232" i="42"/>
  <c r="I260" i="42"/>
  <c r="N259" i="42"/>
  <c r="L264" i="42"/>
  <c r="D270" i="42"/>
  <c r="N22" i="42"/>
  <c r="O81" i="42"/>
  <c r="L104" i="42"/>
  <c r="O176" i="42"/>
  <c r="L217" i="42"/>
  <c r="L228" i="42"/>
  <c r="O264" i="42"/>
  <c r="O293" i="42"/>
  <c r="I104" i="42"/>
  <c r="J175" i="42"/>
  <c r="K55" i="42"/>
  <c r="K54" i="42" s="1"/>
  <c r="O113" i="42"/>
  <c r="I142" i="42"/>
  <c r="O152" i="42"/>
  <c r="I189" i="42"/>
  <c r="N188" i="42"/>
  <c r="L247" i="42"/>
  <c r="J259" i="42"/>
  <c r="L259" i="42" s="1"/>
  <c r="D175" i="42"/>
  <c r="D174" i="42" s="1"/>
  <c r="G84" i="42"/>
  <c r="I113" i="42"/>
  <c r="L38" i="42"/>
  <c r="C38" i="42" s="1"/>
  <c r="O56" i="42"/>
  <c r="O59" i="42"/>
  <c r="L68" i="42"/>
  <c r="O137" i="42"/>
  <c r="L142" i="42"/>
  <c r="O180" i="42"/>
  <c r="L193" i="42"/>
  <c r="I199" i="42"/>
  <c r="N205" i="42"/>
  <c r="O252" i="42"/>
  <c r="L277" i="42"/>
  <c r="D269" i="42"/>
  <c r="G22" i="42"/>
  <c r="I259" i="42"/>
  <c r="I283" i="42"/>
  <c r="I81" i="42"/>
  <c r="O85" i="42"/>
  <c r="L90" i="42"/>
  <c r="I129" i="42"/>
  <c r="E188" i="42"/>
  <c r="O193" i="42"/>
  <c r="O239" i="42"/>
  <c r="O253" i="42"/>
  <c r="D205" i="42"/>
  <c r="D196" i="42" s="1"/>
  <c r="G77" i="42"/>
  <c r="G76" i="42" s="1"/>
  <c r="I123" i="42"/>
  <c r="I137" i="42"/>
  <c r="I228" i="42"/>
  <c r="L166" i="42"/>
  <c r="K196" i="42"/>
  <c r="I68" i="42"/>
  <c r="I145" i="42"/>
  <c r="O23" i="42"/>
  <c r="L35" i="42"/>
  <c r="C35" i="42" s="1"/>
  <c r="L44" i="42"/>
  <c r="I70" i="42"/>
  <c r="I78" i="42"/>
  <c r="M84" i="42"/>
  <c r="H131" i="42"/>
  <c r="I131" i="42" s="1"/>
  <c r="L145" i="42"/>
  <c r="L152" i="42"/>
  <c r="L185" i="42"/>
  <c r="O189" i="42"/>
  <c r="L236" i="42"/>
  <c r="L253" i="42"/>
  <c r="L260" i="42"/>
  <c r="J270" i="42"/>
  <c r="J269" i="42" s="1"/>
  <c r="L269" i="42" s="1"/>
  <c r="N270" i="42"/>
  <c r="N269" i="42" s="1"/>
  <c r="D22" i="42"/>
  <c r="G175" i="42"/>
  <c r="G174" i="42" s="1"/>
  <c r="G205" i="42"/>
  <c r="K28" i="42"/>
  <c r="K22" i="42" s="1"/>
  <c r="L167" i="42"/>
  <c r="J205" i="42"/>
  <c r="L205" i="42" s="1"/>
  <c r="E232" i="42"/>
  <c r="D131" i="42"/>
  <c r="G196" i="42"/>
  <c r="H22" i="42"/>
  <c r="I56" i="42"/>
  <c r="N55" i="42"/>
  <c r="N54" i="42" s="1"/>
  <c r="L70" i="42"/>
  <c r="E77" i="42"/>
  <c r="L78" i="42"/>
  <c r="O104" i="42"/>
  <c r="L132" i="42"/>
  <c r="E131" i="42"/>
  <c r="O145" i="42"/>
  <c r="L161" i="42"/>
  <c r="M175" i="42"/>
  <c r="O185" i="42"/>
  <c r="K192" i="42"/>
  <c r="K188" i="42" s="1"/>
  <c r="I193" i="42"/>
  <c r="L206" i="42"/>
  <c r="H205" i="42"/>
  <c r="H196" i="42" s="1"/>
  <c r="O217" i="42"/>
  <c r="E205" i="42"/>
  <c r="E196" i="42" s="1"/>
  <c r="K232" i="42"/>
  <c r="K231" i="42" s="1"/>
  <c r="K195" i="42" s="1"/>
  <c r="L252" i="42"/>
  <c r="L272" i="42"/>
  <c r="D232" i="42"/>
  <c r="D231" i="42" s="1"/>
  <c r="G55" i="42"/>
  <c r="G54" i="42" s="1"/>
  <c r="G232" i="42"/>
  <c r="G231" i="42" s="1"/>
  <c r="I77" i="42"/>
  <c r="I85" i="42"/>
  <c r="I192" i="42"/>
  <c r="I264" i="42"/>
  <c r="G291" i="42"/>
  <c r="G290" i="42" s="1"/>
  <c r="I23" i="42"/>
  <c r="I166" i="42"/>
  <c r="D84" i="42"/>
  <c r="D188" i="42"/>
  <c r="D291" i="42"/>
  <c r="D290" i="42" s="1"/>
  <c r="J55" i="42"/>
  <c r="L56" i="42"/>
  <c r="J84" i="42"/>
  <c r="L84" i="42" s="1"/>
  <c r="L85" i="42"/>
  <c r="E291" i="42"/>
  <c r="E290" i="42" s="1"/>
  <c r="E22" i="42"/>
  <c r="O46" i="42"/>
  <c r="C46" i="42" s="1"/>
  <c r="L59" i="42"/>
  <c r="J77" i="42"/>
  <c r="L96" i="42"/>
  <c r="O117" i="42"/>
  <c r="K291" i="42"/>
  <c r="K290" i="42" s="1"/>
  <c r="M77" i="42"/>
  <c r="O78" i="42"/>
  <c r="M291" i="42"/>
  <c r="M22" i="42"/>
  <c r="O22" i="42" s="1"/>
  <c r="L33" i="42"/>
  <c r="C33" i="42" s="1"/>
  <c r="O70" i="42"/>
  <c r="M68" i="42"/>
  <c r="O68" i="42" s="1"/>
  <c r="N84" i="42"/>
  <c r="E84" i="42"/>
  <c r="J188" i="42"/>
  <c r="L189" i="42"/>
  <c r="O236" i="42"/>
  <c r="M232" i="42"/>
  <c r="L239" i="42"/>
  <c r="J232" i="42"/>
  <c r="L23" i="42"/>
  <c r="J28" i="42"/>
  <c r="H55" i="42"/>
  <c r="H54" i="42" s="1"/>
  <c r="K77" i="42"/>
  <c r="H84" i="42"/>
  <c r="I96" i="42"/>
  <c r="L117" i="42"/>
  <c r="M131" i="42"/>
  <c r="J131" i="42"/>
  <c r="N131" i="42"/>
  <c r="L137" i="42"/>
  <c r="O142" i="42"/>
  <c r="I152" i="42"/>
  <c r="O161" i="42"/>
  <c r="J174" i="42"/>
  <c r="L176" i="42"/>
  <c r="O192" i="42"/>
  <c r="M188" i="42"/>
  <c r="O188" i="42" s="1"/>
  <c r="K175" i="42"/>
  <c r="I206" i="42"/>
  <c r="O228" i="42"/>
  <c r="M205" i="42"/>
  <c r="M259" i="42"/>
  <c r="O259" i="42" s="1"/>
  <c r="O260" i="42"/>
  <c r="J290" i="42"/>
  <c r="O90" i="42"/>
  <c r="L113" i="42"/>
  <c r="K131" i="42"/>
  <c r="I132" i="42"/>
  <c r="I167" i="42"/>
  <c r="I176" i="42"/>
  <c r="L180" i="42"/>
  <c r="H252" i="42"/>
  <c r="I253" i="42"/>
  <c r="N166" i="42"/>
  <c r="O166" i="42" s="1"/>
  <c r="E175" i="42"/>
  <c r="E174" i="42" s="1"/>
  <c r="H188" i="42"/>
  <c r="I188" i="42" s="1"/>
  <c r="I197" i="42"/>
  <c r="O247" i="42"/>
  <c r="E270" i="42"/>
  <c r="E269" i="42" s="1"/>
  <c r="I277" i="42"/>
  <c r="H270" i="42"/>
  <c r="H269" i="42" s="1"/>
  <c r="O283" i="42"/>
  <c r="L293" i="42"/>
  <c r="N197" i="42"/>
  <c r="O199" i="42"/>
  <c r="I234" i="42"/>
  <c r="E259" i="42"/>
  <c r="L199" i="42"/>
  <c r="J197" i="42"/>
  <c r="I217" i="42"/>
  <c r="N232" i="42"/>
  <c r="N231" i="42" s="1"/>
  <c r="O272" i="42"/>
  <c r="M270" i="42"/>
  <c r="L283" i="42"/>
  <c r="N196" i="42" l="1"/>
  <c r="G195" i="42"/>
  <c r="I22" i="42"/>
  <c r="L188" i="42"/>
  <c r="D76" i="42"/>
  <c r="L192" i="42"/>
  <c r="D195" i="42"/>
  <c r="E231" i="42"/>
  <c r="E195" i="42" s="1"/>
  <c r="L131" i="42"/>
  <c r="K76" i="42"/>
  <c r="L291" i="42"/>
  <c r="L270" i="42"/>
  <c r="L290" i="42"/>
  <c r="E76" i="42"/>
  <c r="E53" i="42" s="1"/>
  <c r="G286" i="42"/>
  <c r="O175" i="42"/>
  <c r="M174" i="42"/>
  <c r="O174" i="42" s="1"/>
  <c r="N195" i="42"/>
  <c r="H76" i="42"/>
  <c r="H53" i="42" s="1"/>
  <c r="O84" i="42"/>
  <c r="O55" i="42"/>
  <c r="G53" i="42"/>
  <c r="G52" i="42" s="1"/>
  <c r="D53" i="42"/>
  <c r="D52" i="42" s="1"/>
  <c r="D286" i="42"/>
  <c r="M269" i="42"/>
  <c r="O270" i="42"/>
  <c r="J196" i="42"/>
  <c r="L197" i="42"/>
  <c r="O205" i="42"/>
  <c r="M196" i="42"/>
  <c r="O131" i="42"/>
  <c r="L232" i="42"/>
  <c r="J231" i="42"/>
  <c r="N76" i="42"/>
  <c r="N53" i="42" s="1"/>
  <c r="N52" i="42" s="1"/>
  <c r="I270" i="42"/>
  <c r="K174" i="42"/>
  <c r="K286" i="42" s="1"/>
  <c r="L175" i="42"/>
  <c r="O197" i="42"/>
  <c r="I84" i="42"/>
  <c r="I55" i="42"/>
  <c r="O291" i="42"/>
  <c r="M290" i="42"/>
  <c r="O290" i="42" s="1"/>
  <c r="I290" i="42"/>
  <c r="I291" i="42"/>
  <c r="M54" i="42"/>
  <c r="I269" i="42"/>
  <c r="H231" i="42"/>
  <c r="I252" i="42"/>
  <c r="M231" i="42"/>
  <c r="O231" i="42" s="1"/>
  <c r="O232" i="42"/>
  <c r="I54" i="42"/>
  <c r="J76" i="42"/>
  <c r="L76" i="42" s="1"/>
  <c r="L77" i="42"/>
  <c r="J54" i="42"/>
  <c r="L55" i="42"/>
  <c r="I232" i="42"/>
  <c r="I174" i="42"/>
  <c r="I175" i="42"/>
  <c r="I205" i="42"/>
  <c r="L174" i="42"/>
  <c r="L28" i="42"/>
  <c r="C28" i="42" s="1"/>
  <c r="J22" i="42"/>
  <c r="L22" i="42" s="1"/>
  <c r="M76" i="42"/>
  <c r="O77" i="42"/>
  <c r="E52" i="42" l="1"/>
  <c r="O76" i="42"/>
  <c r="I76" i="42"/>
  <c r="H286" i="42"/>
  <c r="I286" i="42" s="1"/>
  <c r="E286" i="42"/>
  <c r="K53" i="42"/>
  <c r="K52" i="42" s="1"/>
  <c r="K288" i="42" s="1"/>
  <c r="G51" i="42"/>
  <c r="G288" i="42"/>
  <c r="D51" i="42"/>
  <c r="D288" i="42"/>
  <c r="O54" i="42"/>
  <c r="M53" i="42"/>
  <c r="H195" i="42"/>
  <c r="H52" i="42" s="1"/>
  <c r="N51" i="42"/>
  <c r="N288" i="42"/>
  <c r="L231" i="42"/>
  <c r="J286" i="42"/>
  <c r="L286" i="42" s="1"/>
  <c r="J53" i="42"/>
  <c r="L54" i="42"/>
  <c r="N286" i="42"/>
  <c r="M195" i="42"/>
  <c r="O195" i="42" s="1"/>
  <c r="O196" i="42"/>
  <c r="O269" i="42"/>
  <c r="M286" i="42"/>
  <c r="O286" i="42" s="1"/>
  <c r="I195" i="42"/>
  <c r="I196" i="42"/>
  <c r="I231" i="42"/>
  <c r="L196" i="42"/>
  <c r="J195" i="42"/>
  <c r="L195" i="42" s="1"/>
  <c r="K51" i="42"/>
  <c r="E288" i="42" l="1"/>
  <c r="E51" i="42"/>
  <c r="H288" i="42"/>
  <c r="H51" i="42"/>
  <c r="L53" i="42"/>
  <c r="J52" i="42"/>
  <c r="M52" i="42"/>
  <c r="O53" i="42"/>
  <c r="I53" i="42"/>
  <c r="O52" i="42" l="1"/>
  <c r="M51" i="42"/>
  <c r="O51" i="42" s="1"/>
  <c r="M288" i="42"/>
  <c r="O288" i="42" s="1"/>
  <c r="I288" i="42"/>
  <c r="I52" i="42"/>
  <c r="I51" i="42"/>
  <c r="J51" i="42"/>
  <c r="L51" i="42" s="1"/>
  <c r="L52" i="42"/>
  <c r="J288" i="42"/>
  <c r="L288" i="42" s="1"/>
  <c r="O303" i="41" l="1"/>
  <c r="L303" i="41"/>
  <c r="I303" i="41"/>
  <c r="F303" i="41"/>
  <c r="C303" i="41" s="1"/>
  <c r="O301" i="41"/>
  <c r="L301" i="41"/>
  <c r="I301" i="41"/>
  <c r="F301" i="41"/>
  <c r="C301" i="41" s="1"/>
  <c r="O299" i="41"/>
  <c r="L299" i="41"/>
  <c r="I299" i="41"/>
  <c r="F299" i="41"/>
  <c r="C299" i="41" s="1"/>
  <c r="O298" i="41"/>
  <c r="L298" i="41"/>
  <c r="I298" i="41"/>
  <c r="F298" i="41"/>
  <c r="O297" i="41"/>
  <c r="L297" i="41"/>
  <c r="I297" i="41"/>
  <c r="F297" i="41"/>
  <c r="O296" i="41"/>
  <c r="L296" i="41"/>
  <c r="I296" i="41"/>
  <c r="F296" i="41"/>
  <c r="C296" i="41" s="1"/>
  <c r="O295" i="41"/>
  <c r="L295" i="41"/>
  <c r="I295" i="41"/>
  <c r="F295" i="41"/>
  <c r="O294" i="41"/>
  <c r="L294" i="41"/>
  <c r="I294" i="41"/>
  <c r="F294" i="41"/>
  <c r="N293" i="41"/>
  <c r="M293" i="41"/>
  <c r="O293" i="41" s="1"/>
  <c r="K293" i="41"/>
  <c r="J293" i="41"/>
  <c r="L293" i="41" s="1"/>
  <c r="H293" i="41"/>
  <c r="G293" i="41"/>
  <c r="E293" i="41"/>
  <c r="D293" i="41"/>
  <c r="F293" i="41" s="1"/>
  <c r="O285" i="41"/>
  <c r="L285" i="41"/>
  <c r="I285" i="41"/>
  <c r="F285" i="41"/>
  <c r="C285" i="41" s="1"/>
  <c r="O284" i="41"/>
  <c r="L284" i="41"/>
  <c r="I284" i="41"/>
  <c r="F284" i="41"/>
  <c r="N283" i="41"/>
  <c r="M283" i="41"/>
  <c r="K283" i="41"/>
  <c r="J283" i="41"/>
  <c r="H283" i="41"/>
  <c r="G283" i="41"/>
  <c r="I283" i="41" s="1"/>
  <c r="E283" i="41"/>
  <c r="D283" i="41"/>
  <c r="O282" i="41"/>
  <c r="L282" i="41"/>
  <c r="I282" i="41"/>
  <c r="F282" i="41"/>
  <c r="N281" i="41"/>
  <c r="M281" i="41"/>
  <c r="O281" i="41" s="1"/>
  <c r="K281" i="41"/>
  <c r="J281" i="41"/>
  <c r="L281" i="41" s="1"/>
  <c r="H281" i="41"/>
  <c r="G281" i="41"/>
  <c r="E281" i="41"/>
  <c r="D281" i="41"/>
  <c r="O280" i="41"/>
  <c r="L280" i="41"/>
  <c r="I280" i="41"/>
  <c r="F280" i="41"/>
  <c r="C280" i="41" s="1"/>
  <c r="O279" i="41"/>
  <c r="L279" i="41"/>
  <c r="I279" i="41"/>
  <c r="F279" i="41"/>
  <c r="O278" i="41"/>
  <c r="L278" i="41"/>
  <c r="I278" i="41"/>
  <c r="F278" i="41"/>
  <c r="C278" i="41" s="1"/>
  <c r="O277" i="41"/>
  <c r="N277" i="41"/>
  <c r="M277" i="41"/>
  <c r="K277" i="41"/>
  <c r="J277" i="41"/>
  <c r="H277" i="41"/>
  <c r="G277" i="41"/>
  <c r="E277" i="41"/>
  <c r="F277" i="41" s="1"/>
  <c r="D277" i="41"/>
  <c r="O276" i="41"/>
  <c r="L276" i="41"/>
  <c r="I276" i="41"/>
  <c r="F276" i="41"/>
  <c r="O275" i="41"/>
  <c r="L275" i="41"/>
  <c r="I275" i="41"/>
  <c r="F275" i="41"/>
  <c r="O274" i="41"/>
  <c r="L274" i="41"/>
  <c r="I274" i="41"/>
  <c r="F274" i="41"/>
  <c r="O273" i="41"/>
  <c r="L273" i="41"/>
  <c r="I273" i="41"/>
  <c r="F273" i="41"/>
  <c r="N272" i="41"/>
  <c r="O272" i="41" s="1"/>
  <c r="M272" i="41"/>
  <c r="K272" i="41"/>
  <c r="J272" i="41"/>
  <c r="H272" i="41"/>
  <c r="H270" i="41" s="1"/>
  <c r="H269" i="41" s="1"/>
  <c r="G272" i="41"/>
  <c r="E272" i="41"/>
  <c r="D272" i="41"/>
  <c r="O271" i="41"/>
  <c r="L271" i="41"/>
  <c r="I271" i="41"/>
  <c r="F271" i="41"/>
  <c r="N270" i="41"/>
  <c r="N269" i="41" s="1"/>
  <c r="O268" i="41"/>
  <c r="L268" i="41"/>
  <c r="I268" i="41"/>
  <c r="F268" i="41"/>
  <c r="O267" i="41"/>
  <c r="L267" i="41"/>
  <c r="I267" i="41"/>
  <c r="F267" i="41"/>
  <c r="O266" i="41"/>
  <c r="L266" i="41"/>
  <c r="I266" i="41"/>
  <c r="F266" i="41"/>
  <c r="O265" i="41"/>
  <c r="L265" i="41"/>
  <c r="I265" i="41"/>
  <c r="F265" i="41"/>
  <c r="N264" i="41"/>
  <c r="M264" i="41"/>
  <c r="K264" i="41"/>
  <c r="J264" i="41"/>
  <c r="L264" i="41" s="1"/>
  <c r="H264" i="41"/>
  <c r="G264" i="41"/>
  <c r="G259" i="41" s="1"/>
  <c r="I259" i="41" s="1"/>
  <c r="E264" i="41"/>
  <c r="D264" i="41"/>
  <c r="F264" i="41" s="1"/>
  <c r="O263" i="41"/>
  <c r="L263" i="41"/>
  <c r="I263" i="41"/>
  <c r="F263" i="41"/>
  <c r="O262" i="41"/>
  <c r="L262" i="41"/>
  <c r="I262" i="41"/>
  <c r="F262" i="41"/>
  <c r="O261" i="41"/>
  <c r="L261" i="41"/>
  <c r="I261" i="41"/>
  <c r="F261" i="41"/>
  <c r="C261" i="41" s="1"/>
  <c r="N260" i="41"/>
  <c r="M260" i="41"/>
  <c r="K260" i="41"/>
  <c r="K259" i="41" s="1"/>
  <c r="J260" i="41"/>
  <c r="H260" i="41"/>
  <c r="H259" i="41" s="1"/>
  <c r="G260" i="41"/>
  <c r="E260" i="41"/>
  <c r="E259" i="41" s="1"/>
  <c r="D260" i="41"/>
  <c r="M259" i="41"/>
  <c r="O258" i="41"/>
  <c r="L258" i="41"/>
  <c r="I258" i="41"/>
  <c r="F258" i="41"/>
  <c r="O257" i="41"/>
  <c r="L257" i="41"/>
  <c r="I257" i="41"/>
  <c r="F257" i="41"/>
  <c r="O256" i="41"/>
  <c r="L256" i="41"/>
  <c r="I256" i="41"/>
  <c r="F256" i="41"/>
  <c r="O255" i="41"/>
  <c r="L255" i="41"/>
  <c r="I255" i="41"/>
  <c r="F255" i="41"/>
  <c r="O254" i="41"/>
  <c r="L254" i="41"/>
  <c r="I254" i="41"/>
  <c r="F254" i="41"/>
  <c r="N253" i="41"/>
  <c r="M253" i="41"/>
  <c r="M252" i="41" s="1"/>
  <c r="K253" i="41"/>
  <c r="K252" i="41" s="1"/>
  <c r="J253" i="41"/>
  <c r="H253" i="41"/>
  <c r="H252" i="41" s="1"/>
  <c r="G253" i="41"/>
  <c r="G252" i="41" s="1"/>
  <c r="E253" i="41"/>
  <c r="D253" i="41"/>
  <c r="N252" i="41"/>
  <c r="J252" i="41"/>
  <c r="L252" i="41" s="1"/>
  <c r="D252" i="41"/>
  <c r="O251" i="41"/>
  <c r="L251" i="41"/>
  <c r="I251" i="41"/>
  <c r="F251" i="41"/>
  <c r="C251" i="41" s="1"/>
  <c r="O250" i="41"/>
  <c r="L250" i="41"/>
  <c r="I250" i="41"/>
  <c r="F250" i="41"/>
  <c r="O249" i="41"/>
  <c r="L249" i="41"/>
  <c r="I249" i="41"/>
  <c r="F249" i="41"/>
  <c r="O248" i="41"/>
  <c r="L248" i="41"/>
  <c r="I248" i="41"/>
  <c r="F248" i="41"/>
  <c r="N247" i="41"/>
  <c r="M247" i="41"/>
  <c r="K247" i="41"/>
  <c r="L247" i="41" s="1"/>
  <c r="J247" i="41"/>
  <c r="H247" i="41"/>
  <c r="G247" i="41"/>
  <c r="E247" i="41"/>
  <c r="D247" i="41"/>
  <c r="O246" i="41"/>
  <c r="L246" i="41"/>
  <c r="I246" i="41"/>
  <c r="F246" i="41"/>
  <c r="O245" i="41"/>
  <c r="L245" i="41"/>
  <c r="I245" i="41"/>
  <c r="F245" i="41"/>
  <c r="O244" i="41"/>
  <c r="L244" i="41"/>
  <c r="I244" i="41"/>
  <c r="F244" i="41"/>
  <c r="O243" i="41"/>
  <c r="L243" i="41"/>
  <c r="I243" i="41"/>
  <c r="F243" i="41"/>
  <c r="O242" i="41"/>
  <c r="L242" i="41"/>
  <c r="I242" i="41"/>
  <c r="F242" i="41"/>
  <c r="O241" i="41"/>
  <c r="L241" i="41"/>
  <c r="I241" i="41"/>
  <c r="F241" i="41"/>
  <c r="O240" i="41"/>
  <c r="L240" i="41"/>
  <c r="I240" i="41"/>
  <c r="F240" i="41"/>
  <c r="N239" i="41"/>
  <c r="M239" i="41"/>
  <c r="K239" i="41"/>
  <c r="J239" i="41"/>
  <c r="H239" i="41"/>
  <c r="G239" i="41"/>
  <c r="E239" i="41"/>
  <c r="D239" i="41"/>
  <c r="O238" i="41"/>
  <c r="L238" i="41"/>
  <c r="I238" i="41"/>
  <c r="F238" i="41"/>
  <c r="O237" i="41"/>
  <c r="L237" i="41"/>
  <c r="I237" i="41"/>
  <c r="F237" i="41"/>
  <c r="N236" i="41"/>
  <c r="O236" i="41" s="1"/>
  <c r="M236" i="41"/>
  <c r="K236" i="41"/>
  <c r="J236" i="41"/>
  <c r="H236" i="41"/>
  <c r="G236" i="41"/>
  <c r="E236" i="41"/>
  <c r="D236" i="41"/>
  <c r="F236" i="41" s="1"/>
  <c r="O235" i="41"/>
  <c r="L235" i="41"/>
  <c r="I235" i="41"/>
  <c r="F235" i="41"/>
  <c r="N234" i="41"/>
  <c r="M234" i="41"/>
  <c r="K234" i="41"/>
  <c r="J234" i="41"/>
  <c r="L234" i="41" s="1"/>
  <c r="H234" i="41"/>
  <c r="G234" i="41"/>
  <c r="E234" i="41"/>
  <c r="E232" i="41" s="1"/>
  <c r="D234" i="41"/>
  <c r="F234" i="41" s="1"/>
  <c r="O233" i="41"/>
  <c r="L233" i="41"/>
  <c r="I233" i="41"/>
  <c r="F233" i="41"/>
  <c r="O230" i="41"/>
  <c r="L230" i="41"/>
  <c r="I230" i="41"/>
  <c r="F230" i="41"/>
  <c r="O229" i="41"/>
  <c r="L229" i="41"/>
  <c r="I229" i="41"/>
  <c r="F229" i="41"/>
  <c r="C229" i="41" s="1"/>
  <c r="N228" i="41"/>
  <c r="M228" i="41"/>
  <c r="K228" i="41"/>
  <c r="J228" i="41"/>
  <c r="H228" i="41"/>
  <c r="G228" i="41"/>
  <c r="G205" i="41" s="1"/>
  <c r="E228" i="41"/>
  <c r="D228" i="41"/>
  <c r="O227" i="41"/>
  <c r="L227" i="41"/>
  <c r="I227" i="41"/>
  <c r="F227" i="41"/>
  <c r="O226" i="41"/>
  <c r="L226" i="41"/>
  <c r="I226" i="41"/>
  <c r="F226" i="41"/>
  <c r="O225" i="41"/>
  <c r="L225" i="41"/>
  <c r="I225" i="41"/>
  <c r="F225" i="41"/>
  <c r="O224" i="41"/>
  <c r="L224" i="41"/>
  <c r="I224" i="41"/>
  <c r="F224" i="41"/>
  <c r="O223" i="41"/>
  <c r="L223" i="41"/>
  <c r="I223" i="41"/>
  <c r="F223" i="41"/>
  <c r="C223" i="41" s="1"/>
  <c r="O222" i="41"/>
  <c r="L222" i="41"/>
  <c r="I222" i="41"/>
  <c r="F222" i="41"/>
  <c r="O221" i="41"/>
  <c r="L221" i="41"/>
  <c r="I221" i="41"/>
  <c r="F221" i="41"/>
  <c r="O220" i="41"/>
  <c r="L220" i="41"/>
  <c r="I220" i="41"/>
  <c r="F220" i="41"/>
  <c r="O219" i="41"/>
  <c r="L219" i="41"/>
  <c r="I219" i="41"/>
  <c r="F219" i="41"/>
  <c r="O218" i="41"/>
  <c r="L218" i="41"/>
  <c r="I218" i="41"/>
  <c r="F218" i="41"/>
  <c r="N217" i="41"/>
  <c r="M217" i="41"/>
  <c r="K217" i="41"/>
  <c r="J217" i="41"/>
  <c r="H217" i="41"/>
  <c r="G217" i="41"/>
  <c r="E217" i="41"/>
  <c r="D217" i="41"/>
  <c r="O216" i="41"/>
  <c r="L216" i="41"/>
  <c r="I216" i="41"/>
  <c r="F216" i="41"/>
  <c r="O215" i="41"/>
  <c r="L215" i="41"/>
  <c r="I215" i="41"/>
  <c r="F215" i="41"/>
  <c r="O214" i="41"/>
  <c r="L214" i="41"/>
  <c r="I214" i="41"/>
  <c r="F214" i="41"/>
  <c r="O213" i="41"/>
  <c r="L213" i="41"/>
  <c r="I213" i="41"/>
  <c r="F213" i="41"/>
  <c r="C213" i="41"/>
  <c r="O212" i="41"/>
  <c r="L212" i="41"/>
  <c r="I212" i="41"/>
  <c r="F212" i="41"/>
  <c r="C212" i="41" s="1"/>
  <c r="O211" i="41"/>
  <c r="L211" i="41"/>
  <c r="I211" i="41"/>
  <c r="F211" i="41"/>
  <c r="O210" i="41"/>
  <c r="L210" i="41"/>
  <c r="I210" i="41"/>
  <c r="F210" i="41"/>
  <c r="O209" i="41"/>
  <c r="L209" i="41"/>
  <c r="I209" i="41"/>
  <c r="F209" i="41"/>
  <c r="O208" i="41"/>
  <c r="L208" i="41"/>
  <c r="I208" i="41"/>
  <c r="F208" i="41"/>
  <c r="O207" i="41"/>
  <c r="L207" i="41"/>
  <c r="I207" i="41"/>
  <c r="F207" i="41"/>
  <c r="C207" i="41" s="1"/>
  <c r="N206" i="41"/>
  <c r="M206" i="41"/>
  <c r="K206" i="41"/>
  <c r="J206" i="41"/>
  <c r="L206" i="41" s="1"/>
  <c r="H206" i="41"/>
  <c r="G206" i="41"/>
  <c r="E206" i="41"/>
  <c r="D206" i="41"/>
  <c r="K205" i="41"/>
  <c r="E205" i="41"/>
  <c r="O204" i="41"/>
  <c r="L204" i="41"/>
  <c r="I204" i="41"/>
  <c r="F204" i="41"/>
  <c r="O203" i="41"/>
  <c r="L203" i="41"/>
  <c r="I203" i="41"/>
  <c r="F203" i="41"/>
  <c r="O202" i="41"/>
  <c r="L202" i="41"/>
  <c r="I202" i="41"/>
  <c r="F202" i="41"/>
  <c r="O201" i="41"/>
  <c r="L201" i="41"/>
  <c r="I201" i="41"/>
  <c r="F201" i="41"/>
  <c r="O200" i="41"/>
  <c r="L200" i="41"/>
  <c r="I200" i="41"/>
  <c r="F200" i="41"/>
  <c r="N199" i="41"/>
  <c r="M199" i="41"/>
  <c r="K199" i="41"/>
  <c r="J199" i="41"/>
  <c r="L199" i="41" s="1"/>
  <c r="H199" i="41"/>
  <c r="H197" i="41" s="1"/>
  <c r="G199" i="41"/>
  <c r="E199" i="41"/>
  <c r="E197" i="41" s="1"/>
  <c r="D199" i="41"/>
  <c r="O198" i="41"/>
  <c r="L198" i="41"/>
  <c r="I198" i="41"/>
  <c r="F198" i="41"/>
  <c r="N197" i="41"/>
  <c r="M197" i="41"/>
  <c r="K197" i="41"/>
  <c r="J197" i="41"/>
  <c r="G197" i="41"/>
  <c r="O194" i="41"/>
  <c r="L194" i="41"/>
  <c r="I194" i="41"/>
  <c r="F194" i="41"/>
  <c r="N193" i="41"/>
  <c r="N192" i="41" s="1"/>
  <c r="M193" i="41"/>
  <c r="K193" i="41"/>
  <c r="J193" i="41"/>
  <c r="J192" i="41" s="1"/>
  <c r="H193" i="41"/>
  <c r="H192" i="41" s="1"/>
  <c r="G193" i="41"/>
  <c r="E193" i="41"/>
  <c r="D193" i="41"/>
  <c r="M192" i="41"/>
  <c r="O192" i="41" s="1"/>
  <c r="G192" i="41"/>
  <c r="E192" i="41"/>
  <c r="O191" i="41"/>
  <c r="L191" i="41"/>
  <c r="I191" i="41"/>
  <c r="F191" i="41"/>
  <c r="O190" i="41"/>
  <c r="L190" i="41"/>
  <c r="I190" i="41"/>
  <c r="F190" i="41"/>
  <c r="C190" i="41" s="1"/>
  <c r="N189" i="41"/>
  <c r="N188" i="41" s="1"/>
  <c r="M189" i="41"/>
  <c r="K189" i="41"/>
  <c r="J189" i="41"/>
  <c r="H189" i="41"/>
  <c r="G189" i="41"/>
  <c r="E189" i="41"/>
  <c r="E188" i="41" s="1"/>
  <c r="D189" i="41"/>
  <c r="M188" i="41"/>
  <c r="O188" i="41" s="1"/>
  <c r="O187" i="41"/>
  <c r="L187" i="41"/>
  <c r="I187" i="41"/>
  <c r="F187" i="41"/>
  <c r="O186" i="41"/>
  <c r="L186" i="41"/>
  <c r="I186" i="41"/>
  <c r="F186" i="41"/>
  <c r="N185" i="41"/>
  <c r="M185" i="41"/>
  <c r="O185" i="41" s="1"/>
  <c r="K185" i="41"/>
  <c r="J185" i="41"/>
  <c r="H185" i="41"/>
  <c r="G185" i="41"/>
  <c r="E185" i="41"/>
  <c r="D185" i="41"/>
  <c r="F185" i="41" s="1"/>
  <c r="O184" i="41"/>
  <c r="L184" i="41"/>
  <c r="I184" i="41"/>
  <c r="F184" i="41"/>
  <c r="O183" i="41"/>
  <c r="L183" i="41"/>
  <c r="I183" i="41"/>
  <c r="F183" i="41"/>
  <c r="O182" i="41"/>
  <c r="L182" i="41"/>
  <c r="I182" i="41"/>
  <c r="F182" i="41"/>
  <c r="O181" i="41"/>
  <c r="L181" i="41"/>
  <c r="I181" i="41"/>
  <c r="F181" i="41"/>
  <c r="C181" i="41" s="1"/>
  <c r="N180" i="41"/>
  <c r="M180" i="41"/>
  <c r="O180" i="41" s="1"/>
  <c r="L180" i="41"/>
  <c r="K180" i="41"/>
  <c r="J180" i="41"/>
  <c r="H180" i="41"/>
  <c r="G180" i="41"/>
  <c r="E180" i="41"/>
  <c r="D180" i="41"/>
  <c r="O179" i="41"/>
  <c r="L179" i="41"/>
  <c r="I179" i="41"/>
  <c r="F179" i="41"/>
  <c r="O178" i="41"/>
  <c r="L178" i="41"/>
  <c r="I178" i="41"/>
  <c r="F178" i="41"/>
  <c r="O177" i="41"/>
  <c r="L177" i="41"/>
  <c r="C177" i="41" s="1"/>
  <c r="I177" i="41"/>
  <c r="F177" i="41"/>
  <c r="N176" i="41"/>
  <c r="N175" i="41" s="1"/>
  <c r="N174" i="41" s="1"/>
  <c r="M176" i="41"/>
  <c r="K176" i="41"/>
  <c r="K175" i="41" s="1"/>
  <c r="J176" i="41"/>
  <c r="L176" i="41" s="1"/>
  <c r="H176" i="41"/>
  <c r="H175" i="41" s="1"/>
  <c r="G176" i="41"/>
  <c r="E176" i="41"/>
  <c r="E175" i="41" s="1"/>
  <c r="E174" i="41" s="1"/>
  <c r="D176" i="41"/>
  <c r="M175" i="41"/>
  <c r="D175" i="41"/>
  <c r="M174" i="41"/>
  <c r="O173" i="41"/>
  <c r="L173" i="41"/>
  <c r="I173" i="41"/>
  <c r="F173" i="41"/>
  <c r="O172" i="41"/>
  <c r="L172" i="41"/>
  <c r="I172" i="41"/>
  <c r="F172" i="41"/>
  <c r="O171" i="41"/>
  <c r="L171" i="41"/>
  <c r="I171" i="41"/>
  <c r="F171" i="41"/>
  <c r="O170" i="41"/>
  <c r="L170" i="41"/>
  <c r="I170" i="41"/>
  <c r="F170" i="41"/>
  <c r="O169" i="41"/>
  <c r="L169" i="41"/>
  <c r="I169" i="41"/>
  <c r="F169" i="41"/>
  <c r="O168" i="41"/>
  <c r="L168" i="41"/>
  <c r="I168" i="41"/>
  <c r="F168" i="41"/>
  <c r="C168" i="41" s="1"/>
  <c r="N167" i="41"/>
  <c r="M167" i="41"/>
  <c r="K167" i="41"/>
  <c r="J167" i="41"/>
  <c r="L167" i="41" s="1"/>
  <c r="H167" i="41"/>
  <c r="H166" i="41" s="1"/>
  <c r="G167" i="41"/>
  <c r="E167" i="41"/>
  <c r="D167" i="41"/>
  <c r="D166" i="41" s="1"/>
  <c r="N166" i="41"/>
  <c r="M166" i="41"/>
  <c r="K166" i="41"/>
  <c r="J166" i="41"/>
  <c r="L166" i="41" s="1"/>
  <c r="G166" i="41"/>
  <c r="I166" i="41" s="1"/>
  <c r="E166" i="41"/>
  <c r="F166" i="41" s="1"/>
  <c r="O165" i="41"/>
  <c r="L165" i="41"/>
  <c r="I165" i="41"/>
  <c r="F165" i="41"/>
  <c r="O164" i="41"/>
  <c r="L164" i="41"/>
  <c r="I164" i="41"/>
  <c r="F164" i="41"/>
  <c r="O163" i="41"/>
  <c r="L163" i="41"/>
  <c r="I163" i="41"/>
  <c r="F163" i="41"/>
  <c r="O162" i="41"/>
  <c r="L162" i="41"/>
  <c r="I162" i="41"/>
  <c r="C162" i="41" s="1"/>
  <c r="F162" i="41"/>
  <c r="N161" i="41"/>
  <c r="M161" i="41"/>
  <c r="K161" i="41"/>
  <c r="J161" i="41"/>
  <c r="H161" i="41"/>
  <c r="G161" i="41"/>
  <c r="E161" i="41"/>
  <c r="D161" i="41"/>
  <c r="O160" i="41"/>
  <c r="L160" i="41"/>
  <c r="I160" i="41"/>
  <c r="F160" i="41"/>
  <c r="O159" i="41"/>
  <c r="L159" i="41"/>
  <c r="I159" i="41"/>
  <c r="F159" i="41"/>
  <c r="O158" i="41"/>
  <c r="L158" i="41"/>
  <c r="I158" i="41"/>
  <c r="F158" i="41"/>
  <c r="O157" i="41"/>
  <c r="L157" i="41"/>
  <c r="I157" i="41"/>
  <c r="F157" i="41"/>
  <c r="O156" i="41"/>
  <c r="L156" i="41"/>
  <c r="I156" i="41"/>
  <c r="F156" i="41"/>
  <c r="O155" i="41"/>
  <c r="L155" i="41"/>
  <c r="I155" i="41"/>
  <c r="F155" i="41"/>
  <c r="O154" i="41"/>
  <c r="L154" i="41"/>
  <c r="I154" i="41"/>
  <c r="C154" i="41" s="1"/>
  <c r="F154" i="41"/>
  <c r="O153" i="41"/>
  <c r="L153" i="41"/>
  <c r="I153" i="41"/>
  <c r="F153" i="41"/>
  <c r="N152" i="41"/>
  <c r="M152" i="41"/>
  <c r="O152" i="41" s="1"/>
  <c r="K152" i="41"/>
  <c r="J152" i="41"/>
  <c r="H152" i="41"/>
  <c r="G152" i="41"/>
  <c r="I152" i="41" s="1"/>
  <c r="E152" i="41"/>
  <c r="D152" i="41"/>
  <c r="O151" i="41"/>
  <c r="L151" i="41"/>
  <c r="I151" i="41"/>
  <c r="F151" i="41"/>
  <c r="O150" i="41"/>
  <c r="L150" i="41"/>
  <c r="I150" i="41"/>
  <c r="F150" i="41"/>
  <c r="O149" i="41"/>
  <c r="L149" i="41"/>
  <c r="I149" i="41"/>
  <c r="F149" i="41"/>
  <c r="O148" i="41"/>
  <c r="L148" i="41"/>
  <c r="I148" i="41"/>
  <c r="F148" i="41"/>
  <c r="O147" i="41"/>
  <c r="L147" i="41"/>
  <c r="I147" i="41"/>
  <c r="F147" i="41"/>
  <c r="O146" i="41"/>
  <c r="L146" i="41"/>
  <c r="I146" i="41"/>
  <c r="F146" i="41"/>
  <c r="N145" i="41"/>
  <c r="M145" i="41"/>
  <c r="K145" i="41"/>
  <c r="J145" i="41"/>
  <c r="H145" i="41"/>
  <c r="G145" i="41"/>
  <c r="E145" i="41"/>
  <c r="D145" i="41"/>
  <c r="O144" i="41"/>
  <c r="L144" i="41"/>
  <c r="I144" i="41"/>
  <c r="F144" i="41"/>
  <c r="O143" i="41"/>
  <c r="L143" i="41"/>
  <c r="I143" i="41"/>
  <c r="F143" i="41"/>
  <c r="N142" i="41"/>
  <c r="M142" i="41"/>
  <c r="O142" i="41" s="1"/>
  <c r="K142" i="41"/>
  <c r="L142" i="41" s="1"/>
  <c r="J142" i="41"/>
  <c r="H142" i="41"/>
  <c r="G142" i="41"/>
  <c r="I142" i="41" s="1"/>
  <c r="E142" i="41"/>
  <c r="D142" i="41"/>
  <c r="O141" i="41"/>
  <c r="L141" i="41"/>
  <c r="I141" i="41"/>
  <c r="F141" i="41"/>
  <c r="O140" i="41"/>
  <c r="L140" i="41"/>
  <c r="I140" i="41"/>
  <c r="F140" i="41"/>
  <c r="O139" i="41"/>
  <c r="L139" i="41"/>
  <c r="I139" i="41"/>
  <c r="F139" i="41"/>
  <c r="O138" i="41"/>
  <c r="L138" i="41"/>
  <c r="I138" i="41"/>
  <c r="F138" i="41"/>
  <c r="N137" i="41"/>
  <c r="M137" i="41"/>
  <c r="K137" i="41"/>
  <c r="J137" i="41"/>
  <c r="H137" i="41"/>
  <c r="G137" i="41"/>
  <c r="E137" i="41"/>
  <c r="D137" i="41"/>
  <c r="O136" i="41"/>
  <c r="L136" i="41"/>
  <c r="I136" i="41"/>
  <c r="F136" i="41"/>
  <c r="O135" i="41"/>
  <c r="L135" i="41"/>
  <c r="I135" i="41"/>
  <c r="F135" i="41"/>
  <c r="O134" i="41"/>
  <c r="L134" i="41"/>
  <c r="I134" i="41"/>
  <c r="C134" i="41" s="1"/>
  <c r="F134" i="41"/>
  <c r="O133" i="41"/>
  <c r="L133" i="41"/>
  <c r="I133" i="41"/>
  <c r="F133" i="41"/>
  <c r="N132" i="41"/>
  <c r="M132" i="41"/>
  <c r="M131" i="41" s="1"/>
  <c r="K132" i="41"/>
  <c r="J132" i="41"/>
  <c r="H132" i="41"/>
  <c r="G132" i="41"/>
  <c r="E132" i="41"/>
  <c r="D132" i="41"/>
  <c r="D131" i="41" s="1"/>
  <c r="H131" i="41"/>
  <c r="O130" i="41"/>
  <c r="L130" i="41"/>
  <c r="I130" i="41"/>
  <c r="F130" i="41"/>
  <c r="N129" i="41"/>
  <c r="M129" i="41"/>
  <c r="K129" i="41"/>
  <c r="J129" i="41"/>
  <c r="H129" i="41"/>
  <c r="G129" i="41"/>
  <c r="E129" i="41"/>
  <c r="D129" i="41"/>
  <c r="O128" i="41"/>
  <c r="L128" i="41"/>
  <c r="I128" i="41"/>
  <c r="F128" i="41"/>
  <c r="O127" i="41"/>
  <c r="L127" i="41"/>
  <c r="I127" i="41"/>
  <c r="F127" i="41"/>
  <c r="O126" i="41"/>
  <c r="L126" i="41"/>
  <c r="I126" i="41"/>
  <c r="F126" i="41"/>
  <c r="O125" i="41"/>
  <c r="L125" i="41"/>
  <c r="I125" i="41"/>
  <c r="F125" i="41"/>
  <c r="O124" i="41"/>
  <c r="L124" i="41"/>
  <c r="I124" i="41"/>
  <c r="F124" i="41"/>
  <c r="N123" i="41"/>
  <c r="M123" i="41"/>
  <c r="K123" i="41"/>
  <c r="J123" i="41"/>
  <c r="H123" i="41"/>
  <c r="G123" i="41"/>
  <c r="E123" i="41"/>
  <c r="D123" i="41"/>
  <c r="F123" i="41" s="1"/>
  <c r="O122" i="41"/>
  <c r="L122" i="41"/>
  <c r="I122" i="41"/>
  <c r="F122" i="41"/>
  <c r="O121" i="41"/>
  <c r="L121" i="41"/>
  <c r="I121" i="41"/>
  <c r="F121" i="41"/>
  <c r="O120" i="41"/>
  <c r="L120" i="41"/>
  <c r="I120" i="41"/>
  <c r="F120" i="41"/>
  <c r="C120" i="41" s="1"/>
  <c r="O119" i="41"/>
  <c r="L119" i="41"/>
  <c r="I119" i="41"/>
  <c r="F119" i="41"/>
  <c r="O118" i="41"/>
  <c r="L118" i="41"/>
  <c r="I118" i="41"/>
  <c r="F118" i="41"/>
  <c r="N117" i="41"/>
  <c r="M117" i="41"/>
  <c r="L117" i="41"/>
  <c r="K117" i="41"/>
  <c r="J117" i="41"/>
  <c r="H117" i="41"/>
  <c r="G117" i="41"/>
  <c r="E117" i="41"/>
  <c r="D117" i="41"/>
  <c r="O116" i="41"/>
  <c r="L116" i="41"/>
  <c r="I116" i="41"/>
  <c r="C116" i="41" s="1"/>
  <c r="F116" i="41"/>
  <c r="O115" i="41"/>
  <c r="L115" i="41"/>
  <c r="I115" i="41"/>
  <c r="F115" i="41"/>
  <c r="O114" i="41"/>
  <c r="L114" i="41"/>
  <c r="I114" i="41"/>
  <c r="F114" i="41"/>
  <c r="N113" i="41"/>
  <c r="M113" i="41"/>
  <c r="K113" i="41"/>
  <c r="J113" i="41"/>
  <c r="L113" i="41" s="1"/>
  <c r="H113" i="41"/>
  <c r="G113" i="41"/>
  <c r="E113" i="41"/>
  <c r="D113" i="41"/>
  <c r="F113" i="41" s="1"/>
  <c r="O112" i="41"/>
  <c r="L112" i="41"/>
  <c r="I112" i="41"/>
  <c r="F112" i="41"/>
  <c r="C112" i="41" s="1"/>
  <c r="O111" i="41"/>
  <c r="L111" i="41"/>
  <c r="I111" i="41"/>
  <c r="F111" i="41"/>
  <c r="O110" i="41"/>
  <c r="L110" i="41"/>
  <c r="I110" i="41"/>
  <c r="F110" i="41"/>
  <c r="O109" i="41"/>
  <c r="L109" i="41"/>
  <c r="I109" i="41"/>
  <c r="F109" i="41"/>
  <c r="O108" i="41"/>
  <c r="L108" i="41"/>
  <c r="I108" i="41"/>
  <c r="C108" i="41" s="1"/>
  <c r="F108" i="41"/>
  <c r="O107" i="41"/>
  <c r="L107" i="41"/>
  <c r="I107" i="41"/>
  <c r="F107" i="41"/>
  <c r="O106" i="41"/>
  <c r="L106" i="41"/>
  <c r="I106" i="41"/>
  <c r="C106" i="41" s="1"/>
  <c r="F106" i="41"/>
  <c r="O105" i="41"/>
  <c r="L105" i="41"/>
  <c r="I105" i="41"/>
  <c r="F105" i="41"/>
  <c r="N104" i="41"/>
  <c r="M104" i="41"/>
  <c r="O104" i="41" s="1"/>
  <c r="K104" i="41"/>
  <c r="J104" i="41"/>
  <c r="H104" i="41"/>
  <c r="G104" i="41"/>
  <c r="I104" i="41" s="1"/>
  <c r="E104" i="41"/>
  <c r="F104" i="41" s="1"/>
  <c r="D104" i="41"/>
  <c r="O103" i="41"/>
  <c r="L103" i="41"/>
  <c r="I103" i="41"/>
  <c r="F103" i="41"/>
  <c r="O102" i="41"/>
  <c r="L102" i="41"/>
  <c r="I102" i="41"/>
  <c r="C102" i="41" s="1"/>
  <c r="F102" i="41"/>
  <c r="O101" i="41"/>
  <c r="L101" i="41"/>
  <c r="I101" i="41"/>
  <c r="F101" i="41"/>
  <c r="O100" i="41"/>
  <c r="L100" i="41"/>
  <c r="I100" i="41"/>
  <c r="F100" i="41"/>
  <c r="O99" i="41"/>
  <c r="L99" i="41"/>
  <c r="I99" i="41"/>
  <c r="F99" i="41"/>
  <c r="O98" i="41"/>
  <c r="L98" i="41"/>
  <c r="I98" i="41"/>
  <c r="C98" i="41" s="1"/>
  <c r="F98" i="41"/>
  <c r="O97" i="41"/>
  <c r="L97" i="41"/>
  <c r="I97" i="41"/>
  <c r="F97" i="41"/>
  <c r="N96" i="41"/>
  <c r="M96" i="41"/>
  <c r="O96" i="41" s="1"/>
  <c r="K96" i="41"/>
  <c r="J96" i="41"/>
  <c r="H96" i="41"/>
  <c r="G96" i="41"/>
  <c r="I96" i="41" s="1"/>
  <c r="E96" i="41"/>
  <c r="D96" i="41"/>
  <c r="O95" i="41"/>
  <c r="L95" i="41"/>
  <c r="I95" i="41"/>
  <c r="F95" i="41"/>
  <c r="O94" i="41"/>
  <c r="L94" i="41"/>
  <c r="I94" i="41"/>
  <c r="F94" i="41"/>
  <c r="O93" i="41"/>
  <c r="L93" i="41"/>
  <c r="I93" i="41"/>
  <c r="F93" i="41"/>
  <c r="O92" i="41"/>
  <c r="L92" i="41"/>
  <c r="I92" i="41"/>
  <c r="F92" i="41"/>
  <c r="O91" i="41"/>
  <c r="L91" i="41"/>
  <c r="I91" i="41"/>
  <c r="F91" i="41"/>
  <c r="N90" i="41"/>
  <c r="M90" i="41"/>
  <c r="K90" i="41"/>
  <c r="J90" i="41"/>
  <c r="H90" i="41"/>
  <c r="G90" i="41"/>
  <c r="I90" i="41" s="1"/>
  <c r="E90" i="41"/>
  <c r="D90" i="41"/>
  <c r="O89" i="41"/>
  <c r="L89" i="41"/>
  <c r="I89" i="41"/>
  <c r="F89" i="41"/>
  <c r="O88" i="41"/>
  <c r="L88" i="41"/>
  <c r="I88" i="41"/>
  <c r="F88" i="41"/>
  <c r="O87" i="41"/>
  <c r="L87" i="41"/>
  <c r="I87" i="41"/>
  <c r="F87" i="41"/>
  <c r="O86" i="41"/>
  <c r="L86" i="41"/>
  <c r="I86" i="41"/>
  <c r="F86" i="41"/>
  <c r="N85" i="41"/>
  <c r="M85" i="41"/>
  <c r="K85" i="41"/>
  <c r="K84" i="41" s="1"/>
  <c r="J85" i="41"/>
  <c r="H85" i="41"/>
  <c r="G85" i="41"/>
  <c r="E85" i="41"/>
  <c r="D85" i="41"/>
  <c r="O83" i="41"/>
  <c r="L83" i="41"/>
  <c r="I83" i="41"/>
  <c r="F83" i="41"/>
  <c r="O82" i="41"/>
  <c r="L82" i="41"/>
  <c r="I82" i="41"/>
  <c r="F82" i="41"/>
  <c r="N81" i="41"/>
  <c r="M81" i="41"/>
  <c r="O81" i="41" s="1"/>
  <c r="K81" i="41"/>
  <c r="J81" i="41"/>
  <c r="H81" i="41"/>
  <c r="G81" i="41"/>
  <c r="I81" i="41" s="1"/>
  <c r="E81" i="41"/>
  <c r="D81" i="41"/>
  <c r="O80" i="41"/>
  <c r="L80" i="41"/>
  <c r="I80" i="41"/>
  <c r="F80" i="41"/>
  <c r="C80" i="41" s="1"/>
  <c r="O79" i="41"/>
  <c r="L79" i="41"/>
  <c r="I79" i="41"/>
  <c r="F79" i="41"/>
  <c r="N78" i="41"/>
  <c r="M78" i="41"/>
  <c r="K78" i="41"/>
  <c r="J78" i="41"/>
  <c r="H78" i="41"/>
  <c r="H77" i="41" s="1"/>
  <c r="G78" i="41"/>
  <c r="E78" i="41"/>
  <c r="D78" i="41"/>
  <c r="M77" i="41"/>
  <c r="K77" i="41"/>
  <c r="G77" i="41"/>
  <c r="I77" i="41" s="1"/>
  <c r="E77" i="41"/>
  <c r="O75" i="41"/>
  <c r="L75" i="41"/>
  <c r="I75" i="41"/>
  <c r="F75" i="41"/>
  <c r="O74" i="41"/>
  <c r="L74" i="41"/>
  <c r="I74" i="41"/>
  <c r="F74" i="41"/>
  <c r="O73" i="41"/>
  <c r="L73" i="41"/>
  <c r="I73" i="41"/>
  <c r="F73" i="41"/>
  <c r="O72" i="41"/>
  <c r="L72" i="41"/>
  <c r="I72" i="41"/>
  <c r="F72" i="41"/>
  <c r="O71" i="41"/>
  <c r="L71" i="41"/>
  <c r="I71" i="41"/>
  <c r="F71" i="41"/>
  <c r="N70" i="41"/>
  <c r="O70" i="41" s="1"/>
  <c r="M70" i="41"/>
  <c r="K70" i="41"/>
  <c r="K68" i="41" s="1"/>
  <c r="J70" i="41"/>
  <c r="H70" i="41"/>
  <c r="H68" i="41" s="1"/>
  <c r="G70" i="41"/>
  <c r="E70" i="41"/>
  <c r="E68" i="41" s="1"/>
  <c r="D70" i="41"/>
  <c r="O69" i="41"/>
  <c r="L69" i="41"/>
  <c r="I69" i="41"/>
  <c r="C69" i="41" s="1"/>
  <c r="F69" i="41"/>
  <c r="N68" i="41"/>
  <c r="M68" i="41"/>
  <c r="J68" i="41"/>
  <c r="L68" i="41" s="1"/>
  <c r="O67" i="41"/>
  <c r="L67" i="41"/>
  <c r="I67" i="41"/>
  <c r="F67" i="41"/>
  <c r="O66" i="41"/>
  <c r="L66" i="41"/>
  <c r="I66" i="41"/>
  <c r="F66" i="41"/>
  <c r="O65" i="41"/>
  <c r="L65" i="41"/>
  <c r="I65" i="41"/>
  <c r="F65" i="41"/>
  <c r="O64" i="41"/>
  <c r="L64" i="41"/>
  <c r="I64" i="41"/>
  <c r="F64" i="41"/>
  <c r="O63" i="41"/>
  <c r="L63" i="41"/>
  <c r="I63" i="41"/>
  <c r="F63" i="41"/>
  <c r="O62" i="41"/>
  <c r="L62" i="41"/>
  <c r="I62" i="41"/>
  <c r="F62" i="41"/>
  <c r="O61" i="41"/>
  <c r="L61" i="41"/>
  <c r="I61" i="41"/>
  <c r="C61" i="41" s="1"/>
  <c r="F61" i="41"/>
  <c r="O60" i="41"/>
  <c r="L60" i="41"/>
  <c r="I60" i="41"/>
  <c r="F60" i="41"/>
  <c r="N59" i="41"/>
  <c r="M59" i="41"/>
  <c r="O59" i="41" s="1"/>
  <c r="K59" i="41"/>
  <c r="J59" i="41"/>
  <c r="H59" i="41"/>
  <c r="G59" i="41"/>
  <c r="I59" i="41" s="1"/>
  <c r="E59" i="41"/>
  <c r="F59" i="41" s="1"/>
  <c r="D59" i="41"/>
  <c r="O58" i="41"/>
  <c r="L58" i="41"/>
  <c r="I58" i="41"/>
  <c r="F58" i="41"/>
  <c r="O57" i="41"/>
  <c r="L57" i="41"/>
  <c r="I57" i="41"/>
  <c r="C57" i="41" s="1"/>
  <c r="F57" i="41"/>
  <c r="N56" i="41"/>
  <c r="N55" i="41" s="1"/>
  <c r="M56" i="41"/>
  <c r="O56" i="41" s="1"/>
  <c r="K56" i="41"/>
  <c r="K55" i="41" s="1"/>
  <c r="J56" i="41"/>
  <c r="J55" i="41" s="1"/>
  <c r="H56" i="41"/>
  <c r="G56" i="41"/>
  <c r="G55" i="41" s="1"/>
  <c r="E56" i="41"/>
  <c r="D56" i="41"/>
  <c r="D55" i="41" s="1"/>
  <c r="M55" i="41"/>
  <c r="M54" i="41" s="1"/>
  <c r="E55" i="41"/>
  <c r="O48" i="41"/>
  <c r="C48" i="41" s="1"/>
  <c r="O47" i="41"/>
  <c r="C47" i="41" s="1"/>
  <c r="N46" i="41"/>
  <c r="M46" i="41"/>
  <c r="L45" i="41"/>
  <c r="I45" i="41"/>
  <c r="F45" i="41"/>
  <c r="C45" i="41" s="1"/>
  <c r="K44" i="41"/>
  <c r="J44" i="41"/>
  <c r="H44" i="41"/>
  <c r="G44" i="41"/>
  <c r="I44" i="41" s="1"/>
  <c r="E44" i="41"/>
  <c r="D44" i="41"/>
  <c r="F43" i="41"/>
  <c r="C43" i="41"/>
  <c r="L42" i="41"/>
  <c r="C42" i="41" s="1"/>
  <c r="L41" i="41"/>
  <c r="C41" i="41"/>
  <c r="L40" i="41"/>
  <c r="C40" i="41" s="1"/>
  <c r="L39" i="41"/>
  <c r="C39" i="41" s="1"/>
  <c r="K38" i="41"/>
  <c r="J38" i="41"/>
  <c r="L37" i="41"/>
  <c r="C37" i="41" s="1"/>
  <c r="L36" i="41"/>
  <c r="C36" i="41" s="1"/>
  <c r="K35" i="41"/>
  <c r="L35" i="41" s="1"/>
  <c r="C35" i="41" s="1"/>
  <c r="J35" i="41"/>
  <c r="L34" i="41"/>
  <c r="C34" i="41" s="1"/>
  <c r="K33" i="41"/>
  <c r="J33" i="41"/>
  <c r="L33" i="41" s="1"/>
  <c r="C33" i="41" s="1"/>
  <c r="L32" i="41"/>
  <c r="C32" i="41" s="1"/>
  <c r="L31" i="41"/>
  <c r="C31" i="41" s="1"/>
  <c r="L30" i="41"/>
  <c r="C30" i="41" s="1"/>
  <c r="K29" i="41"/>
  <c r="J29" i="41"/>
  <c r="F27" i="41"/>
  <c r="C27" i="41" s="1"/>
  <c r="I26" i="41"/>
  <c r="F26" i="41"/>
  <c r="O25" i="41"/>
  <c r="L25" i="41"/>
  <c r="I25" i="41"/>
  <c r="F25" i="41"/>
  <c r="O24" i="41"/>
  <c r="L24" i="41"/>
  <c r="I24" i="41"/>
  <c r="F24" i="41"/>
  <c r="N23" i="41"/>
  <c r="N291" i="41" s="1"/>
  <c r="N290" i="41" s="1"/>
  <c r="M23" i="41"/>
  <c r="M22" i="41" s="1"/>
  <c r="K23" i="41"/>
  <c r="K291" i="41" s="1"/>
  <c r="K290" i="41" s="1"/>
  <c r="J23" i="41"/>
  <c r="H23" i="41"/>
  <c r="H291" i="41" s="1"/>
  <c r="H290" i="41" s="1"/>
  <c r="G23" i="41"/>
  <c r="G291" i="41" s="1"/>
  <c r="E23" i="41"/>
  <c r="E291" i="41" s="1"/>
  <c r="E290" i="41" s="1"/>
  <c r="D23" i="41"/>
  <c r="N22" i="41"/>
  <c r="H22" i="41"/>
  <c r="D22" i="41"/>
  <c r="I283" i="40"/>
  <c r="H283" i="40"/>
  <c r="I282" i="40"/>
  <c r="D282" i="40"/>
  <c r="H282" i="40" s="1"/>
  <c r="I281" i="40"/>
  <c r="H281" i="40"/>
  <c r="I280" i="40"/>
  <c r="H280" i="40"/>
  <c r="I279" i="40"/>
  <c r="H279" i="40"/>
  <c r="I278" i="40"/>
  <c r="H278" i="40"/>
  <c r="I277" i="40"/>
  <c r="H277" i="40"/>
  <c r="I276" i="40"/>
  <c r="H276" i="40"/>
  <c r="H275" i="40" s="1"/>
  <c r="H274" i="40" s="1"/>
  <c r="I275" i="40"/>
  <c r="I274" i="40" s="1"/>
  <c r="G275" i="40"/>
  <c r="F275" i="40"/>
  <c r="F274" i="40" s="1"/>
  <c r="E275" i="40"/>
  <c r="E274" i="40" s="1"/>
  <c r="D275" i="40"/>
  <c r="G274" i="40"/>
  <c r="D274" i="40"/>
  <c r="I273" i="40"/>
  <c r="H273" i="40"/>
  <c r="I272" i="40"/>
  <c r="H272" i="40"/>
  <c r="I271" i="40"/>
  <c r="I270" i="40" s="1"/>
  <c r="H271" i="40"/>
  <c r="H270" i="40"/>
  <c r="G270" i="40"/>
  <c r="F270" i="40"/>
  <c r="E270" i="40"/>
  <c r="D270" i="40"/>
  <c r="I269" i="40"/>
  <c r="H269" i="40"/>
  <c r="I268" i="40"/>
  <c r="H268" i="40"/>
  <c r="I267" i="40"/>
  <c r="H267" i="40"/>
  <c r="D267" i="40"/>
  <c r="I266" i="40"/>
  <c r="H266" i="40"/>
  <c r="G266" i="40"/>
  <c r="F266" i="40"/>
  <c r="E266" i="40"/>
  <c r="E231" i="40" s="1"/>
  <c r="D266" i="40"/>
  <c r="I265" i="40"/>
  <c r="H265" i="40"/>
  <c r="I264" i="40"/>
  <c r="I263" i="40" s="1"/>
  <c r="D264" i="40"/>
  <c r="H264" i="40" s="1"/>
  <c r="H263" i="40" s="1"/>
  <c r="G263" i="40"/>
  <c r="F263" i="40"/>
  <c r="E263" i="40"/>
  <c r="D263" i="40"/>
  <c r="I262" i="40"/>
  <c r="H262" i="40"/>
  <c r="I261" i="40"/>
  <c r="H261" i="40"/>
  <c r="I260" i="40"/>
  <c r="H260" i="40"/>
  <c r="I259" i="40"/>
  <c r="H259" i="40"/>
  <c r="H258" i="40" s="1"/>
  <c r="I258" i="40"/>
  <c r="G258" i="40"/>
  <c r="F258" i="40"/>
  <c r="E258" i="40"/>
  <c r="D258" i="40"/>
  <c r="I257" i="40"/>
  <c r="H257" i="40"/>
  <c r="I256" i="40"/>
  <c r="H256" i="40"/>
  <c r="I255" i="40"/>
  <c r="H255" i="40"/>
  <c r="H254" i="40" s="1"/>
  <c r="I254" i="40"/>
  <c r="G254" i="40"/>
  <c r="F254" i="40"/>
  <c r="E254" i="40"/>
  <c r="D254" i="40"/>
  <c r="I253" i="40"/>
  <c r="H253" i="40"/>
  <c r="I252" i="40"/>
  <c r="H252" i="40"/>
  <c r="I251" i="40"/>
  <c r="H251" i="40"/>
  <c r="I250" i="40"/>
  <c r="I249" i="40" s="1"/>
  <c r="H250" i="40"/>
  <c r="H249" i="40"/>
  <c r="G249" i="40"/>
  <c r="F249" i="40"/>
  <c r="E249" i="40"/>
  <c r="D249" i="40"/>
  <c r="I248" i="40"/>
  <c r="H248" i="40"/>
  <c r="I247" i="40"/>
  <c r="H247" i="40"/>
  <c r="I246" i="40"/>
  <c r="H246" i="40"/>
  <c r="I245" i="40"/>
  <c r="H245" i="40"/>
  <c r="I244" i="40"/>
  <c r="I243" i="40" s="1"/>
  <c r="H244" i="40"/>
  <c r="H243" i="40"/>
  <c r="G243" i="40"/>
  <c r="F243" i="40"/>
  <c r="E243" i="40"/>
  <c r="D243" i="40"/>
  <c r="I242" i="40"/>
  <c r="H242" i="40"/>
  <c r="I241" i="40"/>
  <c r="H241" i="40"/>
  <c r="I240" i="40"/>
  <c r="H240" i="40"/>
  <c r="I239" i="40"/>
  <c r="H239" i="40"/>
  <c r="H237" i="40" s="1"/>
  <c r="I238" i="40"/>
  <c r="I237" i="40" s="1"/>
  <c r="I231" i="40" s="1"/>
  <c r="H238" i="40"/>
  <c r="G237" i="40"/>
  <c r="F237" i="40"/>
  <c r="E237" i="40"/>
  <c r="D237" i="40"/>
  <c r="I236" i="40"/>
  <c r="H236" i="40"/>
  <c r="I235" i="40"/>
  <c r="H235" i="40"/>
  <c r="I234" i="40"/>
  <c r="H234" i="40"/>
  <c r="I233" i="40"/>
  <c r="H233" i="40"/>
  <c r="H232" i="40" s="1"/>
  <c r="I232" i="40"/>
  <c r="G232" i="40"/>
  <c r="F232" i="40"/>
  <c r="F231" i="40" s="1"/>
  <c r="D232" i="40"/>
  <c r="D231" i="40" s="1"/>
  <c r="G231" i="40"/>
  <c r="I230" i="40"/>
  <c r="H230" i="40"/>
  <c r="I229" i="40"/>
  <c r="H229" i="40"/>
  <c r="I228" i="40"/>
  <c r="I227" i="40" s="1"/>
  <c r="H228" i="40"/>
  <c r="H227" i="40" s="1"/>
  <c r="G227" i="40"/>
  <c r="F227" i="40"/>
  <c r="E227" i="40"/>
  <c r="D227" i="40"/>
  <c r="I226" i="40"/>
  <c r="H226" i="40"/>
  <c r="I225" i="40"/>
  <c r="H225" i="40"/>
  <c r="I224" i="40"/>
  <c r="H224" i="40"/>
  <c r="G224" i="40"/>
  <c r="F224" i="40"/>
  <c r="E224" i="40"/>
  <c r="D224" i="40"/>
  <c r="I223" i="40"/>
  <c r="H223" i="40"/>
  <c r="I222" i="40"/>
  <c r="H222" i="40"/>
  <c r="I221" i="40"/>
  <c r="H221" i="40"/>
  <c r="I220" i="40"/>
  <c r="I219" i="40" s="1"/>
  <c r="H220" i="40"/>
  <c r="H219" i="40" s="1"/>
  <c r="G219" i="40"/>
  <c r="F219" i="40"/>
  <c r="E219" i="40"/>
  <c r="D219" i="40"/>
  <c r="I218" i="40"/>
  <c r="H218" i="40"/>
  <c r="I217" i="40"/>
  <c r="H217" i="40"/>
  <c r="I216" i="40"/>
  <c r="H216" i="40"/>
  <c r="I215" i="40"/>
  <c r="H215" i="40"/>
  <c r="I214" i="40"/>
  <c r="I213" i="40" s="1"/>
  <c r="H214" i="40"/>
  <c r="H213" i="40" s="1"/>
  <c r="H210" i="40" s="1"/>
  <c r="G213" i="40"/>
  <c r="G210" i="40" s="1"/>
  <c r="F213" i="40"/>
  <c r="F210" i="40" s="1"/>
  <c r="E213" i="40"/>
  <c r="D213" i="40"/>
  <c r="I212" i="40"/>
  <c r="I210" i="40" s="1"/>
  <c r="H212" i="40"/>
  <c r="I211" i="40"/>
  <c r="H211" i="40"/>
  <c r="E210" i="40"/>
  <c r="D210" i="40"/>
  <c r="I209" i="40"/>
  <c r="D209" i="40"/>
  <c r="H209" i="40" s="1"/>
  <c r="H207" i="40" s="1"/>
  <c r="I208" i="40"/>
  <c r="I207" i="40" s="1"/>
  <c r="H208" i="40"/>
  <c r="G207" i="40"/>
  <c r="F207" i="40"/>
  <c r="I206" i="40"/>
  <c r="H206" i="40"/>
  <c r="I205" i="40"/>
  <c r="H205" i="40"/>
  <c r="I204" i="40"/>
  <c r="I203" i="40" s="1"/>
  <c r="H204" i="40"/>
  <c r="H203" i="40" s="1"/>
  <c r="G203" i="40"/>
  <c r="F203" i="40"/>
  <c r="E203" i="40"/>
  <c r="D203" i="40"/>
  <c r="I202" i="40"/>
  <c r="H202" i="40"/>
  <c r="I201" i="40"/>
  <c r="H201" i="40"/>
  <c r="I200" i="40"/>
  <c r="I198" i="40" s="1"/>
  <c r="H200" i="40"/>
  <c r="I199" i="40"/>
  <c r="H199" i="40"/>
  <c r="H198" i="40"/>
  <c r="G198" i="40"/>
  <c r="F198" i="40"/>
  <c r="E198" i="40"/>
  <c r="D198" i="40"/>
  <c r="I197" i="40"/>
  <c r="H197" i="40"/>
  <c r="I196" i="40"/>
  <c r="H196" i="40"/>
  <c r="I195" i="40"/>
  <c r="H195" i="40"/>
  <c r="I194" i="40"/>
  <c r="I193" i="40" s="1"/>
  <c r="H194" i="40"/>
  <c r="H193" i="40" s="1"/>
  <c r="G193" i="40"/>
  <c r="G183" i="40" s="1"/>
  <c r="F193" i="40"/>
  <c r="E193" i="40"/>
  <c r="D193" i="40"/>
  <c r="I192" i="40"/>
  <c r="H192" i="40"/>
  <c r="I191" i="40"/>
  <c r="H191" i="40"/>
  <c r="I190" i="40"/>
  <c r="H190" i="40"/>
  <c r="I189" i="40"/>
  <c r="H189" i="40"/>
  <c r="I188" i="40"/>
  <c r="H188" i="40"/>
  <c r="G188" i="40"/>
  <c r="F188" i="40"/>
  <c r="E188" i="40"/>
  <c r="D188" i="40"/>
  <c r="I187" i="40"/>
  <c r="H187" i="40"/>
  <c r="I186" i="40"/>
  <c r="I184" i="40" s="1"/>
  <c r="I183" i="40" s="1"/>
  <c r="H186" i="40"/>
  <c r="I185" i="40"/>
  <c r="D185" i="40"/>
  <c r="D184" i="40" s="1"/>
  <c r="G184" i="40"/>
  <c r="F184" i="40"/>
  <c r="F183" i="40" s="1"/>
  <c r="E184" i="40"/>
  <c r="E183" i="40" s="1"/>
  <c r="I182" i="40"/>
  <c r="H182" i="40"/>
  <c r="D182" i="40"/>
  <c r="I181" i="40"/>
  <c r="H181" i="40"/>
  <c r="I180" i="40"/>
  <c r="H180" i="40"/>
  <c r="I179" i="40"/>
  <c r="I177" i="40" s="1"/>
  <c r="H179" i="40"/>
  <c r="I178" i="40"/>
  <c r="H178" i="40"/>
  <c r="H177" i="40"/>
  <c r="G177" i="40"/>
  <c r="F177" i="40"/>
  <c r="E177" i="40"/>
  <c r="D177" i="40"/>
  <c r="I176" i="40"/>
  <c r="H176" i="40"/>
  <c r="I175" i="40"/>
  <c r="H175" i="40"/>
  <c r="H174" i="40" s="1"/>
  <c r="G175" i="40"/>
  <c r="F175" i="40"/>
  <c r="E175" i="40"/>
  <c r="E174" i="40" s="1"/>
  <c r="I174" i="40" s="1"/>
  <c r="D175" i="40"/>
  <c r="D174" i="40" s="1"/>
  <c r="G174" i="40"/>
  <c r="F174" i="40"/>
  <c r="I173" i="40"/>
  <c r="I172" i="40" s="1"/>
  <c r="H173" i="40"/>
  <c r="H172" i="40" s="1"/>
  <c r="G172" i="40"/>
  <c r="F172" i="40"/>
  <c r="D172" i="40"/>
  <c r="I171" i="40"/>
  <c r="H171" i="40"/>
  <c r="I170" i="40"/>
  <c r="H170" i="40"/>
  <c r="I169" i="40"/>
  <c r="H169" i="40"/>
  <c r="H167" i="40" s="1"/>
  <c r="I168" i="40"/>
  <c r="I167" i="40" s="1"/>
  <c r="H168" i="40"/>
  <c r="G167" i="40"/>
  <c r="F167" i="40"/>
  <c r="D167" i="40"/>
  <c r="I166" i="40"/>
  <c r="H166" i="40"/>
  <c r="I165" i="40"/>
  <c r="H165" i="40"/>
  <c r="I164" i="40"/>
  <c r="I162" i="40" s="1"/>
  <c r="H164" i="40"/>
  <c r="I163" i="40"/>
  <c r="H163" i="40"/>
  <c r="H162" i="40"/>
  <c r="G162" i="40"/>
  <c r="F162" i="40"/>
  <c r="D162" i="40"/>
  <c r="D159" i="40" s="1"/>
  <c r="I161" i="40"/>
  <c r="I160" i="40" s="1"/>
  <c r="H161" i="40"/>
  <c r="H160" i="40"/>
  <c r="G160" i="40"/>
  <c r="G159" i="40" s="1"/>
  <c r="F160" i="40"/>
  <c r="F159" i="40" s="1"/>
  <c r="D160" i="40"/>
  <c r="E159" i="40"/>
  <c r="I158" i="40"/>
  <c r="H158" i="40"/>
  <c r="I157" i="40"/>
  <c r="H157" i="40"/>
  <c r="I156" i="40"/>
  <c r="H156" i="40"/>
  <c r="I155" i="40"/>
  <c r="H155" i="40"/>
  <c r="G155" i="40"/>
  <c r="F155" i="40"/>
  <c r="E155" i="40"/>
  <c r="D155" i="40"/>
  <c r="I154" i="40"/>
  <c r="H154" i="40"/>
  <c r="I153" i="40"/>
  <c r="H153" i="40"/>
  <c r="I152" i="40"/>
  <c r="H152" i="40"/>
  <c r="I151" i="40"/>
  <c r="I150" i="40" s="1"/>
  <c r="H151" i="40"/>
  <c r="H150" i="40" s="1"/>
  <c r="G150" i="40"/>
  <c r="G140" i="40" s="1"/>
  <c r="F150" i="40"/>
  <c r="E150" i="40"/>
  <c r="D150" i="40"/>
  <c r="I149" i="40"/>
  <c r="H149" i="40"/>
  <c r="I148" i="40"/>
  <c r="H148" i="40"/>
  <c r="I147" i="40"/>
  <c r="H147" i="40"/>
  <c r="I146" i="40"/>
  <c r="H146" i="40"/>
  <c r="I145" i="40"/>
  <c r="H145" i="40"/>
  <c r="G145" i="40"/>
  <c r="F145" i="40"/>
  <c r="E145" i="40"/>
  <c r="D145" i="40"/>
  <c r="I144" i="40"/>
  <c r="H144" i="40"/>
  <c r="I143" i="40"/>
  <c r="I141" i="40" s="1"/>
  <c r="I140" i="40" s="1"/>
  <c r="H143" i="40"/>
  <c r="I142" i="40"/>
  <c r="D142" i="40"/>
  <c r="D141" i="40" s="1"/>
  <c r="D140" i="40" s="1"/>
  <c r="G141" i="40"/>
  <c r="F141" i="40"/>
  <c r="F140" i="40" s="1"/>
  <c r="E141" i="40"/>
  <c r="E140" i="40" s="1"/>
  <c r="I139" i="40"/>
  <c r="H139" i="40"/>
  <c r="I138" i="40"/>
  <c r="H138" i="40"/>
  <c r="H137" i="40" s="1"/>
  <c r="I137" i="40"/>
  <c r="G137" i="40"/>
  <c r="F137" i="40"/>
  <c r="E137" i="40"/>
  <c r="D137" i="40"/>
  <c r="I136" i="40"/>
  <c r="H136" i="40"/>
  <c r="I135" i="40"/>
  <c r="I134" i="40" s="1"/>
  <c r="H135" i="40"/>
  <c r="H134" i="40"/>
  <c r="G134" i="40"/>
  <c r="F134" i="40"/>
  <c r="E134" i="40"/>
  <c r="D134" i="40"/>
  <c r="I133" i="40"/>
  <c r="H133" i="40"/>
  <c r="D133" i="40"/>
  <c r="I132" i="40"/>
  <c r="H132" i="40"/>
  <c r="G132" i="40"/>
  <c r="F132" i="40"/>
  <c r="E132" i="40"/>
  <c r="D132" i="40"/>
  <c r="I131" i="40"/>
  <c r="D131" i="40"/>
  <c r="D130" i="40" s="1"/>
  <c r="D123" i="40" s="1"/>
  <c r="I130" i="40"/>
  <c r="G130" i="40"/>
  <c r="F130" i="40"/>
  <c r="E130" i="40"/>
  <c r="I129" i="40"/>
  <c r="H129" i="40"/>
  <c r="I128" i="40"/>
  <c r="H128" i="40"/>
  <c r="I127" i="40"/>
  <c r="H127" i="40"/>
  <c r="I126" i="40"/>
  <c r="H126" i="40"/>
  <c r="I125" i="40"/>
  <c r="H125" i="40"/>
  <c r="H124" i="40" s="1"/>
  <c r="I124" i="40"/>
  <c r="I123" i="40" s="1"/>
  <c r="G124" i="40"/>
  <c r="F124" i="40"/>
  <c r="F123" i="40" s="1"/>
  <c r="E124" i="40"/>
  <c r="E123" i="40" s="1"/>
  <c r="D124" i="40"/>
  <c r="G123" i="40"/>
  <c r="I122" i="40"/>
  <c r="H122" i="40"/>
  <c r="D122" i="40"/>
  <c r="I121" i="40"/>
  <c r="I120" i="40" s="1"/>
  <c r="H121" i="40"/>
  <c r="H120" i="40" s="1"/>
  <c r="G120" i="40"/>
  <c r="F120" i="40"/>
  <c r="E120" i="40"/>
  <c r="D120" i="40"/>
  <c r="I119" i="40"/>
  <c r="H119" i="40"/>
  <c r="I118" i="40"/>
  <c r="H118" i="40"/>
  <c r="I117" i="40"/>
  <c r="H117" i="40"/>
  <c r="D117" i="40"/>
  <c r="I116" i="40"/>
  <c r="H116" i="40"/>
  <c r="I115" i="40"/>
  <c r="H115" i="40"/>
  <c r="I114" i="40"/>
  <c r="H114" i="40"/>
  <c r="I113" i="40"/>
  <c r="H113" i="40"/>
  <c r="I112" i="40"/>
  <c r="H112" i="40"/>
  <c r="I111" i="40"/>
  <c r="I110" i="40" s="1"/>
  <c r="I109" i="40" s="1"/>
  <c r="H111" i="40"/>
  <c r="H110" i="40"/>
  <c r="H109" i="40" s="1"/>
  <c r="G110" i="40"/>
  <c r="G109" i="40" s="1"/>
  <c r="F110" i="40"/>
  <c r="E110" i="40"/>
  <c r="D110" i="40"/>
  <c r="D109" i="40" s="1"/>
  <c r="F109" i="40"/>
  <c r="E109" i="40"/>
  <c r="I108" i="40"/>
  <c r="H108" i="40"/>
  <c r="I107" i="40"/>
  <c r="H107" i="40"/>
  <c r="I106" i="40"/>
  <c r="H106" i="40"/>
  <c r="I105" i="40"/>
  <c r="I104" i="40" s="1"/>
  <c r="H105" i="40"/>
  <c r="H104" i="40"/>
  <c r="G104" i="40"/>
  <c r="F104" i="40"/>
  <c r="E104" i="40"/>
  <c r="D104" i="40"/>
  <c r="I103" i="40"/>
  <c r="H103" i="40"/>
  <c r="I102" i="40"/>
  <c r="H102" i="40"/>
  <c r="H100" i="40" s="1"/>
  <c r="I101" i="40"/>
  <c r="I100" i="40" s="1"/>
  <c r="H101" i="40"/>
  <c r="G100" i="40"/>
  <c r="F100" i="40"/>
  <c r="E100" i="40"/>
  <c r="D100" i="40"/>
  <c r="I99" i="40"/>
  <c r="H99" i="40"/>
  <c r="I98" i="40"/>
  <c r="H98" i="40"/>
  <c r="I97" i="40"/>
  <c r="H97" i="40"/>
  <c r="I96" i="40"/>
  <c r="H96" i="40"/>
  <c r="I95" i="40"/>
  <c r="H95" i="40"/>
  <c r="D95" i="40"/>
  <c r="I94" i="40"/>
  <c r="I92" i="40" s="1"/>
  <c r="H94" i="40"/>
  <c r="I93" i="40"/>
  <c r="D93" i="40"/>
  <c r="D92" i="40" s="1"/>
  <c r="G92" i="40"/>
  <c r="F92" i="40"/>
  <c r="E92" i="40"/>
  <c r="I91" i="40"/>
  <c r="H91" i="40"/>
  <c r="H90" i="40" s="1"/>
  <c r="I90" i="40"/>
  <c r="G90" i="40"/>
  <c r="F90" i="40"/>
  <c r="E90" i="40"/>
  <c r="D90" i="40"/>
  <c r="I89" i="40"/>
  <c r="H89" i="40"/>
  <c r="I88" i="40"/>
  <c r="H88" i="40"/>
  <c r="I87" i="40"/>
  <c r="H87" i="40"/>
  <c r="I86" i="40"/>
  <c r="H86" i="40"/>
  <c r="I85" i="40"/>
  <c r="H85" i="40"/>
  <c r="I84" i="40"/>
  <c r="I83" i="40" s="1"/>
  <c r="H84" i="40"/>
  <c r="H83" i="40"/>
  <c r="G83" i="40"/>
  <c r="G82" i="40" s="1"/>
  <c r="F83" i="40"/>
  <c r="E83" i="40"/>
  <c r="D83" i="40"/>
  <c r="F82" i="40"/>
  <c r="E82" i="40"/>
  <c r="I81" i="40"/>
  <c r="H81" i="40"/>
  <c r="I80" i="40"/>
  <c r="H80" i="40"/>
  <c r="I79" i="40"/>
  <c r="H79" i="40"/>
  <c r="D79" i="40"/>
  <c r="I78" i="40"/>
  <c r="H78" i="40"/>
  <c r="I77" i="40"/>
  <c r="I76" i="40" s="1"/>
  <c r="H77" i="40"/>
  <c r="D77" i="40"/>
  <c r="H76" i="40"/>
  <c r="G76" i="40"/>
  <c r="F76" i="40"/>
  <c r="E76" i="40"/>
  <c r="D76" i="40"/>
  <c r="I75" i="40"/>
  <c r="H75" i="40"/>
  <c r="I74" i="40"/>
  <c r="H74" i="40"/>
  <c r="H73" i="40" s="1"/>
  <c r="I73" i="40"/>
  <c r="G73" i="40"/>
  <c r="F73" i="40"/>
  <c r="E73" i="40"/>
  <c r="D73" i="40"/>
  <c r="I72" i="40"/>
  <c r="H72" i="40"/>
  <c r="I71" i="40"/>
  <c r="H71" i="40"/>
  <c r="I70" i="40"/>
  <c r="H70" i="40"/>
  <c r="I69" i="40"/>
  <c r="H69" i="40"/>
  <c r="I68" i="40"/>
  <c r="H68" i="40"/>
  <c r="H67" i="40" s="1"/>
  <c r="I67" i="40"/>
  <c r="I66" i="40" s="1"/>
  <c r="G67" i="40"/>
  <c r="F67" i="40"/>
  <c r="F66" i="40" s="1"/>
  <c r="E67" i="40"/>
  <c r="E66" i="40" s="1"/>
  <c r="D67" i="40"/>
  <c r="G66" i="40"/>
  <c r="D66" i="40"/>
  <c r="I65" i="40"/>
  <c r="H65" i="40"/>
  <c r="D65" i="40"/>
  <c r="I64" i="40"/>
  <c r="I63" i="40" s="1"/>
  <c r="H64" i="40"/>
  <c r="H63" i="40" s="1"/>
  <c r="G63" i="40"/>
  <c r="F63" i="40"/>
  <c r="E63" i="40"/>
  <c r="D63" i="40"/>
  <c r="I62" i="40"/>
  <c r="H62" i="40"/>
  <c r="I61" i="40"/>
  <c r="D61" i="40"/>
  <c r="H61" i="40" s="1"/>
  <c r="I60" i="40"/>
  <c r="H60" i="40"/>
  <c r="I59" i="40"/>
  <c r="H59" i="40"/>
  <c r="I58" i="40"/>
  <c r="H58" i="40"/>
  <c r="I57" i="40"/>
  <c r="H57" i="40"/>
  <c r="I56" i="40"/>
  <c r="H56" i="40"/>
  <c r="I55" i="40"/>
  <c r="H55" i="40"/>
  <c r="H53" i="40" s="1"/>
  <c r="H52" i="40" s="1"/>
  <c r="I54" i="40"/>
  <c r="I53" i="40" s="1"/>
  <c r="H54" i="40"/>
  <c r="G53" i="40"/>
  <c r="G52" i="40" s="1"/>
  <c r="F53" i="40"/>
  <c r="E53" i="40"/>
  <c r="D53" i="40"/>
  <c r="D52" i="40" s="1"/>
  <c r="F52" i="40"/>
  <c r="E52" i="40"/>
  <c r="I51" i="40"/>
  <c r="H51" i="40"/>
  <c r="I50" i="40"/>
  <c r="I49" i="40" s="1"/>
  <c r="H50" i="40"/>
  <c r="H49" i="40"/>
  <c r="G49" i="40"/>
  <c r="F49" i="40"/>
  <c r="E49" i="40"/>
  <c r="D49" i="40"/>
  <c r="I48" i="40"/>
  <c r="H48" i="40"/>
  <c r="I47" i="40"/>
  <c r="H47" i="40"/>
  <c r="I46" i="40"/>
  <c r="H46" i="40"/>
  <c r="I45" i="40"/>
  <c r="H45" i="40"/>
  <c r="H44" i="40" s="1"/>
  <c r="I44" i="40"/>
  <c r="G44" i="40"/>
  <c r="F44" i="40"/>
  <c r="F34" i="40" s="1"/>
  <c r="E44" i="40"/>
  <c r="E34" i="40" s="1"/>
  <c r="D44" i="40"/>
  <c r="I43" i="40"/>
  <c r="H43" i="40"/>
  <c r="H42" i="40" s="1"/>
  <c r="I42" i="40"/>
  <c r="G42" i="40"/>
  <c r="F42" i="40"/>
  <c r="E42" i="40"/>
  <c r="D42" i="40"/>
  <c r="I41" i="40"/>
  <c r="H41" i="40"/>
  <c r="I40" i="40"/>
  <c r="H40" i="40"/>
  <c r="I39" i="40"/>
  <c r="H39" i="40"/>
  <c r="D39" i="40"/>
  <c r="I38" i="40"/>
  <c r="H38" i="40"/>
  <c r="I37" i="40"/>
  <c r="I36" i="40" s="1"/>
  <c r="H37" i="40"/>
  <c r="D37" i="40"/>
  <c r="H36" i="40"/>
  <c r="G36" i="40"/>
  <c r="F36" i="40"/>
  <c r="E36" i="40"/>
  <c r="D36" i="40"/>
  <c r="I35" i="40"/>
  <c r="I34" i="40" s="1"/>
  <c r="H35" i="40"/>
  <c r="G34" i="40"/>
  <c r="D34" i="40"/>
  <c r="I33" i="40"/>
  <c r="H33" i="40"/>
  <c r="I32" i="40"/>
  <c r="H32" i="40"/>
  <c r="I31" i="40"/>
  <c r="H31" i="40"/>
  <c r="I30" i="40"/>
  <c r="H30" i="40"/>
  <c r="I29" i="40"/>
  <c r="I28" i="40" s="1"/>
  <c r="H29" i="40"/>
  <c r="H28" i="40"/>
  <c r="G28" i="40"/>
  <c r="F28" i="40"/>
  <c r="E28" i="40"/>
  <c r="D28" i="40"/>
  <c r="I27" i="40"/>
  <c r="H27" i="40"/>
  <c r="I26" i="40"/>
  <c r="H26" i="40"/>
  <c r="I25" i="40"/>
  <c r="I24" i="40" s="1"/>
  <c r="H25" i="40"/>
  <c r="H24" i="40"/>
  <c r="G24" i="40"/>
  <c r="F24" i="40"/>
  <c r="E24" i="40"/>
  <c r="D24" i="40"/>
  <c r="I22" i="40"/>
  <c r="H22" i="40"/>
  <c r="I21" i="40"/>
  <c r="H21" i="40"/>
  <c r="I20" i="40"/>
  <c r="H20" i="40"/>
  <c r="I19" i="40"/>
  <c r="H19" i="40"/>
  <c r="I18" i="40"/>
  <c r="I17" i="40" s="1"/>
  <c r="H18" i="40"/>
  <c r="H17" i="40"/>
  <c r="H16" i="40" s="1"/>
  <c r="G17" i="40"/>
  <c r="G16" i="40" s="1"/>
  <c r="F17" i="40"/>
  <c r="E17" i="40"/>
  <c r="D17" i="40"/>
  <c r="D16" i="40" s="1"/>
  <c r="F16" i="40"/>
  <c r="E16" i="40"/>
  <c r="O303" i="39"/>
  <c r="L303" i="39"/>
  <c r="I303" i="39"/>
  <c r="F303" i="39"/>
  <c r="O301" i="39"/>
  <c r="L301" i="39"/>
  <c r="I301" i="39"/>
  <c r="F301" i="39"/>
  <c r="O299" i="39"/>
  <c r="L299" i="39"/>
  <c r="I299" i="39"/>
  <c r="F299" i="39"/>
  <c r="O298" i="39"/>
  <c r="L298" i="39"/>
  <c r="I298" i="39"/>
  <c r="C298" i="39" s="1"/>
  <c r="F298" i="39"/>
  <c r="O297" i="39"/>
  <c r="L297" i="39"/>
  <c r="I297" i="39"/>
  <c r="F297" i="39"/>
  <c r="O296" i="39"/>
  <c r="L296" i="39"/>
  <c r="I296" i="39"/>
  <c r="F296" i="39"/>
  <c r="O295" i="39"/>
  <c r="L295" i="39"/>
  <c r="I295" i="39"/>
  <c r="F295" i="39"/>
  <c r="O294" i="39"/>
  <c r="L294" i="39"/>
  <c r="I294" i="39"/>
  <c r="F294" i="39"/>
  <c r="N293" i="39"/>
  <c r="M293" i="39"/>
  <c r="K293" i="39"/>
  <c r="J293" i="39"/>
  <c r="L293" i="39" s="1"/>
  <c r="H293" i="39"/>
  <c r="G293" i="39"/>
  <c r="E293" i="39"/>
  <c r="D293" i="39"/>
  <c r="F293" i="39" s="1"/>
  <c r="O285" i="39"/>
  <c r="L285" i="39"/>
  <c r="I285" i="39"/>
  <c r="F285" i="39"/>
  <c r="O284" i="39"/>
  <c r="L284" i="39"/>
  <c r="I284" i="39"/>
  <c r="F284" i="39"/>
  <c r="N283" i="39"/>
  <c r="M283" i="39"/>
  <c r="O283" i="39" s="1"/>
  <c r="K283" i="39"/>
  <c r="J283" i="39"/>
  <c r="H283" i="39"/>
  <c r="G283" i="39"/>
  <c r="E283" i="39"/>
  <c r="D283" i="39"/>
  <c r="O282" i="39"/>
  <c r="L282" i="39"/>
  <c r="I282" i="39"/>
  <c r="F282" i="39"/>
  <c r="N281" i="39"/>
  <c r="M281" i="39"/>
  <c r="K281" i="39"/>
  <c r="J281" i="39"/>
  <c r="H281" i="39"/>
  <c r="G281" i="39"/>
  <c r="E281" i="39"/>
  <c r="D281" i="39"/>
  <c r="O280" i="39"/>
  <c r="L280" i="39"/>
  <c r="I280" i="39"/>
  <c r="F280" i="39"/>
  <c r="O279" i="39"/>
  <c r="L279" i="39"/>
  <c r="I279" i="39"/>
  <c r="F279" i="39"/>
  <c r="O278" i="39"/>
  <c r="L278" i="39"/>
  <c r="I278" i="39"/>
  <c r="F278" i="39"/>
  <c r="N277" i="39"/>
  <c r="M277" i="39"/>
  <c r="K277" i="39"/>
  <c r="J277" i="39"/>
  <c r="H277" i="39"/>
  <c r="G277" i="39"/>
  <c r="E277" i="39"/>
  <c r="D277" i="39"/>
  <c r="O276" i="39"/>
  <c r="L276" i="39"/>
  <c r="I276" i="39"/>
  <c r="F276" i="39"/>
  <c r="O275" i="39"/>
  <c r="L275" i="39"/>
  <c r="C275" i="39" s="1"/>
  <c r="I275" i="39"/>
  <c r="F275" i="39"/>
  <c r="O274" i="39"/>
  <c r="L274" i="39"/>
  <c r="I274" i="39"/>
  <c r="F274" i="39"/>
  <c r="O273" i="39"/>
  <c r="L273" i="39"/>
  <c r="I273" i="39"/>
  <c r="F273" i="39"/>
  <c r="N272" i="39"/>
  <c r="M272" i="39"/>
  <c r="K272" i="39"/>
  <c r="J272" i="39"/>
  <c r="H272" i="39"/>
  <c r="I272" i="39" s="1"/>
  <c r="G272" i="39"/>
  <c r="E272" i="39"/>
  <c r="D272" i="39"/>
  <c r="F272" i="39" s="1"/>
  <c r="O271" i="39"/>
  <c r="L271" i="39"/>
  <c r="I271" i="39"/>
  <c r="F271" i="39"/>
  <c r="O268" i="39"/>
  <c r="L268" i="39"/>
  <c r="I268" i="39"/>
  <c r="F268" i="39"/>
  <c r="O267" i="39"/>
  <c r="L267" i="39"/>
  <c r="I267" i="39"/>
  <c r="F267" i="39"/>
  <c r="O266" i="39"/>
  <c r="L266" i="39"/>
  <c r="I266" i="39"/>
  <c r="F266" i="39"/>
  <c r="O265" i="39"/>
  <c r="L265" i="39"/>
  <c r="I265" i="39"/>
  <c r="F265" i="39"/>
  <c r="N264" i="39"/>
  <c r="M264" i="39"/>
  <c r="K264" i="39"/>
  <c r="J264" i="39"/>
  <c r="H264" i="39"/>
  <c r="I264" i="39" s="1"/>
  <c r="G264" i="39"/>
  <c r="E264" i="39"/>
  <c r="D264" i="39"/>
  <c r="F264" i="39" s="1"/>
  <c r="O263" i="39"/>
  <c r="L263" i="39"/>
  <c r="I263" i="39"/>
  <c r="F263" i="39"/>
  <c r="O262" i="39"/>
  <c r="L262" i="39"/>
  <c r="I262" i="39"/>
  <c r="F262" i="39"/>
  <c r="O261" i="39"/>
  <c r="L261" i="39"/>
  <c r="I261" i="39"/>
  <c r="F261" i="39"/>
  <c r="N260" i="39"/>
  <c r="M260" i="39"/>
  <c r="M259" i="39" s="1"/>
  <c r="K260" i="39"/>
  <c r="J260" i="39"/>
  <c r="H260" i="39"/>
  <c r="G260" i="39"/>
  <c r="G259" i="39" s="1"/>
  <c r="E260" i="39"/>
  <c r="D260" i="39"/>
  <c r="D259" i="39" s="1"/>
  <c r="E259" i="39"/>
  <c r="O258" i="39"/>
  <c r="L258" i="39"/>
  <c r="I258" i="39"/>
  <c r="F258" i="39"/>
  <c r="O257" i="39"/>
  <c r="L257" i="39"/>
  <c r="I257" i="39"/>
  <c r="F257" i="39"/>
  <c r="O256" i="39"/>
  <c r="L256" i="39"/>
  <c r="I256" i="39"/>
  <c r="F256" i="39"/>
  <c r="O255" i="39"/>
  <c r="L255" i="39"/>
  <c r="I255" i="39"/>
  <c r="F255" i="39"/>
  <c r="O254" i="39"/>
  <c r="L254" i="39"/>
  <c r="I254" i="39"/>
  <c r="F254" i="39"/>
  <c r="N253" i="39"/>
  <c r="M253" i="39"/>
  <c r="K253" i="39"/>
  <c r="J253" i="39"/>
  <c r="J252" i="39" s="1"/>
  <c r="H253" i="39"/>
  <c r="G253" i="39"/>
  <c r="G252" i="39" s="1"/>
  <c r="E253" i="39"/>
  <c r="E252" i="39" s="1"/>
  <c r="D253" i="39"/>
  <c r="N252" i="39"/>
  <c r="H252" i="39"/>
  <c r="D252" i="39"/>
  <c r="O251" i="39"/>
  <c r="L251" i="39"/>
  <c r="I251" i="39"/>
  <c r="F251" i="39"/>
  <c r="C251" i="39" s="1"/>
  <c r="O250" i="39"/>
  <c r="L250" i="39"/>
  <c r="I250" i="39"/>
  <c r="F250" i="39"/>
  <c r="O249" i="39"/>
  <c r="L249" i="39"/>
  <c r="I249" i="39"/>
  <c r="F249" i="39"/>
  <c r="O248" i="39"/>
  <c r="L248" i="39"/>
  <c r="I248" i="39"/>
  <c r="F248" i="39"/>
  <c r="N247" i="39"/>
  <c r="M247" i="39"/>
  <c r="O247" i="39" s="1"/>
  <c r="K247" i="39"/>
  <c r="J247" i="39"/>
  <c r="H247" i="39"/>
  <c r="G247" i="39"/>
  <c r="E247" i="39"/>
  <c r="D247" i="39"/>
  <c r="O246" i="39"/>
  <c r="L246" i="39"/>
  <c r="I246" i="39"/>
  <c r="F246" i="39"/>
  <c r="O245" i="39"/>
  <c r="L245" i="39"/>
  <c r="I245" i="39"/>
  <c r="F245" i="39"/>
  <c r="O244" i="39"/>
  <c r="L244" i="39"/>
  <c r="I244" i="39"/>
  <c r="F244" i="39"/>
  <c r="O243" i="39"/>
  <c r="L243" i="39"/>
  <c r="I243" i="39"/>
  <c r="F243" i="39"/>
  <c r="O242" i="39"/>
  <c r="L242" i="39"/>
  <c r="I242" i="39"/>
  <c r="F242" i="39"/>
  <c r="O241" i="39"/>
  <c r="L241" i="39"/>
  <c r="I241" i="39"/>
  <c r="F241" i="39"/>
  <c r="O240" i="39"/>
  <c r="L240" i="39"/>
  <c r="I240" i="39"/>
  <c r="F240" i="39"/>
  <c r="N239" i="39"/>
  <c r="M239" i="39"/>
  <c r="K239" i="39"/>
  <c r="J239" i="39"/>
  <c r="H239" i="39"/>
  <c r="G239" i="39"/>
  <c r="E239" i="39"/>
  <c r="D239" i="39"/>
  <c r="O238" i="39"/>
  <c r="L238" i="39"/>
  <c r="I238" i="39"/>
  <c r="F238" i="39"/>
  <c r="O237" i="39"/>
  <c r="L237" i="39"/>
  <c r="I237" i="39"/>
  <c r="F237" i="39"/>
  <c r="N236" i="39"/>
  <c r="M236" i="39"/>
  <c r="K236" i="39"/>
  <c r="J236" i="39"/>
  <c r="H236" i="39"/>
  <c r="G236" i="39"/>
  <c r="E236" i="39"/>
  <c r="D236" i="39"/>
  <c r="O235" i="39"/>
  <c r="L235" i="39"/>
  <c r="I235" i="39"/>
  <c r="F235" i="39"/>
  <c r="C235" i="39" s="1"/>
  <c r="N234" i="39"/>
  <c r="M234" i="39"/>
  <c r="K234" i="39"/>
  <c r="J234" i="39"/>
  <c r="H234" i="39"/>
  <c r="H232" i="39" s="1"/>
  <c r="G234" i="39"/>
  <c r="E234" i="39"/>
  <c r="D234" i="39"/>
  <c r="O233" i="39"/>
  <c r="L233" i="39"/>
  <c r="I233" i="39"/>
  <c r="F233" i="39"/>
  <c r="N232" i="39"/>
  <c r="E232" i="39"/>
  <c r="O230" i="39"/>
  <c r="L230" i="39"/>
  <c r="I230" i="39"/>
  <c r="F230" i="39"/>
  <c r="O229" i="39"/>
  <c r="L229" i="39"/>
  <c r="I229" i="39"/>
  <c r="F229" i="39"/>
  <c r="N228" i="39"/>
  <c r="M228" i="39"/>
  <c r="O228" i="39" s="1"/>
  <c r="K228" i="39"/>
  <c r="J228" i="39"/>
  <c r="H228" i="39"/>
  <c r="G228" i="39"/>
  <c r="E228" i="39"/>
  <c r="D228" i="39"/>
  <c r="O227" i="39"/>
  <c r="L227" i="39"/>
  <c r="I227" i="39"/>
  <c r="F227" i="39"/>
  <c r="O226" i="39"/>
  <c r="L226" i="39"/>
  <c r="I226" i="39"/>
  <c r="F226" i="39"/>
  <c r="O225" i="39"/>
  <c r="L225" i="39"/>
  <c r="I225" i="39"/>
  <c r="F225" i="39"/>
  <c r="O224" i="39"/>
  <c r="L224" i="39"/>
  <c r="I224" i="39"/>
  <c r="F224" i="39"/>
  <c r="O223" i="39"/>
  <c r="L223" i="39"/>
  <c r="I223" i="39"/>
  <c r="F223" i="39"/>
  <c r="O222" i="39"/>
  <c r="L222" i="39"/>
  <c r="I222" i="39"/>
  <c r="F222" i="39"/>
  <c r="O221" i="39"/>
  <c r="L221" i="39"/>
  <c r="I221" i="39"/>
  <c r="F221" i="39"/>
  <c r="O220" i="39"/>
  <c r="L220" i="39"/>
  <c r="I220" i="39"/>
  <c r="F220" i="39"/>
  <c r="O219" i="39"/>
  <c r="L219" i="39"/>
  <c r="I219" i="39"/>
  <c r="F219" i="39"/>
  <c r="O218" i="39"/>
  <c r="L218" i="39"/>
  <c r="I218" i="39"/>
  <c r="F218" i="39"/>
  <c r="N217" i="39"/>
  <c r="M217" i="39"/>
  <c r="O217" i="39" s="1"/>
  <c r="K217" i="39"/>
  <c r="J217" i="39"/>
  <c r="H217" i="39"/>
  <c r="G217" i="39"/>
  <c r="E217" i="39"/>
  <c r="D217" i="39"/>
  <c r="O216" i="39"/>
  <c r="L216" i="39"/>
  <c r="I216" i="39"/>
  <c r="F216" i="39"/>
  <c r="O215" i="39"/>
  <c r="L215" i="39"/>
  <c r="I215" i="39"/>
  <c r="F215" i="39"/>
  <c r="O214" i="39"/>
  <c r="L214" i="39"/>
  <c r="I214" i="39"/>
  <c r="F214" i="39"/>
  <c r="O213" i="39"/>
  <c r="L213" i="39"/>
  <c r="I213" i="39"/>
  <c r="F213" i="39"/>
  <c r="O212" i="39"/>
  <c r="L212" i="39"/>
  <c r="I212" i="39"/>
  <c r="F212" i="39"/>
  <c r="O211" i="39"/>
  <c r="L211" i="39"/>
  <c r="I211" i="39"/>
  <c r="F211" i="39"/>
  <c r="O210" i="39"/>
  <c r="L210" i="39"/>
  <c r="I210" i="39"/>
  <c r="F210" i="39"/>
  <c r="O209" i="39"/>
  <c r="L209" i="39"/>
  <c r="I209" i="39"/>
  <c r="F209" i="39"/>
  <c r="O208" i="39"/>
  <c r="L208" i="39"/>
  <c r="I208" i="39"/>
  <c r="F208" i="39"/>
  <c r="O207" i="39"/>
  <c r="L207" i="39"/>
  <c r="I207" i="39"/>
  <c r="F207" i="39"/>
  <c r="N206" i="39"/>
  <c r="M206" i="39"/>
  <c r="O206" i="39" s="1"/>
  <c r="K206" i="39"/>
  <c r="J206" i="39"/>
  <c r="L206" i="39" s="1"/>
  <c r="H206" i="39"/>
  <c r="H205" i="39" s="1"/>
  <c r="G206" i="39"/>
  <c r="G205" i="39" s="1"/>
  <c r="I205" i="39" s="1"/>
  <c r="E206" i="39"/>
  <c r="D206" i="39"/>
  <c r="O204" i="39"/>
  <c r="L204" i="39"/>
  <c r="I204" i="39"/>
  <c r="F204" i="39"/>
  <c r="O203" i="39"/>
  <c r="L203" i="39"/>
  <c r="I203" i="39"/>
  <c r="F203" i="39"/>
  <c r="O202" i="39"/>
  <c r="L202" i="39"/>
  <c r="I202" i="39"/>
  <c r="F202" i="39"/>
  <c r="O201" i="39"/>
  <c r="L201" i="39"/>
  <c r="I201" i="39"/>
  <c r="F201" i="39"/>
  <c r="O200" i="39"/>
  <c r="L200" i="39"/>
  <c r="I200" i="39"/>
  <c r="F200" i="39"/>
  <c r="N199" i="39"/>
  <c r="M199" i="39"/>
  <c r="O199" i="39" s="1"/>
  <c r="K199" i="39"/>
  <c r="J199" i="39"/>
  <c r="H199" i="39"/>
  <c r="G199" i="39"/>
  <c r="E199" i="39"/>
  <c r="E197" i="39" s="1"/>
  <c r="D199" i="39"/>
  <c r="O198" i="39"/>
  <c r="L198" i="39"/>
  <c r="I198" i="39"/>
  <c r="F198" i="39"/>
  <c r="N197" i="39"/>
  <c r="M197" i="39"/>
  <c r="J197" i="39"/>
  <c r="H197" i="39"/>
  <c r="D197" i="39"/>
  <c r="O194" i="39"/>
  <c r="L194" i="39"/>
  <c r="I194" i="39"/>
  <c r="F194" i="39"/>
  <c r="N193" i="39"/>
  <c r="M193" i="39"/>
  <c r="K193" i="39"/>
  <c r="J193" i="39"/>
  <c r="L193" i="39" s="1"/>
  <c r="H193" i="39"/>
  <c r="H192" i="39" s="1"/>
  <c r="G193" i="39"/>
  <c r="E193" i="39"/>
  <c r="D193" i="39"/>
  <c r="N192" i="39"/>
  <c r="K192" i="39"/>
  <c r="J192" i="39"/>
  <c r="L192" i="39" s="1"/>
  <c r="G192" i="39"/>
  <c r="D192" i="39"/>
  <c r="O191" i="39"/>
  <c r="L191" i="39"/>
  <c r="I191" i="39"/>
  <c r="F191" i="39"/>
  <c r="O190" i="39"/>
  <c r="L190" i="39"/>
  <c r="I190" i="39"/>
  <c r="F190" i="39"/>
  <c r="N189" i="39"/>
  <c r="M189" i="39"/>
  <c r="O189" i="39" s="1"/>
  <c r="K189" i="39"/>
  <c r="K188" i="39" s="1"/>
  <c r="J189" i="39"/>
  <c r="J188" i="39" s="1"/>
  <c r="H189" i="39"/>
  <c r="G189" i="39"/>
  <c r="E189" i="39"/>
  <c r="D189" i="39"/>
  <c r="O187" i="39"/>
  <c r="L187" i="39"/>
  <c r="I187" i="39"/>
  <c r="F187" i="39"/>
  <c r="O186" i="39"/>
  <c r="L186" i="39"/>
  <c r="I186" i="39"/>
  <c r="F186" i="39"/>
  <c r="N185" i="39"/>
  <c r="M185" i="39"/>
  <c r="K185" i="39"/>
  <c r="J185" i="39"/>
  <c r="H185" i="39"/>
  <c r="G185" i="39"/>
  <c r="I185" i="39" s="1"/>
  <c r="E185" i="39"/>
  <c r="D185" i="39"/>
  <c r="O184" i="39"/>
  <c r="L184" i="39"/>
  <c r="I184" i="39"/>
  <c r="F184" i="39"/>
  <c r="O183" i="39"/>
  <c r="L183" i="39"/>
  <c r="I183" i="39"/>
  <c r="F183" i="39"/>
  <c r="O182" i="39"/>
  <c r="L182" i="39"/>
  <c r="I182" i="39"/>
  <c r="F182" i="39"/>
  <c r="O181" i="39"/>
  <c r="L181" i="39"/>
  <c r="I181" i="39"/>
  <c r="F181" i="39"/>
  <c r="N180" i="39"/>
  <c r="M180" i="39"/>
  <c r="O180" i="39" s="1"/>
  <c r="K180" i="39"/>
  <c r="J180" i="39"/>
  <c r="H180" i="39"/>
  <c r="G180" i="39"/>
  <c r="E180" i="39"/>
  <c r="D180" i="39"/>
  <c r="O179" i="39"/>
  <c r="L179" i="39"/>
  <c r="I179" i="39"/>
  <c r="F179" i="39"/>
  <c r="O178" i="39"/>
  <c r="L178" i="39"/>
  <c r="I178" i="39"/>
  <c r="F178" i="39"/>
  <c r="O177" i="39"/>
  <c r="L177" i="39"/>
  <c r="I177" i="39"/>
  <c r="F177" i="39"/>
  <c r="N176" i="39"/>
  <c r="M176" i="39"/>
  <c r="O176" i="39" s="1"/>
  <c r="K176" i="39"/>
  <c r="K175" i="39" s="1"/>
  <c r="J176" i="39"/>
  <c r="J175" i="39" s="1"/>
  <c r="J174" i="39" s="1"/>
  <c r="H176" i="39"/>
  <c r="G176" i="39"/>
  <c r="G175" i="39" s="1"/>
  <c r="E176" i="39"/>
  <c r="E175" i="39" s="1"/>
  <c r="E174" i="39" s="1"/>
  <c r="D176" i="39"/>
  <c r="N175" i="39"/>
  <c r="M175" i="39"/>
  <c r="N174" i="39"/>
  <c r="O173" i="39"/>
  <c r="L173" i="39"/>
  <c r="I173" i="39"/>
  <c r="F173" i="39"/>
  <c r="O172" i="39"/>
  <c r="L172" i="39"/>
  <c r="I172" i="39"/>
  <c r="F172" i="39"/>
  <c r="O171" i="39"/>
  <c r="L171" i="39"/>
  <c r="I171" i="39"/>
  <c r="F171" i="39"/>
  <c r="O170" i="39"/>
  <c r="L170" i="39"/>
  <c r="I170" i="39"/>
  <c r="F170" i="39"/>
  <c r="O169" i="39"/>
  <c r="L169" i="39"/>
  <c r="I169" i="39"/>
  <c r="F169" i="39"/>
  <c r="C169" i="39" s="1"/>
  <c r="O168" i="39"/>
  <c r="L168" i="39"/>
  <c r="I168" i="39"/>
  <c r="F168" i="39"/>
  <c r="N167" i="39"/>
  <c r="M167" i="39"/>
  <c r="K167" i="39"/>
  <c r="K166" i="39" s="1"/>
  <c r="J167" i="39"/>
  <c r="H167" i="39"/>
  <c r="H166" i="39" s="1"/>
  <c r="G167" i="39"/>
  <c r="I167" i="39" s="1"/>
  <c r="E167" i="39"/>
  <c r="E166" i="39" s="1"/>
  <c r="D167" i="39"/>
  <c r="D166" i="39" s="1"/>
  <c r="N166" i="39"/>
  <c r="G166" i="39"/>
  <c r="O165" i="39"/>
  <c r="L165" i="39"/>
  <c r="I165" i="39"/>
  <c r="F165" i="39"/>
  <c r="C165" i="39" s="1"/>
  <c r="O164" i="39"/>
  <c r="L164" i="39"/>
  <c r="I164" i="39"/>
  <c r="F164" i="39"/>
  <c r="O163" i="39"/>
  <c r="L163" i="39"/>
  <c r="I163" i="39"/>
  <c r="F163" i="39"/>
  <c r="C163" i="39" s="1"/>
  <c r="O162" i="39"/>
  <c r="L162" i="39"/>
  <c r="I162" i="39"/>
  <c r="F162" i="39"/>
  <c r="N161" i="39"/>
  <c r="M161" i="39"/>
  <c r="K161" i="39"/>
  <c r="J161" i="39"/>
  <c r="H161" i="39"/>
  <c r="G161" i="39"/>
  <c r="I161" i="39" s="1"/>
  <c r="E161" i="39"/>
  <c r="D161" i="39"/>
  <c r="F161" i="39" s="1"/>
  <c r="O160" i="39"/>
  <c r="L160" i="39"/>
  <c r="I160" i="39"/>
  <c r="F160" i="39"/>
  <c r="C160" i="39" s="1"/>
  <c r="O159" i="39"/>
  <c r="L159" i="39"/>
  <c r="I159" i="39"/>
  <c r="F159" i="39"/>
  <c r="O158" i="39"/>
  <c r="L158" i="39"/>
  <c r="I158" i="39"/>
  <c r="F158" i="39"/>
  <c r="O157" i="39"/>
  <c r="L157" i="39"/>
  <c r="I157" i="39"/>
  <c r="F157" i="39"/>
  <c r="C157" i="39" s="1"/>
  <c r="O156" i="39"/>
  <c r="L156" i="39"/>
  <c r="I156" i="39"/>
  <c r="F156" i="39"/>
  <c r="O155" i="39"/>
  <c r="L155" i="39"/>
  <c r="I155" i="39"/>
  <c r="F155" i="39"/>
  <c r="O154" i="39"/>
  <c r="L154" i="39"/>
  <c r="I154" i="39"/>
  <c r="F154" i="39"/>
  <c r="O153" i="39"/>
  <c r="L153" i="39"/>
  <c r="I153" i="39"/>
  <c r="F153" i="39"/>
  <c r="N152" i="39"/>
  <c r="M152" i="39"/>
  <c r="O152" i="39" s="1"/>
  <c r="K152" i="39"/>
  <c r="J152" i="39"/>
  <c r="H152" i="39"/>
  <c r="G152" i="39"/>
  <c r="E152" i="39"/>
  <c r="D152" i="39"/>
  <c r="O151" i="39"/>
  <c r="L151" i="39"/>
  <c r="I151" i="39"/>
  <c r="F151" i="39"/>
  <c r="O150" i="39"/>
  <c r="L150" i="39"/>
  <c r="I150" i="39"/>
  <c r="F150" i="39"/>
  <c r="O149" i="39"/>
  <c r="L149" i="39"/>
  <c r="I149" i="39"/>
  <c r="F149" i="39"/>
  <c r="O148" i="39"/>
  <c r="L148" i="39"/>
  <c r="I148" i="39"/>
  <c r="F148" i="39"/>
  <c r="O147" i="39"/>
  <c r="L147" i="39"/>
  <c r="I147" i="39"/>
  <c r="F147" i="39"/>
  <c r="O146" i="39"/>
  <c r="L146" i="39"/>
  <c r="I146" i="39"/>
  <c r="F146" i="39"/>
  <c r="N145" i="39"/>
  <c r="M145" i="39"/>
  <c r="K145" i="39"/>
  <c r="J145" i="39"/>
  <c r="H145" i="39"/>
  <c r="G145" i="39"/>
  <c r="I145" i="39" s="1"/>
  <c r="E145" i="39"/>
  <c r="D145" i="39"/>
  <c r="O144" i="39"/>
  <c r="L144" i="39"/>
  <c r="I144" i="39"/>
  <c r="F144" i="39"/>
  <c r="O143" i="39"/>
  <c r="L143" i="39"/>
  <c r="I143" i="39"/>
  <c r="F143" i="39"/>
  <c r="N142" i="39"/>
  <c r="M142" i="39"/>
  <c r="K142" i="39"/>
  <c r="J142" i="39"/>
  <c r="H142" i="39"/>
  <c r="G142" i="39"/>
  <c r="E142" i="39"/>
  <c r="D142" i="39"/>
  <c r="O141" i="39"/>
  <c r="L141" i="39"/>
  <c r="I141" i="39"/>
  <c r="F141" i="39"/>
  <c r="O140" i="39"/>
  <c r="L140" i="39"/>
  <c r="I140" i="39"/>
  <c r="F140" i="39"/>
  <c r="O139" i="39"/>
  <c r="L139" i="39"/>
  <c r="I139" i="39"/>
  <c r="F139" i="39"/>
  <c r="O138" i="39"/>
  <c r="L138" i="39"/>
  <c r="I138" i="39"/>
  <c r="F138" i="39"/>
  <c r="N137" i="39"/>
  <c r="M137" i="39"/>
  <c r="O137" i="39" s="1"/>
  <c r="K137" i="39"/>
  <c r="J137" i="39"/>
  <c r="H137" i="39"/>
  <c r="G137" i="39"/>
  <c r="E137" i="39"/>
  <c r="D137" i="39"/>
  <c r="O136" i="39"/>
  <c r="L136" i="39"/>
  <c r="I136" i="39"/>
  <c r="F136" i="39"/>
  <c r="O135" i="39"/>
  <c r="L135" i="39"/>
  <c r="I135" i="39"/>
  <c r="F135" i="39"/>
  <c r="O134" i="39"/>
  <c r="L134" i="39"/>
  <c r="I134" i="39"/>
  <c r="F134" i="39"/>
  <c r="O133" i="39"/>
  <c r="L133" i="39"/>
  <c r="I133" i="39"/>
  <c r="F133" i="39"/>
  <c r="N132" i="39"/>
  <c r="M132" i="39"/>
  <c r="O132" i="39" s="1"/>
  <c r="K132" i="39"/>
  <c r="J132" i="39"/>
  <c r="H132" i="39"/>
  <c r="G132" i="39"/>
  <c r="G131" i="39" s="1"/>
  <c r="E132" i="39"/>
  <c r="E131" i="39" s="1"/>
  <c r="D132" i="39"/>
  <c r="M131" i="39"/>
  <c r="O130" i="39"/>
  <c r="L130" i="39"/>
  <c r="I130" i="39"/>
  <c r="F130" i="39"/>
  <c r="N129" i="39"/>
  <c r="M129" i="39"/>
  <c r="K129" i="39"/>
  <c r="J129" i="39"/>
  <c r="H129" i="39"/>
  <c r="G129" i="39"/>
  <c r="E129" i="39"/>
  <c r="D129" i="39"/>
  <c r="O128" i="39"/>
  <c r="L128" i="39"/>
  <c r="I128" i="39"/>
  <c r="F128" i="39"/>
  <c r="O127" i="39"/>
  <c r="L127" i="39"/>
  <c r="I127" i="39"/>
  <c r="F127" i="39"/>
  <c r="O126" i="39"/>
  <c r="L126" i="39"/>
  <c r="I126" i="39"/>
  <c r="F126" i="39"/>
  <c r="O125" i="39"/>
  <c r="L125" i="39"/>
  <c r="I125" i="39"/>
  <c r="F125" i="39"/>
  <c r="O124" i="39"/>
  <c r="L124" i="39"/>
  <c r="I124" i="39"/>
  <c r="F124" i="39"/>
  <c r="N123" i="39"/>
  <c r="M123" i="39"/>
  <c r="K123" i="39"/>
  <c r="J123" i="39"/>
  <c r="H123" i="39"/>
  <c r="G123" i="39"/>
  <c r="E123" i="39"/>
  <c r="D123" i="39"/>
  <c r="O122" i="39"/>
  <c r="L122" i="39"/>
  <c r="I122" i="39"/>
  <c r="F122" i="39"/>
  <c r="O121" i="39"/>
  <c r="L121" i="39"/>
  <c r="I121" i="39"/>
  <c r="C121" i="39" s="1"/>
  <c r="F121" i="39"/>
  <c r="O120" i="39"/>
  <c r="L120" i="39"/>
  <c r="I120" i="39"/>
  <c r="F120" i="39"/>
  <c r="O119" i="39"/>
  <c r="L119" i="39"/>
  <c r="I119" i="39"/>
  <c r="F119" i="39"/>
  <c r="O118" i="39"/>
  <c r="L118" i="39"/>
  <c r="I118" i="39"/>
  <c r="F118" i="39"/>
  <c r="N117" i="39"/>
  <c r="M117" i="39"/>
  <c r="K117" i="39"/>
  <c r="J117" i="39"/>
  <c r="H117" i="39"/>
  <c r="G117" i="39"/>
  <c r="E117" i="39"/>
  <c r="D117" i="39"/>
  <c r="O116" i="39"/>
  <c r="L116" i="39"/>
  <c r="I116" i="39"/>
  <c r="F116" i="39"/>
  <c r="O115" i="39"/>
  <c r="L115" i="39"/>
  <c r="I115" i="39"/>
  <c r="F115" i="39"/>
  <c r="O114" i="39"/>
  <c r="L114" i="39"/>
  <c r="I114" i="39"/>
  <c r="F114" i="39"/>
  <c r="N113" i="39"/>
  <c r="M113" i="39"/>
  <c r="O113" i="39" s="1"/>
  <c r="K113" i="39"/>
  <c r="J113" i="39"/>
  <c r="H113" i="39"/>
  <c r="G113" i="39"/>
  <c r="I113" i="39" s="1"/>
  <c r="E113" i="39"/>
  <c r="D113" i="39"/>
  <c r="O112" i="39"/>
  <c r="L112" i="39"/>
  <c r="I112" i="39"/>
  <c r="F112" i="39"/>
  <c r="O111" i="39"/>
  <c r="L111" i="39"/>
  <c r="I111" i="39"/>
  <c r="F111" i="39"/>
  <c r="O110" i="39"/>
  <c r="L110" i="39"/>
  <c r="I110" i="39"/>
  <c r="F110" i="39"/>
  <c r="O109" i="39"/>
  <c r="L109" i="39"/>
  <c r="I109" i="39"/>
  <c r="F109" i="39"/>
  <c r="O108" i="39"/>
  <c r="L108" i="39"/>
  <c r="I108" i="39"/>
  <c r="F108" i="39"/>
  <c r="O107" i="39"/>
  <c r="L107" i="39"/>
  <c r="I107" i="39"/>
  <c r="F107" i="39"/>
  <c r="O106" i="39"/>
  <c r="L106" i="39"/>
  <c r="I106" i="39"/>
  <c r="F106" i="39"/>
  <c r="O105" i="39"/>
  <c r="L105" i="39"/>
  <c r="I105" i="39"/>
  <c r="F105" i="39"/>
  <c r="N104" i="39"/>
  <c r="M104" i="39"/>
  <c r="O104" i="39" s="1"/>
  <c r="K104" i="39"/>
  <c r="J104" i="39"/>
  <c r="H104" i="39"/>
  <c r="G104" i="39"/>
  <c r="E104" i="39"/>
  <c r="D104" i="39"/>
  <c r="O103" i="39"/>
  <c r="L103" i="39"/>
  <c r="I103" i="39"/>
  <c r="F103" i="39"/>
  <c r="O102" i="39"/>
  <c r="L102" i="39"/>
  <c r="I102" i="39"/>
  <c r="F102" i="39"/>
  <c r="O101" i="39"/>
  <c r="L101" i="39"/>
  <c r="I101" i="39"/>
  <c r="F101" i="39"/>
  <c r="O100" i="39"/>
  <c r="L100" i="39"/>
  <c r="I100" i="39"/>
  <c r="F100" i="39"/>
  <c r="O99" i="39"/>
  <c r="L99" i="39"/>
  <c r="I99" i="39"/>
  <c r="F99" i="39"/>
  <c r="O98" i="39"/>
  <c r="L98" i="39"/>
  <c r="I98" i="39"/>
  <c r="F98" i="39"/>
  <c r="O97" i="39"/>
  <c r="L97" i="39"/>
  <c r="I97" i="39"/>
  <c r="F97" i="39"/>
  <c r="N96" i="39"/>
  <c r="M96" i="39"/>
  <c r="O96" i="39" s="1"/>
  <c r="K96" i="39"/>
  <c r="J96" i="39"/>
  <c r="H96" i="39"/>
  <c r="G96" i="39"/>
  <c r="E96" i="39"/>
  <c r="D96" i="39"/>
  <c r="O95" i="39"/>
  <c r="L95" i="39"/>
  <c r="I95" i="39"/>
  <c r="F95" i="39"/>
  <c r="O94" i="39"/>
  <c r="L94" i="39"/>
  <c r="I94" i="39"/>
  <c r="F94" i="39"/>
  <c r="O93" i="39"/>
  <c r="L93" i="39"/>
  <c r="I93" i="39"/>
  <c r="F93" i="39"/>
  <c r="O92" i="39"/>
  <c r="L92" i="39"/>
  <c r="I92" i="39"/>
  <c r="F92" i="39"/>
  <c r="O91" i="39"/>
  <c r="L91" i="39"/>
  <c r="I91" i="39"/>
  <c r="F91" i="39"/>
  <c r="N90" i="39"/>
  <c r="M90" i="39"/>
  <c r="K90" i="39"/>
  <c r="J90" i="39"/>
  <c r="H90" i="39"/>
  <c r="G90" i="39"/>
  <c r="I90" i="39" s="1"/>
  <c r="E90" i="39"/>
  <c r="D90" i="39"/>
  <c r="O89" i="39"/>
  <c r="L89" i="39"/>
  <c r="I89" i="39"/>
  <c r="F89" i="39"/>
  <c r="O88" i="39"/>
  <c r="L88" i="39"/>
  <c r="I88" i="39"/>
  <c r="F88" i="39"/>
  <c r="O87" i="39"/>
  <c r="L87" i="39"/>
  <c r="I87" i="39"/>
  <c r="F87" i="39"/>
  <c r="O86" i="39"/>
  <c r="L86" i="39"/>
  <c r="I86" i="39"/>
  <c r="F86" i="39"/>
  <c r="N85" i="39"/>
  <c r="M85" i="39"/>
  <c r="O85" i="39" s="1"/>
  <c r="K85" i="39"/>
  <c r="L85" i="39" s="1"/>
  <c r="J85" i="39"/>
  <c r="H85" i="39"/>
  <c r="G85" i="39"/>
  <c r="I85" i="39" s="1"/>
  <c r="E85" i="39"/>
  <c r="D85" i="39"/>
  <c r="M84" i="39"/>
  <c r="O83" i="39"/>
  <c r="L83" i="39"/>
  <c r="I83" i="39"/>
  <c r="F83" i="39"/>
  <c r="O82" i="39"/>
  <c r="L82" i="39"/>
  <c r="I82" i="39"/>
  <c r="F82" i="39"/>
  <c r="N81" i="39"/>
  <c r="M81" i="39"/>
  <c r="K81" i="39"/>
  <c r="J81" i="39"/>
  <c r="L81" i="39" s="1"/>
  <c r="H81" i="39"/>
  <c r="G81" i="39"/>
  <c r="E81" i="39"/>
  <c r="D81" i="39"/>
  <c r="O80" i="39"/>
  <c r="L80" i="39"/>
  <c r="I80" i="39"/>
  <c r="F80" i="39"/>
  <c r="O79" i="39"/>
  <c r="L79" i="39"/>
  <c r="I79" i="39"/>
  <c r="F79" i="39"/>
  <c r="N78" i="39"/>
  <c r="N77" i="39" s="1"/>
  <c r="M78" i="39"/>
  <c r="M77" i="39" s="1"/>
  <c r="K78" i="39"/>
  <c r="K77" i="39" s="1"/>
  <c r="J78" i="39"/>
  <c r="L78" i="39" s="1"/>
  <c r="H78" i="39"/>
  <c r="H77" i="39" s="1"/>
  <c r="G78" i="39"/>
  <c r="G77" i="39" s="1"/>
  <c r="E78" i="39"/>
  <c r="E77" i="39" s="1"/>
  <c r="D78" i="39"/>
  <c r="D77" i="39" s="1"/>
  <c r="J77" i="39"/>
  <c r="L77" i="39" s="1"/>
  <c r="O75" i="39"/>
  <c r="L75" i="39"/>
  <c r="I75" i="39"/>
  <c r="F75" i="39"/>
  <c r="O74" i="39"/>
  <c r="L74" i="39"/>
  <c r="I74" i="39"/>
  <c r="F74" i="39"/>
  <c r="O73" i="39"/>
  <c r="L73" i="39"/>
  <c r="I73" i="39"/>
  <c r="F73" i="39"/>
  <c r="O72" i="39"/>
  <c r="L72" i="39"/>
  <c r="I72" i="39"/>
  <c r="F72" i="39"/>
  <c r="O71" i="39"/>
  <c r="L71" i="39"/>
  <c r="I71" i="39"/>
  <c r="F71" i="39"/>
  <c r="N70" i="39"/>
  <c r="N68" i="39" s="1"/>
  <c r="M70" i="39"/>
  <c r="K70" i="39"/>
  <c r="J70" i="39"/>
  <c r="L70" i="39" s="1"/>
  <c r="H70" i="39"/>
  <c r="H68" i="39" s="1"/>
  <c r="G70" i="39"/>
  <c r="E70" i="39"/>
  <c r="D70" i="39"/>
  <c r="O69" i="39"/>
  <c r="L69" i="39"/>
  <c r="I69" i="39"/>
  <c r="F69" i="39"/>
  <c r="M68" i="39"/>
  <c r="K68" i="39"/>
  <c r="G68" i="39"/>
  <c r="I68" i="39" s="1"/>
  <c r="E68" i="39"/>
  <c r="O67" i="39"/>
  <c r="L67" i="39"/>
  <c r="I67" i="39"/>
  <c r="F67" i="39"/>
  <c r="O66" i="39"/>
  <c r="L66" i="39"/>
  <c r="I66" i="39"/>
  <c r="F66" i="39"/>
  <c r="O65" i="39"/>
  <c r="L65" i="39"/>
  <c r="I65" i="39"/>
  <c r="F65" i="39"/>
  <c r="O64" i="39"/>
  <c r="L64" i="39"/>
  <c r="I64" i="39"/>
  <c r="F64" i="39"/>
  <c r="O63" i="39"/>
  <c r="L63" i="39"/>
  <c r="I63" i="39"/>
  <c r="F63" i="39"/>
  <c r="O62" i="39"/>
  <c r="L62" i="39"/>
  <c r="I62" i="39"/>
  <c r="F62" i="39"/>
  <c r="O61" i="39"/>
  <c r="L61" i="39"/>
  <c r="I61" i="39"/>
  <c r="F61" i="39"/>
  <c r="O60" i="39"/>
  <c r="L60" i="39"/>
  <c r="I60" i="39"/>
  <c r="F60" i="39"/>
  <c r="N59" i="39"/>
  <c r="M59" i="39"/>
  <c r="O59" i="39" s="1"/>
  <c r="K59" i="39"/>
  <c r="J59" i="39"/>
  <c r="H59" i="39"/>
  <c r="G59" i="39"/>
  <c r="E59" i="39"/>
  <c r="D59" i="39"/>
  <c r="O58" i="39"/>
  <c r="L58" i="39"/>
  <c r="I58" i="39"/>
  <c r="F58" i="39"/>
  <c r="O57" i="39"/>
  <c r="L57" i="39"/>
  <c r="I57" i="39"/>
  <c r="F57" i="39"/>
  <c r="N56" i="39"/>
  <c r="M56" i="39"/>
  <c r="M55" i="39" s="1"/>
  <c r="K56" i="39"/>
  <c r="K55" i="39" s="1"/>
  <c r="K54" i="39" s="1"/>
  <c r="J56" i="39"/>
  <c r="H56" i="39"/>
  <c r="G56" i="39"/>
  <c r="I56" i="39" s="1"/>
  <c r="E56" i="39"/>
  <c r="E55" i="39" s="1"/>
  <c r="E54" i="39" s="1"/>
  <c r="D56" i="39"/>
  <c r="N55" i="39"/>
  <c r="J55" i="39"/>
  <c r="H55" i="39"/>
  <c r="H54" i="39" s="1"/>
  <c r="O48" i="39"/>
  <c r="C48" i="39" s="1"/>
  <c r="O47" i="39"/>
  <c r="C47" i="39" s="1"/>
  <c r="N46" i="39"/>
  <c r="M46" i="39"/>
  <c r="L45" i="39"/>
  <c r="I45" i="39"/>
  <c r="F45" i="39"/>
  <c r="K44" i="39"/>
  <c r="J44" i="39"/>
  <c r="L44" i="39" s="1"/>
  <c r="H44" i="39"/>
  <c r="I44" i="39" s="1"/>
  <c r="G44" i="39"/>
  <c r="E44" i="39"/>
  <c r="D44" i="39"/>
  <c r="F43" i="39"/>
  <c r="C43" i="39" s="1"/>
  <c r="L42" i="39"/>
  <c r="C42" i="39" s="1"/>
  <c r="L41" i="39"/>
  <c r="C41" i="39" s="1"/>
  <c r="L40" i="39"/>
  <c r="C40" i="39" s="1"/>
  <c r="L39" i="39"/>
  <c r="C39" i="39" s="1"/>
  <c r="K38" i="39"/>
  <c r="J38" i="39"/>
  <c r="L37" i="39"/>
  <c r="C37" i="39" s="1"/>
  <c r="C36" i="39"/>
  <c r="K35" i="39"/>
  <c r="J35" i="39"/>
  <c r="L34" i="39"/>
  <c r="C34" i="39" s="1"/>
  <c r="K33" i="39"/>
  <c r="J33" i="39"/>
  <c r="L33" i="39" s="1"/>
  <c r="C33" i="39" s="1"/>
  <c r="L32" i="39"/>
  <c r="C32" i="39" s="1"/>
  <c r="L31" i="39"/>
  <c r="C31" i="39" s="1"/>
  <c r="L30" i="39"/>
  <c r="C30" i="39" s="1"/>
  <c r="K29" i="39"/>
  <c r="J29" i="39"/>
  <c r="L29" i="39" s="1"/>
  <c r="C29" i="39" s="1"/>
  <c r="K28" i="39"/>
  <c r="K22" i="39" s="1"/>
  <c r="F27" i="39"/>
  <c r="C27" i="39" s="1"/>
  <c r="I26" i="39"/>
  <c r="F26" i="39"/>
  <c r="C26" i="39" s="1"/>
  <c r="O25" i="39"/>
  <c r="L25" i="39"/>
  <c r="I25" i="39"/>
  <c r="F25" i="39"/>
  <c r="O24" i="39"/>
  <c r="L24" i="39"/>
  <c r="I24" i="39"/>
  <c r="F24" i="39"/>
  <c r="N23" i="39"/>
  <c r="M23" i="39"/>
  <c r="K23" i="39"/>
  <c r="K291" i="39" s="1"/>
  <c r="K290" i="39" s="1"/>
  <c r="J23" i="39"/>
  <c r="J291" i="39" s="1"/>
  <c r="H23" i="39"/>
  <c r="G23" i="39"/>
  <c r="E23" i="39"/>
  <c r="D23" i="39"/>
  <c r="D291" i="39" s="1"/>
  <c r="M22" i="39"/>
  <c r="O303" i="37"/>
  <c r="L303" i="37"/>
  <c r="I303" i="37"/>
  <c r="F303" i="37"/>
  <c r="O301" i="37"/>
  <c r="L301" i="37"/>
  <c r="C301" i="37" s="1"/>
  <c r="I301" i="37"/>
  <c r="F301" i="37"/>
  <c r="O299" i="37"/>
  <c r="L299" i="37"/>
  <c r="I299" i="37"/>
  <c r="F299" i="37"/>
  <c r="O298" i="37"/>
  <c r="L298" i="37"/>
  <c r="I298" i="37"/>
  <c r="F298" i="37"/>
  <c r="O297" i="37"/>
  <c r="L297" i="37"/>
  <c r="I297" i="37"/>
  <c r="F297" i="37"/>
  <c r="O296" i="37"/>
  <c r="L296" i="37"/>
  <c r="I296" i="37"/>
  <c r="F296" i="37"/>
  <c r="O295" i="37"/>
  <c r="L295" i="37"/>
  <c r="I295" i="37"/>
  <c r="F295" i="37"/>
  <c r="O294" i="37"/>
  <c r="L294" i="37"/>
  <c r="I294" i="37"/>
  <c r="F294" i="37"/>
  <c r="N293" i="37"/>
  <c r="M293" i="37"/>
  <c r="K293" i="37"/>
  <c r="J293" i="37"/>
  <c r="H293" i="37"/>
  <c r="G293" i="37"/>
  <c r="E293" i="37"/>
  <c r="D293" i="37"/>
  <c r="F293" i="37" s="1"/>
  <c r="O285" i="37"/>
  <c r="L285" i="37"/>
  <c r="I285" i="37"/>
  <c r="F285" i="37"/>
  <c r="O284" i="37"/>
  <c r="L284" i="37"/>
  <c r="I284" i="37"/>
  <c r="F284" i="37"/>
  <c r="N283" i="37"/>
  <c r="M283" i="37"/>
  <c r="K283" i="37"/>
  <c r="J283" i="37"/>
  <c r="L283" i="37" s="1"/>
  <c r="H283" i="37"/>
  <c r="G283" i="37"/>
  <c r="I283" i="37" s="1"/>
  <c r="E283" i="37"/>
  <c r="D283" i="37"/>
  <c r="O282" i="37"/>
  <c r="L282" i="37"/>
  <c r="I282" i="37"/>
  <c r="F282" i="37"/>
  <c r="N281" i="37"/>
  <c r="M281" i="37"/>
  <c r="O281" i="37" s="1"/>
  <c r="K281" i="37"/>
  <c r="J281" i="37"/>
  <c r="H281" i="37"/>
  <c r="G281" i="37"/>
  <c r="I281" i="37" s="1"/>
  <c r="E281" i="37"/>
  <c r="D281" i="37"/>
  <c r="O280" i="37"/>
  <c r="L280" i="37"/>
  <c r="I280" i="37"/>
  <c r="F280" i="37"/>
  <c r="O279" i="37"/>
  <c r="L279" i="37"/>
  <c r="I279" i="37"/>
  <c r="F279" i="37"/>
  <c r="O278" i="37"/>
  <c r="L278" i="37"/>
  <c r="I278" i="37"/>
  <c r="F278" i="37"/>
  <c r="O277" i="37"/>
  <c r="N277" i="37"/>
  <c r="M277" i="37"/>
  <c r="K277" i="37"/>
  <c r="J277" i="37"/>
  <c r="H277" i="37"/>
  <c r="G277" i="37"/>
  <c r="E277" i="37"/>
  <c r="D277" i="37"/>
  <c r="O276" i="37"/>
  <c r="L276" i="37"/>
  <c r="I276" i="37"/>
  <c r="F276" i="37"/>
  <c r="O275" i="37"/>
  <c r="L275" i="37"/>
  <c r="I275" i="37"/>
  <c r="F275" i="37"/>
  <c r="O274" i="37"/>
  <c r="L274" i="37"/>
  <c r="I274" i="37"/>
  <c r="F274" i="37"/>
  <c r="O273" i="37"/>
  <c r="L273" i="37"/>
  <c r="I273" i="37"/>
  <c r="F273" i="37"/>
  <c r="N272" i="37"/>
  <c r="N270" i="37" s="1"/>
  <c r="N269" i="37" s="1"/>
  <c r="M272" i="37"/>
  <c r="M270" i="37" s="1"/>
  <c r="K272" i="37"/>
  <c r="J272" i="37"/>
  <c r="H272" i="37"/>
  <c r="H270" i="37" s="1"/>
  <c r="H269" i="37" s="1"/>
  <c r="G272" i="37"/>
  <c r="E272" i="37"/>
  <c r="D272" i="37"/>
  <c r="O271" i="37"/>
  <c r="L271" i="37"/>
  <c r="I271" i="37"/>
  <c r="F271" i="37"/>
  <c r="E270" i="37"/>
  <c r="O268" i="37"/>
  <c r="L268" i="37"/>
  <c r="I268" i="37"/>
  <c r="F268" i="37"/>
  <c r="O267" i="37"/>
  <c r="L267" i="37"/>
  <c r="I267" i="37"/>
  <c r="F267" i="37"/>
  <c r="O266" i="37"/>
  <c r="L266" i="37"/>
  <c r="I266" i="37"/>
  <c r="F266" i="37"/>
  <c r="O265" i="37"/>
  <c r="L265" i="37"/>
  <c r="I265" i="37"/>
  <c r="F265" i="37"/>
  <c r="C265" i="37" s="1"/>
  <c r="N264" i="37"/>
  <c r="M264" i="37"/>
  <c r="K264" i="37"/>
  <c r="J264" i="37"/>
  <c r="H264" i="37"/>
  <c r="G264" i="37"/>
  <c r="E264" i="37"/>
  <c r="D264" i="37"/>
  <c r="O263" i="37"/>
  <c r="L263" i="37"/>
  <c r="I263" i="37"/>
  <c r="F263" i="37"/>
  <c r="O262" i="37"/>
  <c r="L262" i="37"/>
  <c r="I262" i="37"/>
  <c r="F262" i="37"/>
  <c r="O261" i="37"/>
  <c r="L261" i="37"/>
  <c r="I261" i="37"/>
  <c r="F261" i="37"/>
  <c r="N260" i="37"/>
  <c r="M260" i="37"/>
  <c r="K260" i="37"/>
  <c r="L260" i="37" s="1"/>
  <c r="J260" i="37"/>
  <c r="H260" i="37"/>
  <c r="G260" i="37"/>
  <c r="E260" i="37"/>
  <c r="D260" i="37"/>
  <c r="N259" i="37"/>
  <c r="G259" i="37"/>
  <c r="O258" i="37"/>
  <c r="L258" i="37"/>
  <c r="I258" i="37"/>
  <c r="F258" i="37"/>
  <c r="O257" i="37"/>
  <c r="L257" i="37"/>
  <c r="I257" i="37"/>
  <c r="F257" i="37"/>
  <c r="O256" i="37"/>
  <c r="L256" i="37"/>
  <c r="I256" i="37"/>
  <c r="F256" i="37"/>
  <c r="O255" i="37"/>
  <c r="L255" i="37"/>
  <c r="I255" i="37"/>
  <c r="F255" i="37"/>
  <c r="O254" i="37"/>
  <c r="L254" i="37"/>
  <c r="I254" i="37"/>
  <c r="F254" i="37"/>
  <c r="N253" i="37"/>
  <c r="M253" i="37"/>
  <c r="K253" i="37"/>
  <c r="K252" i="37" s="1"/>
  <c r="J253" i="37"/>
  <c r="H253" i="37"/>
  <c r="H252" i="37" s="1"/>
  <c r="G253" i="37"/>
  <c r="E253" i="37"/>
  <c r="E252" i="37" s="1"/>
  <c r="D253" i="37"/>
  <c r="D252" i="37" s="1"/>
  <c r="N252" i="37"/>
  <c r="M252" i="37"/>
  <c r="J252" i="37"/>
  <c r="L252" i="37" s="1"/>
  <c r="O251" i="37"/>
  <c r="L251" i="37"/>
  <c r="I251" i="37"/>
  <c r="F251" i="37"/>
  <c r="O250" i="37"/>
  <c r="L250" i="37"/>
  <c r="I250" i="37"/>
  <c r="F250" i="37"/>
  <c r="O249" i="37"/>
  <c r="L249" i="37"/>
  <c r="I249" i="37"/>
  <c r="F249" i="37"/>
  <c r="O248" i="37"/>
  <c r="L248" i="37"/>
  <c r="I248" i="37"/>
  <c r="F248" i="37"/>
  <c r="N247" i="37"/>
  <c r="M247" i="37"/>
  <c r="K247" i="37"/>
  <c r="J247" i="37"/>
  <c r="H247" i="37"/>
  <c r="G247" i="37"/>
  <c r="E247" i="37"/>
  <c r="D247" i="37"/>
  <c r="O246" i="37"/>
  <c r="L246" i="37"/>
  <c r="I246" i="37"/>
  <c r="F246" i="37"/>
  <c r="O245" i="37"/>
  <c r="L245" i="37"/>
  <c r="I245" i="37"/>
  <c r="F245" i="37"/>
  <c r="O244" i="37"/>
  <c r="L244" i="37"/>
  <c r="I244" i="37"/>
  <c r="F244" i="37"/>
  <c r="O243" i="37"/>
  <c r="L243" i="37"/>
  <c r="I243" i="37"/>
  <c r="F243" i="37"/>
  <c r="O242" i="37"/>
  <c r="L242" i="37"/>
  <c r="I242" i="37"/>
  <c r="F242" i="37"/>
  <c r="O241" i="37"/>
  <c r="L241" i="37"/>
  <c r="I241" i="37"/>
  <c r="F241" i="37"/>
  <c r="O240" i="37"/>
  <c r="L240" i="37"/>
  <c r="I240" i="37"/>
  <c r="F240" i="37"/>
  <c r="N239" i="37"/>
  <c r="M239" i="37"/>
  <c r="K239" i="37"/>
  <c r="J239" i="37"/>
  <c r="L239" i="37" s="1"/>
  <c r="I239" i="37"/>
  <c r="H239" i="37"/>
  <c r="G239" i="37"/>
  <c r="E239" i="37"/>
  <c r="D239" i="37"/>
  <c r="O238" i="37"/>
  <c r="L238" i="37"/>
  <c r="I238" i="37"/>
  <c r="F238" i="37"/>
  <c r="O237" i="37"/>
  <c r="L237" i="37"/>
  <c r="I237" i="37"/>
  <c r="F237" i="37"/>
  <c r="C237" i="37" s="1"/>
  <c r="N236" i="37"/>
  <c r="M236" i="37"/>
  <c r="O236" i="37" s="1"/>
  <c r="K236" i="37"/>
  <c r="J236" i="37"/>
  <c r="H236" i="37"/>
  <c r="G236" i="37"/>
  <c r="E236" i="37"/>
  <c r="D236" i="37"/>
  <c r="O235" i="37"/>
  <c r="L235" i="37"/>
  <c r="I235" i="37"/>
  <c r="F235" i="37"/>
  <c r="N234" i="37"/>
  <c r="M234" i="37"/>
  <c r="K234" i="37"/>
  <c r="J234" i="37"/>
  <c r="H234" i="37"/>
  <c r="G234" i="37"/>
  <c r="E234" i="37"/>
  <c r="D234" i="37"/>
  <c r="O233" i="37"/>
  <c r="L233" i="37"/>
  <c r="I233" i="37"/>
  <c r="F233" i="37"/>
  <c r="O230" i="37"/>
  <c r="L230" i="37"/>
  <c r="I230" i="37"/>
  <c r="F230" i="37"/>
  <c r="O229" i="37"/>
  <c r="L229" i="37"/>
  <c r="I229" i="37"/>
  <c r="F229" i="37"/>
  <c r="N228" i="37"/>
  <c r="M228" i="37"/>
  <c r="O228" i="37" s="1"/>
  <c r="K228" i="37"/>
  <c r="J228" i="37"/>
  <c r="L228" i="37" s="1"/>
  <c r="H228" i="37"/>
  <c r="G228" i="37"/>
  <c r="E228" i="37"/>
  <c r="D228" i="37"/>
  <c r="O227" i="37"/>
  <c r="L227" i="37"/>
  <c r="I227" i="37"/>
  <c r="F227" i="37"/>
  <c r="O226" i="37"/>
  <c r="L226" i="37"/>
  <c r="I226" i="37"/>
  <c r="F226" i="37"/>
  <c r="O225" i="37"/>
  <c r="L225" i="37"/>
  <c r="I225" i="37"/>
  <c r="F225" i="37"/>
  <c r="O224" i="37"/>
  <c r="L224" i="37"/>
  <c r="I224" i="37"/>
  <c r="F224" i="37"/>
  <c r="O223" i="37"/>
  <c r="L223" i="37"/>
  <c r="I223" i="37"/>
  <c r="F223" i="37"/>
  <c r="O222" i="37"/>
  <c r="L222" i="37"/>
  <c r="I222" i="37"/>
  <c r="F222" i="37"/>
  <c r="O221" i="37"/>
  <c r="L221" i="37"/>
  <c r="I221" i="37"/>
  <c r="F221" i="37"/>
  <c r="C221" i="37" s="1"/>
  <c r="O220" i="37"/>
  <c r="L220" i="37"/>
  <c r="I220" i="37"/>
  <c r="F220" i="37"/>
  <c r="O219" i="37"/>
  <c r="L219" i="37"/>
  <c r="I219" i="37"/>
  <c r="F219" i="37"/>
  <c r="O218" i="37"/>
  <c r="L218" i="37"/>
  <c r="I218" i="37"/>
  <c r="F218" i="37"/>
  <c r="N217" i="37"/>
  <c r="M217" i="37"/>
  <c r="O217" i="37" s="1"/>
  <c r="K217" i="37"/>
  <c r="J217" i="37"/>
  <c r="H217" i="37"/>
  <c r="G217" i="37"/>
  <c r="E217" i="37"/>
  <c r="D217" i="37"/>
  <c r="O216" i="37"/>
  <c r="L216" i="37"/>
  <c r="I216" i="37"/>
  <c r="F216" i="37"/>
  <c r="O215" i="37"/>
  <c r="L215" i="37"/>
  <c r="I215" i="37"/>
  <c r="C215" i="37" s="1"/>
  <c r="F215" i="37"/>
  <c r="O214" i="37"/>
  <c r="L214" i="37"/>
  <c r="I214" i="37"/>
  <c r="F214" i="37"/>
  <c r="O213" i="37"/>
  <c r="L213" i="37"/>
  <c r="I213" i="37"/>
  <c r="F213" i="37"/>
  <c r="O212" i="37"/>
  <c r="L212" i="37"/>
  <c r="I212" i="37"/>
  <c r="F212" i="37"/>
  <c r="O211" i="37"/>
  <c r="L211" i="37"/>
  <c r="I211" i="37"/>
  <c r="F211" i="37"/>
  <c r="O210" i="37"/>
  <c r="L210" i="37"/>
  <c r="I210" i="37"/>
  <c r="F210" i="37"/>
  <c r="O209" i="37"/>
  <c r="L209" i="37"/>
  <c r="I209" i="37"/>
  <c r="C209" i="37" s="1"/>
  <c r="F209" i="37"/>
  <c r="O208" i="37"/>
  <c r="L208" i="37"/>
  <c r="I208" i="37"/>
  <c r="F208" i="37"/>
  <c r="O207" i="37"/>
  <c r="L207" i="37"/>
  <c r="I207" i="37"/>
  <c r="F207" i="37"/>
  <c r="N206" i="37"/>
  <c r="M206" i="37"/>
  <c r="K206" i="37"/>
  <c r="J206" i="37"/>
  <c r="H206" i="37"/>
  <c r="G206" i="37"/>
  <c r="E206" i="37"/>
  <c r="D206" i="37"/>
  <c r="O204" i="37"/>
  <c r="L204" i="37"/>
  <c r="I204" i="37"/>
  <c r="F204" i="37"/>
  <c r="O203" i="37"/>
  <c r="L203" i="37"/>
  <c r="I203" i="37"/>
  <c r="F203" i="37"/>
  <c r="O202" i="37"/>
  <c r="L202" i="37"/>
  <c r="I202" i="37"/>
  <c r="F202" i="37"/>
  <c r="O201" i="37"/>
  <c r="L201" i="37"/>
  <c r="I201" i="37"/>
  <c r="F201" i="37"/>
  <c r="O200" i="37"/>
  <c r="L200" i="37"/>
  <c r="I200" i="37"/>
  <c r="F200" i="37"/>
  <c r="N199" i="37"/>
  <c r="N197" i="37" s="1"/>
  <c r="M199" i="37"/>
  <c r="K199" i="37"/>
  <c r="K197" i="37" s="1"/>
  <c r="J199" i="37"/>
  <c r="H199" i="37"/>
  <c r="G199" i="37"/>
  <c r="G197" i="37" s="1"/>
  <c r="E199" i="37"/>
  <c r="D199" i="37"/>
  <c r="O198" i="37"/>
  <c r="L198" i="37"/>
  <c r="I198" i="37"/>
  <c r="F198" i="37"/>
  <c r="J197" i="37"/>
  <c r="H197" i="37"/>
  <c r="D197" i="37"/>
  <c r="O194" i="37"/>
  <c r="L194" i="37"/>
  <c r="I194" i="37"/>
  <c r="F194" i="37"/>
  <c r="N193" i="37"/>
  <c r="N192" i="37" s="1"/>
  <c r="M193" i="37"/>
  <c r="O193" i="37" s="1"/>
  <c r="K193" i="37"/>
  <c r="K192" i="37" s="1"/>
  <c r="J193" i="37"/>
  <c r="H193" i="37"/>
  <c r="H192" i="37" s="1"/>
  <c r="G193" i="37"/>
  <c r="E193" i="37"/>
  <c r="E192" i="37" s="1"/>
  <c r="D193" i="37"/>
  <c r="D192" i="37"/>
  <c r="O191" i="37"/>
  <c r="L191" i="37"/>
  <c r="I191" i="37"/>
  <c r="F191" i="37"/>
  <c r="O190" i="37"/>
  <c r="L190" i="37"/>
  <c r="I190" i="37"/>
  <c r="F190" i="37"/>
  <c r="N189" i="37"/>
  <c r="M189" i="37"/>
  <c r="K189" i="37"/>
  <c r="J189" i="37"/>
  <c r="H189" i="37"/>
  <c r="G189" i="37"/>
  <c r="I189" i="37" s="1"/>
  <c r="E189" i="37"/>
  <c r="D189" i="37"/>
  <c r="F189" i="37" s="1"/>
  <c r="O187" i="37"/>
  <c r="L187" i="37"/>
  <c r="I187" i="37"/>
  <c r="F187" i="37"/>
  <c r="O186" i="37"/>
  <c r="L186" i="37"/>
  <c r="I186" i="37"/>
  <c r="F186" i="37"/>
  <c r="N185" i="37"/>
  <c r="M185" i="37"/>
  <c r="O185" i="37" s="1"/>
  <c r="K185" i="37"/>
  <c r="J185" i="37"/>
  <c r="H185" i="37"/>
  <c r="G185" i="37"/>
  <c r="I185" i="37" s="1"/>
  <c r="E185" i="37"/>
  <c r="D185" i="37"/>
  <c r="O184" i="37"/>
  <c r="L184" i="37"/>
  <c r="I184" i="37"/>
  <c r="F184" i="37"/>
  <c r="O183" i="37"/>
  <c r="L183" i="37"/>
  <c r="I183" i="37"/>
  <c r="F183" i="37"/>
  <c r="O182" i="37"/>
  <c r="L182" i="37"/>
  <c r="I182" i="37"/>
  <c r="F182" i="37"/>
  <c r="O181" i="37"/>
  <c r="L181" i="37"/>
  <c r="I181" i="37"/>
  <c r="F181" i="37"/>
  <c r="N180" i="37"/>
  <c r="M180" i="37"/>
  <c r="K180" i="37"/>
  <c r="J180" i="37"/>
  <c r="H180" i="37"/>
  <c r="G180" i="37"/>
  <c r="E180" i="37"/>
  <c r="D180" i="37"/>
  <c r="O179" i="37"/>
  <c r="L179" i="37"/>
  <c r="I179" i="37"/>
  <c r="F179" i="37"/>
  <c r="O178" i="37"/>
  <c r="L178" i="37"/>
  <c r="I178" i="37"/>
  <c r="F178" i="37"/>
  <c r="O177" i="37"/>
  <c r="L177" i="37"/>
  <c r="I177" i="37"/>
  <c r="F177" i="37"/>
  <c r="N176" i="37"/>
  <c r="N175" i="37" s="1"/>
  <c r="M176" i="37"/>
  <c r="K176" i="37"/>
  <c r="K175" i="37" s="1"/>
  <c r="K174" i="37" s="1"/>
  <c r="J176" i="37"/>
  <c r="H176" i="37"/>
  <c r="G176" i="37"/>
  <c r="G175" i="37" s="1"/>
  <c r="E176" i="37"/>
  <c r="D176" i="37"/>
  <c r="D175" i="37" s="1"/>
  <c r="M175" i="37"/>
  <c r="O173" i="37"/>
  <c r="L173" i="37"/>
  <c r="I173" i="37"/>
  <c r="F173" i="37"/>
  <c r="O172" i="37"/>
  <c r="L172" i="37"/>
  <c r="I172" i="37"/>
  <c r="F172" i="37"/>
  <c r="O171" i="37"/>
  <c r="L171" i="37"/>
  <c r="I171" i="37"/>
  <c r="F171" i="37"/>
  <c r="O170" i="37"/>
  <c r="L170" i="37"/>
  <c r="I170" i="37"/>
  <c r="F170" i="37"/>
  <c r="O169" i="37"/>
  <c r="L169" i="37"/>
  <c r="I169" i="37"/>
  <c r="F169" i="37"/>
  <c r="O168" i="37"/>
  <c r="L168" i="37"/>
  <c r="I168" i="37"/>
  <c r="F168" i="37"/>
  <c r="N167" i="37"/>
  <c r="M167" i="37"/>
  <c r="M166" i="37" s="1"/>
  <c r="O166" i="37" s="1"/>
  <c r="K167" i="37"/>
  <c r="K166" i="37" s="1"/>
  <c r="J167" i="37"/>
  <c r="H167" i="37"/>
  <c r="H166" i="37" s="1"/>
  <c r="G167" i="37"/>
  <c r="E167" i="37"/>
  <c r="D167" i="37"/>
  <c r="D166" i="37" s="1"/>
  <c r="N166" i="37"/>
  <c r="J166" i="37"/>
  <c r="L166" i="37" s="1"/>
  <c r="O165" i="37"/>
  <c r="L165" i="37"/>
  <c r="I165" i="37"/>
  <c r="F165" i="37"/>
  <c r="O164" i="37"/>
  <c r="L164" i="37"/>
  <c r="I164" i="37"/>
  <c r="F164" i="37"/>
  <c r="O163" i="37"/>
  <c r="L163" i="37"/>
  <c r="I163" i="37"/>
  <c r="F163" i="37"/>
  <c r="O162" i="37"/>
  <c r="L162" i="37"/>
  <c r="I162" i="37"/>
  <c r="F162" i="37"/>
  <c r="N161" i="37"/>
  <c r="M161" i="37"/>
  <c r="K161" i="37"/>
  <c r="J161" i="37"/>
  <c r="H161" i="37"/>
  <c r="G161" i="37"/>
  <c r="I161" i="37" s="1"/>
  <c r="E161" i="37"/>
  <c r="D161" i="37"/>
  <c r="O160" i="37"/>
  <c r="L160" i="37"/>
  <c r="I160" i="37"/>
  <c r="F160" i="37"/>
  <c r="O159" i="37"/>
  <c r="L159" i="37"/>
  <c r="I159" i="37"/>
  <c r="F159" i="37"/>
  <c r="O158" i="37"/>
  <c r="L158" i="37"/>
  <c r="I158" i="37"/>
  <c r="F158" i="37"/>
  <c r="O157" i="37"/>
  <c r="L157" i="37"/>
  <c r="I157" i="37"/>
  <c r="F157" i="37"/>
  <c r="O156" i="37"/>
  <c r="L156" i="37"/>
  <c r="I156" i="37"/>
  <c r="F156" i="37"/>
  <c r="O155" i="37"/>
  <c r="L155" i="37"/>
  <c r="I155" i="37"/>
  <c r="F155" i="37"/>
  <c r="O154" i="37"/>
  <c r="L154" i="37"/>
  <c r="I154" i="37"/>
  <c r="F154" i="37"/>
  <c r="O153" i="37"/>
  <c r="L153" i="37"/>
  <c r="I153" i="37"/>
  <c r="F153" i="37"/>
  <c r="N152" i="37"/>
  <c r="M152" i="37"/>
  <c r="O152" i="37" s="1"/>
  <c r="K152" i="37"/>
  <c r="J152" i="37"/>
  <c r="H152" i="37"/>
  <c r="G152" i="37"/>
  <c r="E152" i="37"/>
  <c r="D152" i="37"/>
  <c r="O151" i="37"/>
  <c r="L151" i="37"/>
  <c r="I151" i="37"/>
  <c r="F151" i="37"/>
  <c r="O150" i="37"/>
  <c r="L150" i="37"/>
  <c r="I150" i="37"/>
  <c r="F150" i="37"/>
  <c r="O149" i="37"/>
  <c r="L149" i="37"/>
  <c r="I149" i="37"/>
  <c r="F149" i="37"/>
  <c r="O148" i="37"/>
  <c r="L148" i="37"/>
  <c r="I148" i="37"/>
  <c r="F148" i="37"/>
  <c r="O147" i="37"/>
  <c r="L147" i="37"/>
  <c r="I147" i="37"/>
  <c r="F147" i="37"/>
  <c r="O146" i="37"/>
  <c r="L146" i="37"/>
  <c r="I146" i="37"/>
  <c r="F146" i="37"/>
  <c r="N145" i="37"/>
  <c r="M145" i="37"/>
  <c r="K145" i="37"/>
  <c r="J145" i="37"/>
  <c r="H145" i="37"/>
  <c r="G145" i="37"/>
  <c r="E145" i="37"/>
  <c r="D145" i="37"/>
  <c r="O144" i="37"/>
  <c r="L144" i="37"/>
  <c r="I144" i="37"/>
  <c r="F144" i="37"/>
  <c r="O143" i="37"/>
  <c r="L143" i="37"/>
  <c r="I143" i="37"/>
  <c r="F143" i="37"/>
  <c r="N142" i="37"/>
  <c r="M142" i="37"/>
  <c r="K142" i="37"/>
  <c r="J142" i="37"/>
  <c r="H142" i="37"/>
  <c r="G142" i="37"/>
  <c r="E142" i="37"/>
  <c r="D142" i="37"/>
  <c r="O141" i="37"/>
  <c r="L141" i="37"/>
  <c r="I141" i="37"/>
  <c r="F141" i="37"/>
  <c r="O140" i="37"/>
  <c r="L140" i="37"/>
  <c r="I140" i="37"/>
  <c r="F140" i="37"/>
  <c r="O139" i="37"/>
  <c r="L139" i="37"/>
  <c r="I139" i="37"/>
  <c r="F139" i="37"/>
  <c r="O138" i="37"/>
  <c r="L138" i="37"/>
  <c r="I138" i="37"/>
  <c r="F138" i="37"/>
  <c r="N137" i="37"/>
  <c r="M137" i="37"/>
  <c r="K137" i="37"/>
  <c r="J137" i="37"/>
  <c r="H137" i="37"/>
  <c r="G137" i="37"/>
  <c r="E137" i="37"/>
  <c r="D137" i="37"/>
  <c r="O136" i="37"/>
  <c r="L136" i="37"/>
  <c r="I136" i="37"/>
  <c r="F136" i="37"/>
  <c r="O135" i="37"/>
  <c r="L135" i="37"/>
  <c r="I135" i="37"/>
  <c r="F135" i="37"/>
  <c r="O134" i="37"/>
  <c r="L134" i="37"/>
  <c r="I134" i="37"/>
  <c r="F134" i="37"/>
  <c r="O133" i="37"/>
  <c r="L133" i="37"/>
  <c r="I133" i="37"/>
  <c r="F133" i="37"/>
  <c r="N132" i="37"/>
  <c r="N131" i="37" s="1"/>
  <c r="M132" i="37"/>
  <c r="K132" i="37"/>
  <c r="J132" i="37"/>
  <c r="H132" i="37"/>
  <c r="I132" i="37" s="1"/>
  <c r="G132" i="37"/>
  <c r="E132" i="37"/>
  <c r="D132" i="37"/>
  <c r="D131" i="37" s="1"/>
  <c r="O130" i="37"/>
  <c r="L130" i="37"/>
  <c r="I130" i="37"/>
  <c r="F130" i="37"/>
  <c r="N129" i="37"/>
  <c r="M129" i="37"/>
  <c r="K129" i="37"/>
  <c r="J129" i="37"/>
  <c r="H129" i="37"/>
  <c r="G129" i="37"/>
  <c r="E129" i="37"/>
  <c r="D129" i="37"/>
  <c r="O128" i="37"/>
  <c r="L128" i="37"/>
  <c r="I128" i="37"/>
  <c r="F128" i="37"/>
  <c r="O127" i="37"/>
  <c r="L127" i="37"/>
  <c r="I127" i="37"/>
  <c r="F127" i="37"/>
  <c r="C127" i="37" s="1"/>
  <c r="O126" i="37"/>
  <c r="L126" i="37"/>
  <c r="I126" i="37"/>
  <c r="F126" i="37"/>
  <c r="O125" i="37"/>
  <c r="L125" i="37"/>
  <c r="I125" i="37"/>
  <c r="F125" i="37"/>
  <c r="O124" i="37"/>
  <c r="L124" i="37"/>
  <c r="I124" i="37"/>
  <c r="F124" i="37"/>
  <c r="N123" i="37"/>
  <c r="M123" i="37"/>
  <c r="K123" i="37"/>
  <c r="J123" i="37"/>
  <c r="H123" i="37"/>
  <c r="G123" i="37"/>
  <c r="I123" i="37" s="1"/>
  <c r="E123" i="37"/>
  <c r="F123" i="37" s="1"/>
  <c r="D123" i="37"/>
  <c r="O122" i="37"/>
  <c r="L122" i="37"/>
  <c r="I122" i="37"/>
  <c r="F122" i="37"/>
  <c r="O121" i="37"/>
  <c r="L121" i="37"/>
  <c r="I121" i="37"/>
  <c r="F121" i="37"/>
  <c r="O120" i="37"/>
  <c r="L120" i="37"/>
  <c r="I120" i="37"/>
  <c r="F120" i="37"/>
  <c r="O119" i="37"/>
  <c r="L119" i="37"/>
  <c r="I119" i="37"/>
  <c r="F119" i="37"/>
  <c r="O118" i="37"/>
  <c r="L118" i="37"/>
  <c r="I118" i="37"/>
  <c r="F118" i="37"/>
  <c r="N117" i="37"/>
  <c r="M117" i="37"/>
  <c r="O117" i="37" s="1"/>
  <c r="K117" i="37"/>
  <c r="J117" i="37"/>
  <c r="H117" i="37"/>
  <c r="G117" i="37"/>
  <c r="E117" i="37"/>
  <c r="D117" i="37"/>
  <c r="O116" i="37"/>
  <c r="L116" i="37"/>
  <c r="I116" i="37"/>
  <c r="F116" i="37"/>
  <c r="O115" i="37"/>
  <c r="L115" i="37"/>
  <c r="I115" i="37"/>
  <c r="F115" i="37"/>
  <c r="O114" i="37"/>
  <c r="L114" i="37"/>
  <c r="I114" i="37"/>
  <c r="F114" i="37"/>
  <c r="N113" i="37"/>
  <c r="M113" i="37"/>
  <c r="O113" i="37" s="1"/>
  <c r="K113" i="37"/>
  <c r="L113" i="37" s="1"/>
  <c r="J113" i="37"/>
  <c r="H113" i="37"/>
  <c r="G113" i="37"/>
  <c r="I113" i="37" s="1"/>
  <c r="E113" i="37"/>
  <c r="D113" i="37"/>
  <c r="O112" i="37"/>
  <c r="L112" i="37"/>
  <c r="I112" i="37"/>
  <c r="F112" i="37"/>
  <c r="O111" i="37"/>
  <c r="L111" i="37"/>
  <c r="I111" i="37"/>
  <c r="F111" i="37"/>
  <c r="O110" i="37"/>
  <c r="L110" i="37"/>
  <c r="I110" i="37"/>
  <c r="F110" i="37"/>
  <c r="O109" i="37"/>
  <c r="L109" i="37"/>
  <c r="I109" i="37"/>
  <c r="F109" i="37"/>
  <c r="O108" i="37"/>
  <c r="L108" i="37"/>
  <c r="I108" i="37"/>
  <c r="E108" i="37"/>
  <c r="F108" i="37" s="1"/>
  <c r="O107" i="37"/>
  <c r="L107" i="37"/>
  <c r="I107" i="37"/>
  <c r="F107" i="37"/>
  <c r="O106" i="37"/>
  <c r="L106" i="37"/>
  <c r="I106" i="37"/>
  <c r="F106" i="37"/>
  <c r="O105" i="37"/>
  <c r="L105" i="37"/>
  <c r="I105" i="37"/>
  <c r="F105" i="37"/>
  <c r="N104" i="37"/>
  <c r="M104" i="37"/>
  <c r="O104" i="37" s="1"/>
  <c r="K104" i="37"/>
  <c r="J104" i="37"/>
  <c r="H104" i="37"/>
  <c r="G104" i="37"/>
  <c r="I104" i="37" s="1"/>
  <c r="E104" i="37"/>
  <c r="D104" i="37"/>
  <c r="O103" i="37"/>
  <c r="L103" i="37"/>
  <c r="I103" i="37"/>
  <c r="F103" i="37"/>
  <c r="O102" i="37"/>
  <c r="L102" i="37"/>
  <c r="I102" i="37"/>
  <c r="F102" i="37"/>
  <c r="O101" i="37"/>
  <c r="L101" i="37"/>
  <c r="I101" i="37"/>
  <c r="F101" i="37"/>
  <c r="O100" i="37"/>
  <c r="L100" i="37"/>
  <c r="I100" i="37"/>
  <c r="F100" i="37"/>
  <c r="O99" i="37"/>
  <c r="L99" i="37"/>
  <c r="I99" i="37"/>
  <c r="F99" i="37"/>
  <c r="O98" i="37"/>
  <c r="L98" i="37"/>
  <c r="I98" i="37"/>
  <c r="F98" i="37"/>
  <c r="O97" i="37"/>
  <c r="L97" i="37"/>
  <c r="I97" i="37"/>
  <c r="F97" i="37"/>
  <c r="N96" i="37"/>
  <c r="M96" i="37"/>
  <c r="O96" i="37" s="1"/>
  <c r="K96" i="37"/>
  <c r="J96" i="37"/>
  <c r="H96" i="37"/>
  <c r="G96" i="37"/>
  <c r="E96" i="37"/>
  <c r="D96" i="37"/>
  <c r="O95" i="37"/>
  <c r="L95" i="37"/>
  <c r="I95" i="37"/>
  <c r="F95" i="37"/>
  <c r="O94" i="37"/>
  <c r="L94" i="37"/>
  <c r="I94" i="37"/>
  <c r="F94" i="37"/>
  <c r="O93" i="37"/>
  <c r="L93" i="37"/>
  <c r="I93" i="37"/>
  <c r="F93" i="37"/>
  <c r="O92" i="37"/>
  <c r="L92" i="37"/>
  <c r="I92" i="37"/>
  <c r="F92" i="37"/>
  <c r="O91" i="37"/>
  <c r="L91" i="37"/>
  <c r="I91" i="37"/>
  <c r="F91" i="37"/>
  <c r="N90" i="37"/>
  <c r="M90" i="37"/>
  <c r="O90" i="37" s="1"/>
  <c r="K90" i="37"/>
  <c r="J90" i="37"/>
  <c r="H90" i="37"/>
  <c r="G90" i="37"/>
  <c r="I90" i="37" s="1"/>
  <c r="E90" i="37"/>
  <c r="D90" i="37"/>
  <c r="O89" i="37"/>
  <c r="L89" i="37"/>
  <c r="I89" i="37"/>
  <c r="F89" i="37"/>
  <c r="O88" i="37"/>
  <c r="L88" i="37"/>
  <c r="I88" i="37"/>
  <c r="F88" i="37"/>
  <c r="O87" i="37"/>
  <c r="L87" i="37"/>
  <c r="C87" i="37" s="1"/>
  <c r="I87" i="37"/>
  <c r="F87" i="37"/>
  <c r="O86" i="37"/>
  <c r="L86" i="37"/>
  <c r="I86" i="37"/>
  <c r="F86" i="37"/>
  <c r="N85" i="37"/>
  <c r="M85" i="37"/>
  <c r="K85" i="37"/>
  <c r="J85" i="37"/>
  <c r="L85" i="37" s="1"/>
  <c r="H85" i="37"/>
  <c r="G85" i="37"/>
  <c r="E85" i="37"/>
  <c r="D85" i="37"/>
  <c r="O83" i="37"/>
  <c r="L83" i="37"/>
  <c r="I83" i="37"/>
  <c r="F83" i="37"/>
  <c r="O82" i="37"/>
  <c r="L82" i="37"/>
  <c r="I82" i="37"/>
  <c r="F82" i="37"/>
  <c r="N81" i="37"/>
  <c r="M81" i="37"/>
  <c r="O81" i="37" s="1"/>
  <c r="K81" i="37"/>
  <c r="J81" i="37"/>
  <c r="H81" i="37"/>
  <c r="G81" i="37"/>
  <c r="E81" i="37"/>
  <c r="D81" i="37"/>
  <c r="O80" i="37"/>
  <c r="L80" i="37"/>
  <c r="I80" i="37"/>
  <c r="F80" i="37"/>
  <c r="O79" i="37"/>
  <c r="L79" i="37"/>
  <c r="I79" i="37"/>
  <c r="F79" i="37"/>
  <c r="N78" i="37"/>
  <c r="N77" i="37" s="1"/>
  <c r="M78" i="37"/>
  <c r="M77" i="37" s="1"/>
  <c r="O77" i="37" s="1"/>
  <c r="K78" i="37"/>
  <c r="K77" i="37" s="1"/>
  <c r="J78" i="37"/>
  <c r="H78" i="37"/>
  <c r="H77" i="37" s="1"/>
  <c r="G78" i="37"/>
  <c r="E78" i="37"/>
  <c r="E77" i="37" s="1"/>
  <c r="D78" i="37"/>
  <c r="G77" i="37"/>
  <c r="O75" i="37"/>
  <c r="L75" i="37"/>
  <c r="I75" i="37"/>
  <c r="F75" i="37"/>
  <c r="O74" i="37"/>
  <c r="L74" i="37"/>
  <c r="I74" i="37"/>
  <c r="F74" i="37"/>
  <c r="O73" i="37"/>
  <c r="L73" i="37"/>
  <c r="I73" i="37"/>
  <c r="F73" i="37"/>
  <c r="C73" i="37" s="1"/>
  <c r="O72" i="37"/>
  <c r="L72" i="37"/>
  <c r="I72" i="37"/>
  <c r="F72" i="37"/>
  <c r="O71" i="37"/>
  <c r="L71" i="37"/>
  <c r="I71" i="37"/>
  <c r="F71" i="37"/>
  <c r="N70" i="37"/>
  <c r="N68" i="37" s="1"/>
  <c r="M70" i="37"/>
  <c r="K70" i="37"/>
  <c r="K68" i="37" s="1"/>
  <c r="J70" i="37"/>
  <c r="H70" i="37"/>
  <c r="H68" i="37" s="1"/>
  <c r="G70" i="37"/>
  <c r="E70" i="37"/>
  <c r="E68" i="37" s="1"/>
  <c r="D70" i="37"/>
  <c r="D68" i="37" s="1"/>
  <c r="O69" i="37"/>
  <c r="L69" i="37"/>
  <c r="I69" i="37"/>
  <c r="F69" i="37"/>
  <c r="M68" i="37"/>
  <c r="O67" i="37"/>
  <c r="L67" i="37"/>
  <c r="I67" i="37"/>
  <c r="F67" i="37"/>
  <c r="O66" i="37"/>
  <c r="L66" i="37"/>
  <c r="I66" i="37"/>
  <c r="F66" i="37"/>
  <c r="O65" i="37"/>
  <c r="L65" i="37"/>
  <c r="I65" i="37"/>
  <c r="F65" i="37"/>
  <c r="O64" i="37"/>
  <c r="L64" i="37"/>
  <c r="I64" i="37"/>
  <c r="F64" i="37"/>
  <c r="O63" i="37"/>
  <c r="L63" i="37"/>
  <c r="I63" i="37"/>
  <c r="F63" i="37"/>
  <c r="O62" i="37"/>
  <c r="L62" i="37"/>
  <c r="I62" i="37"/>
  <c r="F62" i="37"/>
  <c r="O61" i="37"/>
  <c r="L61" i="37"/>
  <c r="I61" i="37"/>
  <c r="F61" i="37"/>
  <c r="O60" i="37"/>
  <c r="L60" i="37"/>
  <c r="I60" i="37"/>
  <c r="F60" i="37"/>
  <c r="N59" i="37"/>
  <c r="M59" i="37"/>
  <c r="K59" i="37"/>
  <c r="K55" i="37" s="1"/>
  <c r="J59" i="37"/>
  <c r="H59" i="37"/>
  <c r="G59" i="37"/>
  <c r="I59" i="37" s="1"/>
  <c r="E59" i="37"/>
  <c r="D59" i="37"/>
  <c r="O58" i="37"/>
  <c r="L58" i="37"/>
  <c r="I58" i="37"/>
  <c r="F58" i="37"/>
  <c r="O57" i="37"/>
  <c r="L57" i="37"/>
  <c r="I57" i="37"/>
  <c r="F57" i="37"/>
  <c r="N56" i="37"/>
  <c r="M56" i="37"/>
  <c r="O56" i="37" s="1"/>
  <c r="L56" i="37"/>
  <c r="K56" i="37"/>
  <c r="J56" i="37"/>
  <c r="H56" i="37"/>
  <c r="H55" i="37" s="1"/>
  <c r="G56" i="37"/>
  <c r="G55" i="37" s="1"/>
  <c r="I55" i="37" s="1"/>
  <c r="E56" i="37"/>
  <c r="D56" i="37"/>
  <c r="N55" i="37"/>
  <c r="N54" i="37" s="1"/>
  <c r="J55" i="37"/>
  <c r="O48" i="37"/>
  <c r="C48" i="37" s="1"/>
  <c r="O47" i="37"/>
  <c r="C47" i="37" s="1"/>
  <c r="N46" i="37"/>
  <c r="M46" i="37"/>
  <c r="L45" i="37"/>
  <c r="I45" i="37"/>
  <c r="F45" i="37"/>
  <c r="C45" i="37"/>
  <c r="K44" i="37"/>
  <c r="J44" i="37"/>
  <c r="H44" i="37"/>
  <c r="G44" i="37"/>
  <c r="I44" i="37" s="1"/>
  <c r="E44" i="37"/>
  <c r="D44" i="37"/>
  <c r="F43" i="37"/>
  <c r="C43" i="37" s="1"/>
  <c r="L42" i="37"/>
  <c r="C42" i="37" s="1"/>
  <c r="L41" i="37"/>
  <c r="C41" i="37" s="1"/>
  <c r="L40" i="37"/>
  <c r="C40" i="37" s="1"/>
  <c r="L39" i="37"/>
  <c r="C39" i="37" s="1"/>
  <c r="K38" i="37"/>
  <c r="J38" i="37"/>
  <c r="L37" i="37"/>
  <c r="C37" i="37" s="1"/>
  <c r="L36" i="37"/>
  <c r="C36" i="37" s="1"/>
  <c r="K35" i="37"/>
  <c r="J35" i="37"/>
  <c r="L34" i="37"/>
  <c r="C34" i="37" s="1"/>
  <c r="K33" i="37"/>
  <c r="J33" i="37"/>
  <c r="L32" i="37"/>
  <c r="C32" i="37" s="1"/>
  <c r="L31" i="37"/>
  <c r="C31" i="37" s="1"/>
  <c r="L30" i="37"/>
  <c r="C30" i="37" s="1"/>
  <c r="K29" i="37"/>
  <c r="K28" i="37" s="1"/>
  <c r="K22" i="37" s="1"/>
  <c r="J29" i="37"/>
  <c r="F27" i="37"/>
  <c r="C27" i="37" s="1"/>
  <c r="I26" i="37"/>
  <c r="E26" i="37"/>
  <c r="F26" i="37" s="1"/>
  <c r="O25" i="37"/>
  <c r="L25" i="37"/>
  <c r="I25" i="37"/>
  <c r="F25" i="37"/>
  <c r="O24" i="37"/>
  <c r="L24" i="37"/>
  <c r="I24" i="37"/>
  <c r="F24" i="37"/>
  <c r="C24" i="37" s="1"/>
  <c r="N23" i="37"/>
  <c r="M23" i="37"/>
  <c r="K23" i="37"/>
  <c r="K291" i="37" s="1"/>
  <c r="K290" i="37" s="1"/>
  <c r="J23" i="37"/>
  <c r="H23" i="37"/>
  <c r="H291" i="37" s="1"/>
  <c r="G23" i="37"/>
  <c r="E23" i="37"/>
  <c r="E22" i="37" s="1"/>
  <c r="D23" i="37"/>
  <c r="D291" i="37" s="1"/>
  <c r="L35" i="39" l="1"/>
  <c r="C35" i="39" s="1"/>
  <c r="J68" i="39"/>
  <c r="O117" i="39"/>
  <c r="I123" i="39"/>
  <c r="C177" i="39"/>
  <c r="C178" i="39"/>
  <c r="C190" i="39"/>
  <c r="C241" i="39"/>
  <c r="C271" i="39"/>
  <c r="C274" i="39"/>
  <c r="O293" i="39"/>
  <c r="C45" i="39"/>
  <c r="I70" i="39"/>
  <c r="C109" i="39"/>
  <c r="N84" i="39"/>
  <c r="O161" i="39"/>
  <c r="C219" i="39"/>
  <c r="C223" i="39"/>
  <c r="C227" i="39"/>
  <c r="F228" i="39"/>
  <c r="C230" i="39"/>
  <c r="O234" i="39"/>
  <c r="K259" i="39"/>
  <c r="C265" i="39"/>
  <c r="C294" i="39"/>
  <c r="C295" i="39"/>
  <c r="C297" i="39"/>
  <c r="G291" i="39"/>
  <c r="I291" i="39" s="1"/>
  <c r="M291" i="39"/>
  <c r="F59" i="39"/>
  <c r="L59" i="39"/>
  <c r="C101" i="39"/>
  <c r="F104" i="39"/>
  <c r="L104" i="39"/>
  <c r="C105" i="39"/>
  <c r="C108" i="39"/>
  <c r="F113" i="39"/>
  <c r="F117" i="39"/>
  <c r="C125" i="39"/>
  <c r="F129" i="39"/>
  <c r="I142" i="39"/>
  <c r="F166" i="39"/>
  <c r="L167" i="39"/>
  <c r="C168" i="39"/>
  <c r="C203" i="39"/>
  <c r="C207" i="39"/>
  <c r="C215" i="39"/>
  <c r="C255" i="39"/>
  <c r="C256" i="39"/>
  <c r="C258" i="39"/>
  <c r="I192" i="39"/>
  <c r="H291" i="39"/>
  <c r="H290" i="39" s="1"/>
  <c r="G55" i="39"/>
  <c r="G54" i="39" s="1"/>
  <c r="N54" i="39"/>
  <c r="C72" i="39"/>
  <c r="C74" i="39"/>
  <c r="C75" i="39"/>
  <c r="C79" i="39"/>
  <c r="H84" i="39"/>
  <c r="O145" i="39"/>
  <c r="J166" i="39"/>
  <c r="L166" i="39" s="1"/>
  <c r="C173" i="39"/>
  <c r="O185" i="39"/>
  <c r="C194" i="39"/>
  <c r="M205" i="39"/>
  <c r="O236" i="39"/>
  <c r="O239" i="39"/>
  <c r="L253" i="39"/>
  <c r="I260" i="39"/>
  <c r="C282" i="39"/>
  <c r="I23" i="39"/>
  <c r="N291" i="39"/>
  <c r="N290" i="39" s="1"/>
  <c r="F44" i="39"/>
  <c r="C58" i="39"/>
  <c r="C60" i="39"/>
  <c r="C83" i="39"/>
  <c r="G84" i="39"/>
  <c r="F85" i="39"/>
  <c r="C130" i="39"/>
  <c r="C170" i="39"/>
  <c r="H188" i="39"/>
  <c r="N188" i="39"/>
  <c r="I217" i="39"/>
  <c r="L234" i="39"/>
  <c r="I252" i="39"/>
  <c r="C263" i="39"/>
  <c r="C279" i="39"/>
  <c r="G22" i="39"/>
  <c r="L38" i="39"/>
  <c r="C38" i="39" s="1"/>
  <c r="O46" i="39"/>
  <c r="C46" i="39" s="1"/>
  <c r="J54" i="39"/>
  <c r="C64" i="39"/>
  <c r="C80" i="39"/>
  <c r="J84" i="39"/>
  <c r="E84" i="39"/>
  <c r="E76" i="39" s="1"/>
  <c r="C88" i="39"/>
  <c r="C93" i="39"/>
  <c r="F96" i="39"/>
  <c r="L96" i="39"/>
  <c r="C97" i="39"/>
  <c r="C100" i="39"/>
  <c r="C114" i="39"/>
  <c r="L123" i="39"/>
  <c r="C124" i="39"/>
  <c r="I129" i="39"/>
  <c r="O129" i="39"/>
  <c r="L132" i="39"/>
  <c r="C133" i="39"/>
  <c r="C136" i="39"/>
  <c r="F137" i="39"/>
  <c r="C141" i="39"/>
  <c r="F142" i="39"/>
  <c r="L142" i="39"/>
  <c r="C144" i="39"/>
  <c r="F145" i="39"/>
  <c r="C147" i="39"/>
  <c r="C148" i="39"/>
  <c r="C149" i="39"/>
  <c r="F152" i="39"/>
  <c r="L152" i="39"/>
  <c r="C153" i="39"/>
  <c r="C155" i="39"/>
  <c r="C156" i="39"/>
  <c r="L176" i="39"/>
  <c r="F180" i="39"/>
  <c r="L180" i="39"/>
  <c r="C181" i="39"/>
  <c r="C183" i="39"/>
  <c r="C184" i="39"/>
  <c r="F185" i="39"/>
  <c r="L185" i="39"/>
  <c r="F189" i="39"/>
  <c r="L188" i="39"/>
  <c r="I193" i="39"/>
  <c r="C200" i="39"/>
  <c r="K205" i="39"/>
  <c r="C211" i="39"/>
  <c r="L217" i="39"/>
  <c r="C218" i="39"/>
  <c r="F236" i="39"/>
  <c r="L236" i="39"/>
  <c r="F239" i="39"/>
  <c r="L239" i="39"/>
  <c r="C243" i="39"/>
  <c r="C246" i="39"/>
  <c r="C267" i="39"/>
  <c r="D270" i="39"/>
  <c r="N270" i="39"/>
  <c r="N269" i="39" s="1"/>
  <c r="I277" i="39"/>
  <c r="I281" i="39"/>
  <c r="O281" i="39"/>
  <c r="M192" i="37"/>
  <c r="M188" i="37" s="1"/>
  <c r="L236" i="37"/>
  <c r="C257" i="37"/>
  <c r="D232" i="37"/>
  <c r="G22" i="37"/>
  <c r="M291" i="37"/>
  <c r="M290" i="37" s="1"/>
  <c r="F90" i="37"/>
  <c r="C94" i="37"/>
  <c r="L123" i="37"/>
  <c r="C126" i="37"/>
  <c r="O142" i="37"/>
  <c r="I180" i="37"/>
  <c r="O189" i="37"/>
  <c r="I199" i="37"/>
  <c r="L197" i="37"/>
  <c r="F23" i="37"/>
  <c r="L35" i="37"/>
  <c r="C35" i="37" s="1"/>
  <c r="L38" i="37"/>
  <c r="C38" i="37" s="1"/>
  <c r="L44" i="37"/>
  <c r="C44" i="37" s="1"/>
  <c r="C100" i="37"/>
  <c r="C102" i="37"/>
  <c r="F104" i="37"/>
  <c r="C110" i="37"/>
  <c r="C119" i="37"/>
  <c r="C121" i="37"/>
  <c r="F142" i="37"/>
  <c r="L142" i="37"/>
  <c r="C151" i="37"/>
  <c r="F152" i="37"/>
  <c r="F161" i="37"/>
  <c r="C171" i="37"/>
  <c r="C183" i="37"/>
  <c r="F185" i="37"/>
  <c r="E188" i="37"/>
  <c r="L199" i="37"/>
  <c r="C201" i="37"/>
  <c r="C220" i="37"/>
  <c r="C241" i="37"/>
  <c r="C246" i="37"/>
  <c r="I247" i="37"/>
  <c r="C250" i="37"/>
  <c r="C261" i="37"/>
  <c r="L264" i="37"/>
  <c r="C279" i="37"/>
  <c r="K205" i="37"/>
  <c r="H290" i="37"/>
  <c r="H22" i="37"/>
  <c r="C65" i="37"/>
  <c r="C66" i="37"/>
  <c r="C69" i="37"/>
  <c r="C72" i="37"/>
  <c r="F78" i="37"/>
  <c r="C80" i="37"/>
  <c r="F81" i="37"/>
  <c r="C139" i="37"/>
  <c r="C147" i="37"/>
  <c r="C150" i="37"/>
  <c r="C163" i="37"/>
  <c r="C179" i="37"/>
  <c r="F180" i="37"/>
  <c r="L180" i="37"/>
  <c r="C182" i="37"/>
  <c r="K188" i="37"/>
  <c r="C200" i="37"/>
  <c r="C210" i="37"/>
  <c r="G232" i="37"/>
  <c r="E232" i="37"/>
  <c r="C240" i="37"/>
  <c r="J259" i="37"/>
  <c r="C263" i="37"/>
  <c r="E259" i="37"/>
  <c r="K259" i="37"/>
  <c r="L259" i="37" s="1"/>
  <c r="C296" i="37"/>
  <c r="C299" i="37"/>
  <c r="E205" i="37"/>
  <c r="E291" i="37"/>
  <c r="E290" i="37" s="1"/>
  <c r="L23" i="37"/>
  <c r="F44" i="37"/>
  <c r="C61" i="37"/>
  <c r="C86" i="37"/>
  <c r="C92" i="37"/>
  <c r="C93" i="37"/>
  <c r="I96" i="37"/>
  <c r="L129" i="37"/>
  <c r="C135" i="37"/>
  <c r="L137" i="37"/>
  <c r="L145" i="37"/>
  <c r="C155" i="37"/>
  <c r="C159" i="37"/>
  <c r="C170" i="37"/>
  <c r="E175" i="37"/>
  <c r="E174" i="37" s="1"/>
  <c r="C187" i="37"/>
  <c r="H188" i="37"/>
  <c r="M205" i="37"/>
  <c r="C225" i="37"/>
  <c r="C229" i="37"/>
  <c r="N232" i="37"/>
  <c r="N231" i="37" s="1"/>
  <c r="K232" i="37"/>
  <c r="C254" i="37"/>
  <c r="C285" i="37"/>
  <c r="C294" i="37"/>
  <c r="M22" i="37"/>
  <c r="C26" i="37"/>
  <c r="E55" i="37"/>
  <c r="L59" i="37"/>
  <c r="K84" i="37"/>
  <c r="L90" i="37"/>
  <c r="L96" i="37"/>
  <c r="C107" i="37"/>
  <c r="C115" i="37"/>
  <c r="C116" i="37"/>
  <c r="F117" i="37"/>
  <c r="L117" i="37"/>
  <c r="C118" i="37"/>
  <c r="I129" i="37"/>
  <c r="O129" i="37"/>
  <c r="G131" i="37"/>
  <c r="I137" i="37"/>
  <c r="C143" i="37"/>
  <c r="I145" i="37"/>
  <c r="O145" i="37"/>
  <c r="C157" i="37"/>
  <c r="F167" i="37"/>
  <c r="L185" i="37"/>
  <c r="F193" i="37"/>
  <c r="F206" i="37"/>
  <c r="C213" i="37"/>
  <c r="C233" i="37"/>
  <c r="F234" i="37"/>
  <c r="F236" i="37"/>
  <c r="F283" i="37"/>
  <c r="I293" i="37"/>
  <c r="O293" i="37"/>
  <c r="O68" i="41"/>
  <c r="I70" i="41"/>
  <c r="C79" i="41"/>
  <c r="C114" i="41"/>
  <c r="C115" i="41"/>
  <c r="C124" i="41"/>
  <c r="C138" i="41"/>
  <c r="J175" i="41"/>
  <c r="L175" i="41" s="1"/>
  <c r="C184" i="41"/>
  <c r="L185" i="41"/>
  <c r="L193" i="41"/>
  <c r="C200" i="41"/>
  <c r="C201" i="41"/>
  <c r="C202" i="41"/>
  <c r="C203" i="41"/>
  <c r="C204" i="41"/>
  <c r="C222" i="41"/>
  <c r="C233" i="41"/>
  <c r="C237" i="41"/>
  <c r="C241" i="41"/>
  <c r="C246" i="41"/>
  <c r="F247" i="41"/>
  <c r="C250" i="41"/>
  <c r="L253" i="41"/>
  <c r="D259" i="41"/>
  <c r="I277" i="41"/>
  <c r="C294" i="41"/>
  <c r="E54" i="41"/>
  <c r="D291" i="41"/>
  <c r="J291" i="41"/>
  <c r="O23" i="41"/>
  <c r="C82" i="41"/>
  <c r="N84" i="41"/>
  <c r="F117" i="41"/>
  <c r="C126" i="41"/>
  <c r="C128" i="41"/>
  <c r="C130" i="41"/>
  <c r="I137" i="41"/>
  <c r="I145" i="41"/>
  <c r="F167" i="41"/>
  <c r="C173" i="41"/>
  <c r="O175" i="41"/>
  <c r="G175" i="41"/>
  <c r="G174" i="41" s="1"/>
  <c r="C224" i="41"/>
  <c r="F228" i="41"/>
  <c r="C255" i="41"/>
  <c r="C257" i="41"/>
  <c r="C265" i="41"/>
  <c r="C24" i="41"/>
  <c r="C26" i="41"/>
  <c r="F44" i="41"/>
  <c r="C63" i="41"/>
  <c r="C64" i="41"/>
  <c r="C66" i="41"/>
  <c r="L70" i="41"/>
  <c r="C71" i="41"/>
  <c r="C72" i="41"/>
  <c r="C74" i="41"/>
  <c r="C75" i="41"/>
  <c r="I78" i="41"/>
  <c r="O78" i="41"/>
  <c r="F85" i="41"/>
  <c r="J84" i="41"/>
  <c r="C93" i="41"/>
  <c r="C94" i="41"/>
  <c r="C95" i="41"/>
  <c r="L96" i="41"/>
  <c r="C97" i="41"/>
  <c r="C110" i="41"/>
  <c r="C111" i="41"/>
  <c r="C118" i="41"/>
  <c r="C119" i="41"/>
  <c r="L132" i="41"/>
  <c r="C136" i="41"/>
  <c r="F137" i="41"/>
  <c r="J131" i="41"/>
  <c r="C140" i="41"/>
  <c r="C143" i="41"/>
  <c r="F145" i="41"/>
  <c r="L145" i="41"/>
  <c r="C145" i="41" s="1"/>
  <c r="C146" i="41"/>
  <c r="C147" i="41"/>
  <c r="C148" i="41"/>
  <c r="C151" i="41"/>
  <c r="L152" i="41"/>
  <c r="C156" i="41"/>
  <c r="C157" i="41"/>
  <c r="C160" i="41"/>
  <c r="F161" i="41"/>
  <c r="L161" i="41"/>
  <c r="C165" i="41"/>
  <c r="O166" i="41"/>
  <c r="C166" i="41" s="1"/>
  <c r="O167" i="41"/>
  <c r="O174" i="41"/>
  <c r="O176" i="41"/>
  <c r="F189" i="41"/>
  <c r="J188" i="41"/>
  <c r="O199" i="41"/>
  <c r="I217" i="41"/>
  <c r="C225" i="41"/>
  <c r="C227" i="41"/>
  <c r="D232" i="41"/>
  <c r="N232" i="41"/>
  <c r="O239" i="41"/>
  <c r="I247" i="41"/>
  <c r="O247" i="41"/>
  <c r="C267" i="41"/>
  <c r="L272" i="41"/>
  <c r="C273" i="41"/>
  <c r="F68" i="37"/>
  <c r="E54" i="37"/>
  <c r="H232" i="37"/>
  <c r="O270" i="37"/>
  <c r="M269" i="37"/>
  <c r="O269" i="37" s="1"/>
  <c r="E291" i="39"/>
  <c r="E290" i="39" s="1"/>
  <c r="E22" i="39"/>
  <c r="F23" i="39"/>
  <c r="I22" i="37"/>
  <c r="I56" i="37"/>
  <c r="C58" i="37"/>
  <c r="F59" i="37"/>
  <c r="C60" i="37"/>
  <c r="C64" i="37"/>
  <c r="F70" i="37"/>
  <c r="K54" i="37"/>
  <c r="D77" i="37"/>
  <c r="F77" i="37" s="1"/>
  <c r="L81" i="37"/>
  <c r="E84" i="37"/>
  <c r="N84" i="37"/>
  <c r="N76" i="37" s="1"/>
  <c r="C109" i="37"/>
  <c r="C125" i="37"/>
  <c r="C128" i="37"/>
  <c r="C134" i="37"/>
  <c r="C141" i="37"/>
  <c r="C149" i="37"/>
  <c r="I152" i="37"/>
  <c r="C162" i="37"/>
  <c r="C169" i="37"/>
  <c r="C172" i="37"/>
  <c r="I176" i="37"/>
  <c r="C181" i="37"/>
  <c r="C184" i="37"/>
  <c r="C185" i="37"/>
  <c r="K196" i="37"/>
  <c r="C202" i="37"/>
  <c r="C204" i="37"/>
  <c r="C208" i="37"/>
  <c r="C214" i="37"/>
  <c r="C223" i="37"/>
  <c r="C224" i="37"/>
  <c r="H205" i="37"/>
  <c r="H196" i="37" s="1"/>
  <c r="C230" i="37"/>
  <c r="C238" i="37"/>
  <c r="C244" i="37"/>
  <c r="C245" i="37"/>
  <c r="E269" i="37"/>
  <c r="L29" i="37"/>
  <c r="C29" i="37" s="1"/>
  <c r="L55" i="37"/>
  <c r="C57" i="37"/>
  <c r="I78" i="37"/>
  <c r="J84" i="37"/>
  <c r="L84" i="37" s="1"/>
  <c r="C90" i="37"/>
  <c r="F96" i="37"/>
  <c r="C98" i="37"/>
  <c r="C99" i="37"/>
  <c r="O123" i="37"/>
  <c r="F129" i="37"/>
  <c r="C130" i="37"/>
  <c r="F132" i="37"/>
  <c r="C132" i="37" s="1"/>
  <c r="C133" i="37"/>
  <c r="C136" i="37"/>
  <c r="C144" i="37"/>
  <c r="L152" i="37"/>
  <c r="C152" i="37" s="1"/>
  <c r="C154" i="37"/>
  <c r="L161" i="37"/>
  <c r="C164" i="37"/>
  <c r="C173" i="37"/>
  <c r="C178" i="37"/>
  <c r="O180" i="37"/>
  <c r="C186" i="37"/>
  <c r="C203" i="37"/>
  <c r="C207" i="37"/>
  <c r="C212" i="37"/>
  <c r="C218" i="37"/>
  <c r="C249" i="37"/>
  <c r="O253" i="37"/>
  <c r="O260" i="37"/>
  <c r="M259" i="37"/>
  <c r="O259" i="37" s="1"/>
  <c r="L272" i="37"/>
  <c r="J270" i="37"/>
  <c r="J269" i="37" s="1"/>
  <c r="O59" i="37"/>
  <c r="C62" i="37"/>
  <c r="C74" i="37"/>
  <c r="C82" i="37"/>
  <c r="O85" i="37"/>
  <c r="C91" i="37"/>
  <c r="C95" i="37"/>
  <c r="C103" i="37"/>
  <c r="C106" i="37"/>
  <c r="C114" i="37"/>
  <c r="C122" i="37"/>
  <c r="C123" i="37"/>
  <c r="K131" i="37"/>
  <c r="K76" i="37" s="1"/>
  <c r="O132" i="37"/>
  <c r="E131" i="37"/>
  <c r="F131" i="37" s="1"/>
  <c r="C138" i="37"/>
  <c r="C146" i="37"/>
  <c r="C153" i="37"/>
  <c r="C156" i="37"/>
  <c r="C158" i="37"/>
  <c r="O161" i="37"/>
  <c r="C165" i="37"/>
  <c r="L167" i="37"/>
  <c r="O167" i="37"/>
  <c r="F176" i="37"/>
  <c r="C177" i="37"/>
  <c r="C190" i="37"/>
  <c r="C191" i="37"/>
  <c r="I206" i="37"/>
  <c r="C211" i="37"/>
  <c r="C216" i="37"/>
  <c r="F217" i="37"/>
  <c r="L217" i="37"/>
  <c r="C226" i="37"/>
  <c r="I234" i="37"/>
  <c r="C242" i="37"/>
  <c r="C273" i="37"/>
  <c r="L55" i="39"/>
  <c r="O70" i="39"/>
  <c r="F81" i="39"/>
  <c r="O84" i="39"/>
  <c r="C86" i="39"/>
  <c r="C87" i="39"/>
  <c r="I96" i="39"/>
  <c r="C96" i="39" s="1"/>
  <c r="I104" i="39"/>
  <c r="C104" i="39" s="1"/>
  <c r="C116" i="39"/>
  <c r="C122" i="39"/>
  <c r="I137" i="39"/>
  <c r="C186" i="39"/>
  <c r="E205" i="39"/>
  <c r="E196" i="39" s="1"/>
  <c r="F259" i="39"/>
  <c r="F247" i="37"/>
  <c r="L247" i="37"/>
  <c r="C248" i="37"/>
  <c r="F253" i="37"/>
  <c r="L253" i="37"/>
  <c r="C258" i="37"/>
  <c r="C268" i="37"/>
  <c r="C271" i="37"/>
  <c r="C284" i="37"/>
  <c r="C298" i="37"/>
  <c r="C24" i="39"/>
  <c r="C25" i="39"/>
  <c r="O55" i="39"/>
  <c r="C62" i="39"/>
  <c r="C67" i="39"/>
  <c r="I78" i="39"/>
  <c r="O78" i="39"/>
  <c r="C82" i="39"/>
  <c r="C92" i="39"/>
  <c r="N131" i="39"/>
  <c r="N76" i="39" s="1"/>
  <c r="N53" i="39" s="1"/>
  <c r="C198" i="39"/>
  <c r="F199" i="39"/>
  <c r="I206" i="39"/>
  <c r="C210" i="39"/>
  <c r="C216" i="39"/>
  <c r="C220" i="39"/>
  <c r="C222" i="39"/>
  <c r="M232" i="39"/>
  <c r="I236" i="39"/>
  <c r="C245" i="39"/>
  <c r="F247" i="39"/>
  <c r="C248" i="39"/>
  <c r="C250" i="39"/>
  <c r="C257" i="39"/>
  <c r="C262" i="39"/>
  <c r="H270" i="39"/>
  <c r="H269" i="39" s="1"/>
  <c r="C273" i="39"/>
  <c r="C276" i="39"/>
  <c r="L281" i="39"/>
  <c r="F283" i="39"/>
  <c r="C284" i="39"/>
  <c r="C296" i="39"/>
  <c r="C299" i="39"/>
  <c r="C303" i="39"/>
  <c r="F252" i="37"/>
  <c r="C256" i="37"/>
  <c r="O264" i="37"/>
  <c r="C267" i="37"/>
  <c r="I272" i="37"/>
  <c r="C276" i="37"/>
  <c r="F277" i="37"/>
  <c r="C282" i="37"/>
  <c r="C297" i="37"/>
  <c r="C293" i="37" s="1"/>
  <c r="C61" i="39"/>
  <c r="C63" i="39"/>
  <c r="C66" i="39"/>
  <c r="O68" i="39"/>
  <c r="C71" i="39"/>
  <c r="G76" i="39"/>
  <c r="C85" i="39"/>
  <c r="K84" i="39"/>
  <c r="C98" i="39"/>
  <c r="C106" i="39"/>
  <c r="C112" i="39"/>
  <c r="C119" i="39"/>
  <c r="C120" i="39"/>
  <c r="C127" i="39"/>
  <c r="C128" i="39"/>
  <c r="C134" i="39"/>
  <c r="C150" i="39"/>
  <c r="C158" i="39"/>
  <c r="C202" i="39"/>
  <c r="H196" i="39"/>
  <c r="C209" i="39"/>
  <c r="C213" i="39"/>
  <c r="C214" i="39"/>
  <c r="C221" i="39"/>
  <c r="C225" i="39"/>
  <c r="C226" i="39"/>
  <c r="I228" i="39"/>
  <c r="C238" i="39"/>
  <c r="I247" i="39"/>
  <c r="C249" i="39"/>
  <c r="I253" i="39"/>
  <c r="F260" i="39"/>
  <c r="C261" i="39"/>
  <c r="O272" i="39"/>
  <c r="C278" i="39"/>
  <c r="O277" i="39"/>
  <c r="C285" i="39"/>
  <c r="C301" i="39"/>
  <c r="O247" i="37"/>
  <c r="C251" i="37"/>
  <c r="O252" i="37"/>
  <c r="C255" i="37"/>
  <c r="C262" i="37"/>
  <c r="F264" i="37"/>
  <c r="O272" i="37"/>
  <c r="C275" i="37"/>
  <c r="K270" i="37"/>
  <c r="K269" i="37" s="1"/>
  <c r="C278" i="37"/>
  <c r="C280" i="37"/>
  <c r="F281" i="37"/>
  <c r="L293" i="37"/>
  <c r="C295" i="37"/>
  <c r="C303" i="37"/>
  <c r="O23" i="39"/>
  <c r="C44" i="39"/>
  <c r="O77" i="39"/>
  <c r="I81" i="39"/>
  <c r="C94" i="39"/>
  <c r="C102" i="39"/>
  <c r="C110" i="39"/>
  <c r="L113" i="39"/>
  <c r="C113" i="39" s="1"/>
  <c r="I117" i="39"/>
  <c r="O123" i="39"/>
  <c r="L129" i="39"/>
  <c r="C139" i="39"/>
  <c r="C140" i="39"/>
  <c r="C164" i="39"/>
  <c r="I166" i="39"/>
  <c r="C172" i="39"/>
  <c r="D188" i="39"/>
  <c r="C201" i="39"/>
  <c r="C208" i="39"/>
  <c r="N205" i="39"/>
  <c r="N196" i="39" s="1"/>
  <c r="C233" i="39"/>
  <c r="C237" i="39"/>
  <c r="C242" i="39"/>
  <c r="E231" i="39"/>
  <c r="C254" i="39"/>
  <c r="O260" i="39"/>
  <c r="L264" i="39"/>
  <c r="C266" i="39"/>
  <c r="G270" i="39"/>
  <c r="G269" i="39" s="1"/>
  <c r="I269" i="39" s="1"/>
  <c r="L277" i="39"/>
  <c r="F281" i="39"/>
  <c r="L38" i="41"/>
  <c r="C38" i="41" s="1"/>
  <c r="I56" i="41"/>
  <c r="C65" i="41"/>
  <c r="F78" i="41"/>
  <c r="C83" i="41"/>
  <c r="O90" i="41"/>
  <c r="F96" i="41"/>
  <c r="C96" i="41" s="1"/>
  <c r="C99" i="41"/>
  <c r="I113" i="41"/>
  <c r="I117" i="41"/>
  <c r="O123" i="41"/>
  <c r="C133" i="41"/>
  <c r="C150" i="41"/>
  <c r="F152" i="41"/>
  <c r="C152" i="41" s="1"/>
  <c r="C153" i="41"/>
  <c r="C155" i="41"/>
  <c r="I161" i="41"/>
  <c r="C164" i="41"/>
  <c r="I167" i="41"/>
  <c r="I180" i="41"/>
  <c r="C194" i="41"/>
  <c r="M205" i="41"/>
  <c r="C219" i="41"/>
  <c r="C221" i="41"/>
  <c r="C247" i="41"/>
  <c r="C258" i="41"/>
  <c r="C263" i="41"/>
  <c r="C271" i="41"/>
  <c r="I281" i="41"/>
  <c r="C284" i="41"/>
  <c r="C298" i="41"/>
  <c r="L44" i="41"/>
  <c r="C58" i="41"/>
  <c r="L59" i="41"/>
  <c r="C59" i="41" s="1"/>
  <c r="L84" i="41"/>
  <c r="C89" i="41"/>
  <c r="F90" i="41"/>
  <c r="C104" i="41"/>
  <c r="L104" i="41"/>
  <c r="C122" i="41"/>
  <c r="L123" i="41"/>
  <c r="I129" i="41"/>
  <c r="C135" i="41"/>
  <c r="L137" i="41"/>
  <c r="C139" i="41"/>
  <c r="C167" i="41"/>
  <c r="C182" i="41"/>
  <c r="C209" i="41"/>
  <c r="C235" i="41"/>
  <c r="L236" i="41"/>
  <c r="C243" i="41"/>
  <c r="C245" i="41"/>
  <c r="O252" i="41"/>
  <c r="I264" i="41"/>
  <c r="C264" i="41" s="1"/>
  <c r="C266" i="41"/>
  <c r="C268" i="41"/>
  <c r="J270" i="41"/>
  <c r="C276" i="41"/>
  <c r="I293" i="41"/>
  <c r="O22" i="41"/>
  <c r="C25" i="41"/>
  <c r="L29" i="41"/>
  <c r="C29" i="41" s="1"/>
  <c r="K28" i="41"/>
  <c r="F56" i="41"/>
  <c r="C60" i="41"/>
  <c r="C62" i="41"/>
  <c r="C67" i="41"/>
  <c r="C73" i="41"/>
  <c r="L78" i="41"/>
  <c r="N77" i="41"/>
  <c r="O77" i="41" s="1"/>
  <c r="C86" i="41"/>
  <c r="C88" i="41"/>
  <c r="C109" i="41"/>
  <c r="F129" i="41"/>
  <c r="L129" i="41"/>
  <c r="I132" i="41"/>
  <c r="F142" i="41"/>
  <c r="C142" i="41" s="1"/>
  <c r="C144" i="41"/>
  <c r="C158" i="41"/>
  <c r="O161" i="41"/>
  <c r="C172" i="41"/>
  <c r="K174" i="41"/>
  <c r="H188" i="41"/>
  <c r="K196" i="41"/>
  <c r="C215" i="41"/>
  <c r="F217" i="41"/>
  <c r="C217" i="41" s="1"/>
  <c r="L217" i="41"/>
  <c r="O217" i="41"/>
  <c r="C249" i="41"/>
  <c r="I253" i="41"/>
  <c r="C275" i="41"/>
  <c r="C295" i="41"/>
  <c r="C44" i="41"/>
  <c r="F70" i="41"/>
  <c r="C70" i="41" s="1"/>
  <c r="F81" i="41"/>
  <c r="L81" i="41"/>
  <c r="G84" i="41"/>
  <c r="L90" i="41"/>
  <c r="C90" i="41" s="1"/>
  <c r="C92" i="41"/>
  <c r="C100" i="41"/>
  <c r="N131" i="41"/>
  <c r="O131" i="41" s="1"/>
  <c r="C170" i="41"/>
  <c r="C183" i="41"/>
  <c r="C186" i="41"/>
  <c r="L189" i="41"/>
  <c r="O193" i="41"/>
  <c r="C208" i="41"/>
  <c r="C240" i="41"/>
  <c r="O253" i="41"/>
  <c r="F260" i="41"/>
  <c r="O264" i="41"/>
  <c r="M270" i="41"/>
  <c r="O270" i="41" s="1"/>
  <c r="C279" i="41"/>
  <c r="F281" i="41"/>
  <c r="C281" i="41" s="1"/>
  <c r="F55" i="41"/>
  <c r="O55" i="41"/>
  <c r="N54" i="41"/>
  <c r="J54" i="41"/>
  <c r="L55" i="41"/>
  <c r="K54" i="41"/>
  <c r="O54" i="41"/>
  <c r="G196" i="41"/>
  <c r="I197" i="41"/>
  <c r="E252" i="41"/>
  <c r="E231" i="41" s="1"/>
  <c r="F253" i="41"/>
  <c r="O283" i="41"/>
  <c r="E22" i="41"/>
  <c r="F22" i="41" s="1"/>
  <c r="F291" i="41"/>
  <c r="D290" i="41"/>
  <c r="F290" i="41" s="1"/>
  <c r="L23" i="41"/>
  <c r="J28" i="41"/>
  <c r="H55" i="41"/>
  <c r="H54" i="41" s="1"/>
  <c r="G68" i="41"/>
  <c r="I68" i="41" s="1"/>
  <c r="J77" i="41"/>
  <c r="M84" i="41"/>
  <c r="O84" i="41" s="1"/>
  <c r="C101" i="41"/>
  <c r="C105" i="41"/>
  <c r="O113" i="41"/>
  <c r="C113" i="41" s="1"/>
  <c r="O117" i="41"/>
  <c r="C117" i="41" s="1"/>
  <c r="C121" i="41"/>
  <c r="I123" i="41"/>
  <c r="C123" i="41" s="1"/>
  <c r="C125" i="41"/>
  <c r="O137" i="41"/>
  <c r="C137" i="41" s="1"/>
  <c r="C141" i="41"/>
  <c r="O145" i="41"/>
  <c r="C149" i="41"/>
  <c r="F175" i="41"/>
  <c r="F272" i="41"/>
  <c r="D270" i="41"/>
  <c r="G290" i="41"/>
  <c r="I290" i="41" s="1"/>
  <c r="I291" i="41"/>
  <c r="I23" i="41"/>
  <c r="M291" i="41"/>
  <c r="I55" i="41"/>
  <c r="L56" i="41"/>
  <c r="C56" i="41" s="1"/>
  <c r="D68" i="41"/>
  <c r="F68" i="41" s="1"/>
  <c r="C68" i="41" s="1"/>
  <c r="L85" i="41"/>
  <c r="C87" i="41"/>
  <c r="C91" i="41"/>
  <c r="C103" i="41"/>
  <c r="C107" i="41"/>
  <c r="C127" i="41"/>
  <c r="F132" i="41"/>
  <c r="E131" i="41"/>
  <c r="F131" i="41" s="1"/>
  <c r="O132" i="41"/>
  <c r="C169" i="41"/>
  <c r="H174" i="41"/>
  <c r="I174" i="41" s="1"/>
  <c r="I175" i="41"/>
  <c r="I189" i="41"/>
  <c r="G188" i="41"/>
  <c r="I188" i="41" s="1"/>
  <c r="E196" i="41"/>
  <c r="D231" i="41"/>
  <c r="F232" i="41"/>
  <c r="G22" i="41"/>
  <c r="I22" i="41" s="1"/>
  <c r="K22" i="41"/>
  <c r="F23" i="41"/>
  <c r="L291" i="41"/>
  <c r="J290" i="41"/>
  <c r="L290" i="41" s="1"/>
  <c r="O46" i="41"/>
  <c r="C46" i="41" s="1"/>
  <c r="D77" i="41"/>
  <c r="E84" i="41"/>
  <c r="E76" i="41" s="1"/>
  <c r="D84" i="41"/>
  <c r="I85" i="41"/>
  <c r="H84" i="41"/>
  <c r="H76" i="41" s="1"/>
  <c r="O85" i="41"/>
  <c r="O129" i="41"/>
  <c r="C129" i="41" s="1"/>
  <c r="G131" i="41"/>
  <c r="I131" i="41" s="1"/>
  <c r="K131" i="41"/>
  <c r="K76" i="41" s="1"/>
  <c r="J174" i="41"/>
  <c r="L174" i="41" s="1"/>
  <c r="C178" i="41"/>
  <c r="I192" i="41"/>
  <c r="F193" i="41"/>
  <c r="D192" i="41"/>
  <c r="M196" i="41"/>
  <c r="O197" i="41"/>
  <c r="L228" i="41"/>
  <c r="J205" i="41"/>
  <c r="J259" i="41"/>
  <c r="L259" i="41" s="1"/>
  <c r="L260" i="41"/>
  <c r="C163" i="41"/>
  <c r="F176" i="41"/>
  <c r="I176" i="41"/>
  <c r="I185" i="41"/>
  <c r="C185" i="41" s="1"/>
  <c r="C191" i="41"/>
  <c r="H205" i="41"/>
  <c r="I205" i="41" s="1"/>
  <c r="I206" i="41"/>
  <c r="C211" i="41"/>
  <c r="J232" i="41"/>
  <c r="O234" i="41"/>
  <c r="C234" i="41" s="1"/>
  <c r="K270" i="41"/>
  <c r="K269" i="41" s="1"/>
  <c r="C179" i="41"/>
  <c r="C187" i="41"/>
  <c r="C198" i="41"/>
  <c r="D205" i="41"/>
  <c r="F205" i="41" s="1"/>
  <c r="F206" i="41"/>
  <c r="I234" i="41"/>
  <c r="H232" i="41"/>
  <c r="H231" i="41" s="1"/>
  <c r="L239" i="41"/>
  <c r="K232" i="41"/>
  <c r="K231" i="41" s="1"/>
  <c r="K195" i="41" s="1"/>
  <c r="C159" i="41"/>
  <c r="C171" i="41"/>
  <c r="D174" i="41"/>
  <c r="F174" i="41" s="1"/>
  <c r="F180" i="41"/>
  <c r="C180" i="41" s="1"/>
  <c r="O189" i="41"/>
  <c r="K192" i="41"/>
  <c r="I193" i="41"/>
  <c r="F199" i="41"/>
  <c r="D197" i="41"/>
  <c r="I199" i="41"/>
  <c r="O228" i="41"/>
  <c r="N205" i="41"/>
  <c r="N196" i="41" s="1"/>
  <c r="G232" i="41"/>
  <c r="I239" i="41"/>
  <c r="N259" i="41"/>
  <c r="N231" i="41" s="1"/>
  <c r="O260" i="41"/>
  <c r="L197" i="41"/>
  <c r="O206" i="41"/>
  <c r="C214" i="41"/>
  <c r="C218" i="41"/>
  <c r="C226" i="41"/>
  <c r="I228" i="41"/>
  <c r="C230" i="41"/>
  <c r="I236" i="41"/>
  <c r="C238" i="41"/>
  <c r="C242" i="41"/>
  <c r="I252" i="41"/>
  <c r="C254" i="41"/>
  <c r="I260" i="41"/>
  <c r="C262" i="41"/>
  <c r="J269" i="41"/>
  <c r="I272" i="41"/>
  <c r="C274" i="41"/>
  <c r="C282" i="41"/>
  <c r="F283" i="41"/>
  <c r="C210" i="41"/>
  <c r="C216" i="41"/>
  <c r="C220" i="41"/>
  <c r="F239" i="41"/>
  <c r="C244" i="41"/>
  <c r="C248" i="41"/>
  <c r="C256" i="41"/>
  <c r="F259" i="41"/>
  <c r="L277" i="41"/>
  <c r="C277" i="41" s="1"/>
  <c r="C297" i="41"/>
  <c r="C293" i="41" s="1"/>
  <c r="E270" i="41"/>
  <c r="E269" i="41" s="1"/>
  <c r="L283" i="41"/>
  <c r="M232" i="41"/>
  <c r="G270" i="41"/>
  <c r="H34" i="40"/>
  <c r="D82" i="40"/>
  <c r="H159" i="40"/>
  <c r="E14" i="40"/>
  <c r="I16" i="40"/>
  <c r="I52" i="40"/>
  <c r="F14" i="40"/>
  <c r="G14" i="40"/>
  <c r="H66" i="40"/>
  <c r="I82" i="40"/>
  <c r="I159" i="40"/>
  <c r="H231" i="40"/>
  <c r="H93" i="40"/>
  <c r="H92" i="40" s="1"/>
  <c r="H82" i="40" s="1"/>
  <c r="H131" i="40"/>
  <c r="H130" i="40" s="1"/>
  <c r="H123" i="40" s="1"/>
  <c r="H142" i="40"/>
  <c r="H141" i="40" s="1"/>
  <c r="H140" i="40" s="1"/>
  <c r="H185" i="40"/>
  <c r="H184" i="40" s="1"/>
  <c r="H183" i="40" s="1"/>
  <c r="D207" i="40"/>
  <c r="D183" i="40" s="1"/>
  <c r="F77" i="39"/>
  <c r="I54" i="39"/>
  <c r="F70" i="39"/>
  <c r="C70" i="39" s="1"/>
  <c r="D68" i="39"/>
  <c r="F68" i="39" s="1"/>
  <c r="M290" i="39"/>
  <c r="O290" i="39" s="1"/>
  <c r="D22" i="39"/>
  <c r="H22" i="39"/>
  <c r="G290" i="39"/>
  <c r="L54" i="39"/>
  <c r="D55" i="39"/>
  <c r="F56" i="39"/>
  <c r="L56" i="39"/>
  <c r="O56" i="39"/>
  <c r="C73" i="39"/>
  <c r="I77" i="39"/>
  <c r="O81" i="39"/>
  <c r="C81" i="39" s="1"/>
  <c r="I84" i="39"/>
  <c r="C89" i="39"/>
  <c r="O90" i="39"/>
  <c r="M174" i="39"/>
  <c r="O174" i="39" s="1"/>
  <c r="O175" i="39"/>
  <c r="G174" i="39"/>
  <c r="L291" i="39"/>
  <c r="J290" i="39"/>
  <c r="L290" i="39" s="1"/>
  <c r="D290" i="39"/>
  <c r="F290" i="39" s="1"/>
  <c r="L23" i="39"/>
  <c r="J28" i="39"/>
  <c r="M54" i="39"/>
  <c r="C57" i="39"/>
  <c r="L68" i="39"/>
  <c r="L84" i="39"/>
  <c r="F90" i="39"/>
  <c r="F197" i="39"/>
  <c r="J22" i="39"/>
  <c r="L22" i="39" s="1"/>
  <c r="N22" i="39"/>
  <c r="O22" i="39" s="1"/>
  <c r="I55" i="39"/>
  <c r="I59" i="39"/>
  <c r="C59" i="39" s="1"/>
  <c r="C65" i="39"/>
  <c r="C69" i="39"/>
  <c r="F78" i="39"/>
  <c r="D84" i="39"/>
  <c r="F84" i="39" s="1"/>
  <c r="D131" i="39"/>
  <c r="F131" i="39" s="1"/>
  <c r="F132" i="39"/>
  <c r="E192" i="39"/>
  <c r="E188" i="39" s="1"/>
  <c r="F193" i="39"/>
  <c r="L90" i="39"/>
  <c r="C91" i="39"/>
  <c r="C103" i="39"/>
  <c r="C107" i="39"/>
  <c r="L117" i="39"/>
  <c r="K131" i="39"/>
  <c r="K76" i="39" s="1"/>
  <c r="L137" i="39"/>
  <c r="C137" i="39" s="1"/>
  <c r="C143" i="39"/>
  <c r="C146" i="39"/>
  <c r="C151" i="39"/>
  <c r="C154" i="39"/>
  <c r="C159" i="39"/>
  <c r="C162" i="39"/>
  <c r="C171" i="39"/>
  <c r="H175" i="39"/>
  <c r="H174" i="39" s="1"/>
  <c r="C179" i="39"/>
  <c r="C182" i="39"/>
  <c r="C191" i="39"/>
  <c r="F192" i="39"/>
  <c r="F234" i="39"/>
  <c r="D232" i="39"/>
  <c r="M166" i="39"/>
  <c r="O166" i="39" s="1"/>
  <c r="C166" i="39" s="1"/>
  <c r="O167" i="39"/>
  <c r="D175" i="39"/>
  <c r="F176" i="39"/>
  <c r="G188" i="39"/>
  <c r="I188" i="39" s="1"/>
  <c r="I189" i="39"/>
  <c r="K197" i="39"/>
  <c r="K196" i="39" s="1"/>
  <c r="L199" i="39"/>
  <c r="C95" i="39"/>
  <c r="C99" i="39"/>
  <c r="C111" i="39"/>
  <c r="C115" i="39"/>
  <c r="C118" i="39"/>
  <c r="F123" i="39"/>
  <c r="C126" i="39"/>
  <c r="O131" i="39"/>
  <c r="H131" i="39"/>
  <c r="I131" i="39" s="1"/>
  <c r="C135" i="39"/>
  <c r="C138" i="39"/>
  <c r="O142" i="39"/>
  <c r="L145" i="39"/>
  <c r="I152" i="39"/>
  <c r="L161" i="39"/>
  <c r="C161" i="39" s="1"/>
  <c r="L175" i="39"/>
  <c r="K174" i="39"/>
  <c r="L174" i="39" s="1"/>
  <c r="I180" i="39"/>
  <c r="C180" i="39" s="1"/>
  <c r="C187" i="39"/>
  <c r="M196" i="39"/>
  <c r="O197" i="39"/>
  <c r="J131" i="39"/>
  <c r="I132" i="39"/>
  <c r="F167" i="39"/>
  <c r="I176" i="39"/>
  <c r="L189" i="39"/>
  <c r="I199" i="39"/>
  <c r="G197" i="39"/>
  <c r="C204" i="39"/>
  <c r="J232" i="39"/>
  <c r="K232" i="39"/>
  <c r="C240" i="39"/>
  <c r="M252" i="39"/>
  <c r="O253" i="39"/>
  <c r="D269" i="39"/>
  <c r="C280" i="39"/>
  <c r="I283" i="39"/>
  <c r="M192" i="39"/>
  <c r="O193" i="39"/>
  <c r="D205" i="39"/>
  <c r="F206" i="39"/>
  <c r="C206" i="39" s="1"/>
  <c r="C212" i="39"/>
  <c r="F217" i="39"/>
  <c r="C217" i="39" s="1"/>
  <c r="C224" i="39"/>
  <c r="O232" i="39"/>
  <c r="I234" i="39"/>
  <c r="I239" i="39"/>
  <c r="C239" i="39" s="1"/>
  <c r="G232" i="39"/>
  <c r="C244" i="39"/>
  <c r="F252" i="39"/>
  <c r="F253" i="39"/>
  <c r="N259" i="39"/>
  <c r="O259" i="39" s="1"/>
  <c r="C268" i="39"/>
  <c r="E270" i="39"/>
  <c r="E269" i="39" s="1"/>
  <c r="L272" i="39"/>
  <c r="J270" i="39"/>
  <c r="C293" i="39"/>
  <c r="L228" i="39"/>
  <c r="J205" i="39"/>
  <c r="C229" i="39"/>
  <c r="L247" i="39"/>
  <c r="J259" i="39"/>
  <c r="L259" i="39" s="1"/>
  <c r="L260" i="39"/>
  <c r="C260" i="39" s="1"/>
  <c r="O264" i="39"/>
  <c r="C264" i="39" s="1"/>
  <c r="F277" i="39"/>
  <c r="C277" i="39" s="1"/>
  <c r="L283" i="39"/>
  <c r="I293" i="39"/>
  <c r="K252" i="39"/>
  <c r="L252" i="39" s="1"/>
  <c r="H259" i="39"/>
  <c r="I259" i="39" s="1"/>
  <c r="M270" i="39"/>
  <c r="K270" i="39"/>
  <c r="K269" i="39" s="1"/>
  <c r="D55" i="37"/>
  <c r="F56" i="37"/>
  <c r="H84" i="37"/>
  <c r="I85" i="37"/>
  <c r="D174" i="37"/>
  <c r="F174" i="37" s="1"/>
  <c r="N174" i="37"/>
  <c r="O175" i="37"/>
  <c r="I217" i="37"/>
  <c r="G205" i="37"/>
  <c r="D290" i="37"/>
  <c r="C25" i="37"/>
  <c r="L33" i="37"/>
  <c r="C33" i="37" s="1"/>
  <c r="J28" i="37"/>
  <c r="J22" i="37" s="1"/>
  <c r="L22" i="37" s="1"/>
  <c r="C63" i="37"/>
  <c r="I70" i="37"/>
  <c r="G68" i="37"/>
  <c r="C71" i="37"/>
  <c r="C79" i="37"/>
  <c r="C83" i="37"/>
  <c r="D84" i="37"/>
  <c r="F85" i="37"/>
  <c r="C85" i="37" s="1"/>
  <c r="C88" i="37"/>
  <c r="C111" i="37"/>
  <c r="I117" i="37"/>
  <c r="G174" i="37"/>
  <c r="I197" i="37"/>
  <c r="G291" i="37"/>
  <c r="I23" i="37"/>
  <c r="N291" i="37"/>
  <c r="N22" i="37"/>
  <c r="O22" i="37" s="1"/>
  <c r="C59" i="37"/>
  <c r="I260" i="37"/>
  <c r="H259" i="37"/>
  <c r="I259" i="37" s="1"/>
  <c r="J291" i="37"/>
  <c r="M55" i="37"/>
  <c r="D22" i="37"/>
  <c r="F22" i="37" s="1"/>
  <c r="O23" i="37"/>
  <c r="O46" i="37"/>
  <c r="C46" i="37" s="1"/>
  <c r="H54" i="37"/>
  <c r="C67" i="37"/>
  <c r="O68" i="37"/>
  <c r="L70" i="37"/>
  <c r="J68" i="37"/>
  <c r="O70" i="37"/>
  <c r="C75" i="37"/>
  <c r="I77" i="37"/>
  <c r="J77" i="37"/>
  <c r="L78" i="37"/>
  <c r="O78" i="37"/>
  <c r="I81" i="37"/>
  <c r="C108" i="37"/>
  <c r="G84" i="37"/>
  <c r="M84" i="37"/>
  <c r="C101" i="37"/>
  <c r="C140" i="37"/>
  <c r="C148" i="37"/>
  <c r="C160" i="37"/>
  <c r="C161" i="37"/>
  <c r="J175" i="37"/>
  <c r="L176" i="37"/>
  <c r="C176" i="37" s="1"/>
  <c r="C89" i="37"/>
  <c r="C97" i="37"/>
  <c r="L104" i="37"/>
  <c r="C104" i="37" s="1"/>
  <c r="C112" i="37"/>
  <c r="C120" i="37"/>
  <c r="C124" i="37"/>
  <c r="J131" i="37"/>
  <c r="L131" i="37" s="1"/>
  <c r="L132" i="37"/>
  <c r="O137" i="37"/>
  <c r="M131" i="37"/>
  <c r="O131" i="37" s="1"/>
  <c r="C168" i="37"/>
  <c r="M174" i="37"/>
  <c r="F272" i="37"/>
  <c r="D270" i="37"/>
  <c r="C105" i="37"/>
  <c r="F113" i="37"/>
  <c r="C113" i="37" s="1"/>
  <c r="F137" i="37"/>
  <c r="I142" i="37"/>
  <c r="C142" i="37" s="1"/>
  <c r="F145" i="37"/>
  <c r="G166" i="37"/>
  <c r="I166" i="37" s="1"/>
  <c r="I167" i="37"/>
  <c r="O176" i="37"/>
  <c r="F192" i="37"/>
  <c r="D188" i="37"/>
  <c r="F188" i="37" s="1"/>
  <c r="H131" i="37"/>
  <c r="I131" i="37" s="1"/>
  <c r="E166" i="37"/>
  <c r="E76" i="37" s="1"/>
  <c r="H175" i="37"/>
  <c r="H174" i="37" s="1"/>
  <c r="G192" i="37"/>
  <c r="I193" i="37"/>
  <c r="C194" i="37"/>
  <c r="O199" i="37"/>
  <c r="M197" i="37"/>
  <c r="C222" i="37"/>
  <c r="C227" i="37"/>
  <c r="D205" i="37"/>
  <c r="F228" i="37"/>
  <c r="L234" i="37"/>
  <c r="J232" i="37"/>
  <c r="C235" i="37"/>
  <c r="C243" i="37"/>
  <c r="D259" i="37"/>
  <c r="F259" i="37" s="1"/>
  <c r="F260" i="37"/>
  <c r="I264" i="37"/>
  <c r="C266" i="37"/>
  <c r="G270" i="37"/>
  <c r="I277" i="37"/>
  <c r="L281" i="37"/>
  <c r="O283" i="37"/>
  <c r="O192" i="37"/>
  <c r="N188" i="37"/>
  <c r="O188" i="37" s="1"/>
  <c r="C198" i="37"/>
  <c r="O206" i="37"/>
  <c r="N205" i="37"/>
  <c r="F232" i="37"/>
  <c r="M232" i="37"/>
  <c r="O239" i="37"/>
  <c r="G252" i="37"/>
  <c r="I253" i="37"/>
  <c r="C253" i="37" s="1"/>
  <c r="C274" i="37"/>
  <c r="L189" i="37"/>
  <c r="C189" i="37" s="1"/>
  <c r="L193" i="37"/>
  <c r="F199" i="37"/>
  <c r="E197" i="37"/>
  <c r="J205" i="37"/>
  <c r="L206" i="37"/>
  <c r="C219" i="37"/>
  <c r="I228" i="37"/>
  <c r="I232" i="37"/>
  <c r="O234" i="37"/>
  <c r="C234" i="37" s="1"/>
  <c r="I236" i="37"/>
  <c r="C236" i="37" s="1"/>
  <c r="F239" i="37"/>
  <c r="C239" i="37" s="1"/>
  <c r="L277" i="37"/>
  <c r="J192" i="37"/>
  <c r="O303" i="36"/>
  <c r="L303" i="36"/>
  <c r="I303" i="36"/>
  <c r="F303" i="36"/>
  <c r="O301" i="36"/>
  <c r="L301" i="36"/>
  <c r="I301" i="36"/>
  <c r="F301" i="36"/>
  <c r="O299" i="36"/>
  <c r="L299" i="36"/>
  <c r="I299" i="36"/>
  <c r="F299" i="36"/>
  <c r="O298" i="36"/>
  <c r="L298" i="36"/>
  <c r="I298" i="36"/>
  <c r="F298" i="36"/>
  <c r="O297" i="36"/>
  <c r="L297" i="36"/>
  <c r="I297" i="36"/>
  <c r="F297" i="36"/>
  <c r="O296" i="36"/>
  <c r="L296" i="36"/>
  <c r="I296" i="36"/>
  <c r="F296" i="36"/>
  <c r="O295" i="36"/>
  <c r="L295" i="36"/>
  <c r="I295" i="36"/>
  <c r="F295" i="36"/>
  <c r="O294" i="36"/>
  <c r="L294" i="36"/>
  <c r="I294" i="36"/>
  <c r="F294" i="36"/>
  <c r="N293" i="36"/>
  <c r="M293" i="36"/>
  <c r="K293" i="36"/>
  <c r="J293" i="36"/>
  <c r="L293" i="36" s="1"/>
  <c r="H293" i="36"/>
  <c r="G293" i="36"/>
  <c r="I293" i="36" s="1"/>
  <c r="E293" i="36"/>
  <c r="D293" i="36"/>
  <c r="F293" i="36" s="1"/>
  <c r="O285" i="36"/>
  <c r="L285" i="36"/>
  <c r="I285" i="36"/>
  <c r="F285" i="36"/>
  <c r="O284" i="36"/>
  <c r="L284" i="36"/>
  <c r="K284" i="36"/>
  <c r="I284" i="36"/>
  <c r="F284" i="36"/>
  <c r="N283" i="36"/>
  <c r="M283" i="36"/>
  <c r="K283" i="36"/>
  <c r="J283" i="36"/>
  <c r="L283" i="36" s="1"/>
  <c r="H283" i="36"/>
  <c r="G283" i="36"/>
  <c r="E283" i="36"/>
  <c r="D283" i="36"/>
  <c r="F283" i="36" s="1"/>
  <c r="O282" i="36"/>
  <c r="L282" i="36"/>
  <c r="I282" i="36"/>
  <c r="F282" i="36"/>
  <c r="N281" i="36"/>
  <c r="M281" i="36"/>
  <c r="K281" i="36"/>
  <c r="J281" i="36"/>
  <c r="L281" i="36" s="1"/>
  <c r="H281" i="36"/>
  <c r="G281" i="36"/>
  <c r="E281" i="36"/>
  <c r="D281" i="36"/>
  <c r="F281" i="36" s="1"/>
  <c r="O280" i="36"/>
  <c r="L280" i="36"/>
  <c r="I280" i="36"/>
  <c r="F280" i="36"/>
  <c r="O279" i="36"/>
  <c r="L279" i="36"/>
  <c r="I279" i="36"/>
  <c r="F279" i="36"/>
  <c r="O278" i="36"/>
  <c r="L278" i="36"/>
  <c r="I278" i="36"/>
  <c r="F278" i="36"/>
  <c r="N277" i="36"/>
  <c r="M277" i="36"/>
  <c r="K277" i="36"/>
  <c r="J277" i="36"/>
  <c r="H277" i="36"/>
  <c r="I277" i="36" s="1"/>
  <c r="G277" i="36"/>
  <c r="E277" i="36"/>
  <c r="D277" i="36"/>
  <c r="O276" i="36"/>
  <c r="L276" i="36"/>
  <c r="I276" i="36"/>
  <c r="F276" i="36"/>
  <c r="O275" i="36"/>
  <c r="L275" i="36"/>
  <c r="I275" i="36"/>
  <c r="F275" i="36"/>
  <c r="O274" i="36"/>
  <c r="L274" i="36"/>
  <c r="I274" i="36"/>
  <c r="F274" i="36"/>
  <c r="O273" i="36"/>
  <c r="L273" i="36"/>
  <c r="I273" i="36"/>
  <c r="F273" i="36"/>
  <c r="N272" i="36"/>
  <c r="M272" i="36"/>
  <c r="K272" i="36"/>
  <c r="K270" i="36" s="1"/>
  <c r="K269" i="36" s="1"/>
  <c r="J272" i="36"/>
  <c r="H272" i="36"/>
  <c r="H270" i="36" s="1"/>
  <c r="H269" i="36" s="1"/>
  <c r="G272" i="36"/>
  <c r="E272" i="36"/>
  <c r="D272" i="36"/>
  <c r="O271" i="36"/>
  <c r="L271" i="36"/>
  <c r="I271" i="36"/>
  <c r="F271" i="36"/>
  <c r="M270" i="36"/>
  <c r="O268" i="36"/>
  <c r="L268" i="36"/>
  <c r="I268" i="36"/>
  <c r="F268" i="36"/>
  <c r="O267" i="36"/>
  <c r="L267" i="36"/>
  <c r="I267" i="36"/>
  <c r="F267" i="36"/>
  <c r="O266" i="36"/>
  <c r="L266" i="36"/>
  <c r="I266" i="36"/>
  <c r="F266" i="36"/>
  <c r="O265" i="36"/>
  <c r="L265" i="36"/>
  <c r="I265" i="36"/>
  <c r="F265" i="36"/>
  <c r="N264" i="36"/>
  <c r="M264" i="36"/>
  <c r="O264" i="36" s="1"/>
  <c r="K264" i="36"/>
  <c r="J264" i="36"/>
  <c r="H264" i="36"/>
  <c r="G264" i="36"/>
  <c r="E264" i="36"/>
  <c r="D264" i="36"/>
  <c r="O263" i="36"/>
  <c r="L263" i="36"/>
  <c r="I263" i="36"/>
  <c r="F263" i="36"/>
  <c r="O262" i="36"/>
  <c r="L262" i="36"/>
  <c r="I262" i="36"/>
  <c r="F262" i="36"/>
  <c r="O261" i="36"/>
  <c r="L261" i="36"/>
  <c r="I261" i="36"/>
  <c r="F261" i="36"/>
  <c r="N260" i="36"/>
  <c r="N259" i="36" s="1"/>
  <c r="M260" i="36"/>
  <c r="K260" i="36"/>
  <c r="K259" i="36" s="1"/>
  <c r="J260" i="36"/>
  <c r="H260" i="36"/>
  <c r="G260" i="36"/>
  <c r="E260" i="36"/>
  <c r="D260" i="36"/>
  <c r="H259" i="36"/>
  <c r="D259" i="36"/>
  <c r="O258" i="36"/>
  <c r="L258" i="36"/>
  <c r="I258" i="36"/>
  <c r="F258" i="36"/>
  <c r="O257" i="36"/>
  <c r="L257" i="36"/>
  <c r="I257" i="36"/>
  <c r="F257" i="36"/>
  <c r="O256" i="36"/>
  <c r="L256" i="36"/>
  <c r="I256" i="36"/>
  <c r="F256" i="36"/>
  <c r="C256" i="36" s="1"/>
  <c r="O255" i="36"/>
  <c r="L255" i="36"/>
  <c r="I255" i="36"/>
  <c r="F255" i="36"/>
  <c r="C255" i="36" s="1"/>
  <c r="O254" i="36"/>
  <c r="L254" i="36"/>
  <c r="I254" i="36"/>
  <c r="F254" i="36"/>
  <c r="N253" i="36"/>
  <c r="N252" i="36" s="1"/>
  <c r="M253" i="36"/>
  <c r="M252" i="36" s="1"/>
  <c r="K253" i="36"/>
  <c r="J253" i="36"/>
  <c r="H253" i="36"/>
  <c r="I253" i="36" s="1"/>
  <c r="G253" i="36"/>
  <c r="E253" i="36"/>
  <c r="E252" i="36" s="1"/>
  <c r="D253" i="36"/>
  <c r="F253" i="36" s="1"/>
  <c r="K252" i="36"/>
  <c r="G252" i="36"/>
  <c r="D252" i="36"/>
  <c r="O251" i="36"/>
  <c r="L251" i="36"/>
  <c r="I251" i="36"/>
  <c r="F251" i="36"/>
  <c r="O250" i="36"/>
  <c r="L250" i="36"/>
  <c r="I250" i="36"/>
  <c r="F250" i="36"/>
  <c r="O249" i="36"/>
  <c r="L249" i="36"/>
  <c r="I249" i="36"/>
  <c r="F249" i="36"/>
  <c r="O248" i="36"/>
  <c r="L248" i="36"/>
  <c r="I248" i="36"/>
  <c r="F248" i="36"/>
  <c r="C248" i="36" s="1"/>
  <c r="N247" i="36"/>
  <c r="M247" i="36"/>
  <c r="O247" i="36" s="1"/>
  <c r="K247" i="36"/>
  <c r="J247" i="36"/>
  <c r="H247" i="36"/>
  <c r="G247" i="36"/>
  <c r="E247" i="36"/>
  <c r="D247" i="36"/>
  <c r="O246" i="36"/>
  <c r="L246" i="36"/>
  <c r="I246" i="36"/>
  <c r="F246" i="36"/>
  <c r="O245" i="36"/>
  <c r="L245" i="36"/>
  <c r="I245" i="36"/>
  <c r="F245" i="36"/>
  <c r="O244" i="36"/>
  <c r="L244" i="36"/>
  <c r="I244" i="36"/>
  <c r="F244" i="36"/>
  <c r="O243" i="36"/>
  <c r="L243" i="36"/>
  <c r="I243" i="36"/>
  <c r="F243" i="36"/>
  <c r="O242" i="36"/>
  <c r="L242" i="36"/>
  <c r="I242" i="36"/>
  <c r="F242" i="36"/>
  <c r="O241" i="36"/>
  <c r="L241" i="36"/>
  <c r="I241" i="36"/>
  <c r="F241" i="36"/>
  <c r="O240" i="36"/>
  <c r="L240" i="36"/>
  <c r="I240" i="36"/>
  <c r="F240" i="36"/>
  <c r="N239" i="36"/>
  <c r="M239" i="36"/>
  <c r="O239" i="36" s="1"/>
  <c r="K239" i="36"/>
  <c r="J239" i="36"/>
  <c r="L239" i="36" s="1"/>
  <c r="H239" i="36"/>
  <c r="G239" i="36"/>
  <c r="E239" i="36"/>
  <c r="D239" i="36"/>
  <c r="O238" i="36"/>
  <c r="L238" i="36"/>
  <c r="I238" i="36"/>
  <c r="F238" i="36"/>
  <c r="O237" i="36"/>
  <c r="L237" i="36"/>
  <c r="I237" i="36"/>
  <c r="F237" i="36"/>
  <c r="N236" i="36"/>
  <c r="M236" i="36"/>
  <c r="O236" i="36" s="1"/>
  <c r="K236" i="36"/>
  <c r="J236" i="36"/>
  <c r="H236" i="36"/>
  <c r="G236" i="36"/>
  <c r="E236" i="36"/>
  <c r="F236" i="36" s="1"/>
  <c r="D236" i="36"/>
  <c r="O235" i="36"/>
  <c r="L235" i="36"/>
  <c r="I235" i="36"/>
  <c r="F235" i="36"/>
  <c r="N234" i="36"/>
  <c r="N232" i="36" s="1"/>
  <c r="M234" i="36"/>
  <c r="K234" i="36"/>
  <c r="J234" i="36"/>
  <c r="L234" i="36" s="1"/>
  <c r="H234" i="36"/>
  <c r="H232" i="36" s="1"/>
  <c r="G234" i="36"/>
  <c r="E234" i="36"/>
  <c r="D234" i="36"/>
  <c r="O233" i="36"/>
  <c r="L233" i="36"/>
  <c r="I233" i="36"/>
  <c r="F233" i="36"/>
  <c r="J232" i="36"/>
  <c r="O230" i="36"/>
  <c r="L230" i="36"/>
  <c r="I230" i="36"/>
  <c r="F230" i="36"/>
  <c r="O229" i="36"/>
  <c r="L229" i="36"/>
  <c r="I229" i="36"/>
  <c r="F229" i="36"/>
  <c r="N228" i="36"/>
  <c r="M228" i="36"/>
  <c r="K228" i="36"/>
  <c r="J228" i="36"/>
  <c r="H228" i="36"/>
  <c r="G228" i="36"/>
  <c r="E228" i="36"/>
  <c r="D228" i="36"/>
  <c r="O227" i="36"/>
  <c r="L227" i="36"/>
  <c r="I227" i="36"/>
  <c r="F227" i="36"/>
  <c r="O226" i="36"/>
  <c r="L226" i="36"/>
  <c r="I226" i="36"/>
  <c r="F226" i="36"/>
  <c r="O225" i="36"/>
  <c r="L225" i="36"/>
  <c r="I225" i="36"/>
  <c r="F225" i="36"/>
  <c r="O224" i="36"/>
  <c r="L224" i="36"/>
  <c r="I224" i="36"/>
  <c r="F224" i="36"/>
  <c r="C224" i="36" s="1"/>
  <c r="O223" i="36"/>
  <c r="L223" i="36"/>
  <c r="I223" i="36"/>
  <c r="F223" i="36"/>
  <c r="O222" i="36"/>
  <c r="L222" i="36"/>
  <c r="I222" i="36"/>
  <c r="F222" i="36"/>
  <c r="O221" i="36"/>
  <c r="L221" i="36"/>
  <c r="I221" i="36"/>
  <c r="F221" i="36"/>
  <c r="O220" i="36"/>
  <c r="L220" i="36"/>
  <c r="I220" i="36"/>
  <c r="F220" i="36"/>
  <c r="O219" i="36"/>
  <c r="L219" i="36"/>
  <c r="I219" i="36"/>
  <c r="F219" i="36"/>
  <c r="O218" i="36"/>
  <c r="L218" i="36"/>
  <c r="I218" i="36"/>
  <c r="F218" i="36"/>
  <c r="N217" i="36"/>
  <c r="M217" i="36"/>
  <c r="K217" i="36"/>
  <c r="J217" i="36"/>
  <c r="H217" i="36"/>
  <c r="G217" i="36"/>
  <c r="I217" i="36" s="1"/>
  <c r="E217" i="36"/>
  <c r="D217" i="36"/>
  <c r="F217" i="36" s="1"/>
  <c r="O216" i="36"/>
  <c r="L216" i="36"/>
  <c r="I216" i="36"/>
  <c r="F216" i="36"/>
  <c r="C216" i="36" s="1"/>
  <c r="O215" i="36"/>
  <c r="L215" i="36"/>
  <c r="I215" i="36"/>
  <c r="F215" i="36"/>
  <c r="O214" i="36"/>
  <c r="L214" i="36"/>
  <c r="I214" i="36"/>
  <c r="F214" i="36"/>
  <c r="O213" i="36"/>
  <c r="L213" i="36"/>
  <c r="I213" i="36"/>
  <c r="F213" i="36"/>
  <c r="O212" i="36"/>
  <c r="L212" i="36"/>
  <c r="I212" i="36"/>
  <c r="F212" i="36"/>
  <c r="O211" i="36"/>
  <c r="L211" i="36"/>
  <c r="I211" i="36"/>
  <c r="F211" i="36"/>
  <c r="O210" i="36"/>
  <c r="L210" i="36"/>
  <c r="I210" i="36"/>
  <c r="F210" i="36"/>
  <c r="O209" i="36"/>
  <c r="L209" i="36"/>
  <c r="I209" i="36"/>
  <c r="F209" i="36"/>
  <c r="O208" i="36"/>
  <c r="L208" i="36"/>
  <c r="I208" i="36"/>
  <c r="F208" i="36"/>
  <c r="O207" i="36"/>
  <c r="L207" i="36"/>
  <c r="I207" i="36"/>
  <c r="F207" i="36"/>
  <c r="N206" i="36"/>
  <c r="M206" i="36"/>
  <c r="K206" i="36"/>
  <c r="J206" i="36"/>
  <c r="H206" i="36"/>
  <c r="H205" i="36" s="1"/>
  <c r="G206" i="36"/>
  <c r="I206" i="36" s="1"/>
  <c r="E206" i="36"/>
  <c r="E205" i="36" s="1"/>
  <c r="D206" i="36"/>
  <c r="D205" i="36" s="1"/>
  <c r="J205" i="36"/>
  <c r="O204" i="36"/>
  <c r="L204" i="36"/>
  <c r="I204" i="36"/>
  <c r="F204" i="36"/>
  <c r="O203" i="36"/>
  <c r="L203" i="36"/>
  <c r="I203" i="36"/>
  <c r="F203" i="36"/>
  <c r="O202" i="36"/>
  <c r="L202" i="36"/>
  <c r="I202" i="36"/>
  <c r="F202" i="36"/>
  <c r="O201" i="36"/>
  <c r="L201" i="36"/>
  <c r="I201" i="36"/>
  <c r="F201" i="36"/>
  <c r="O200" i="36"/>
  <c r="L200" i="36"/>
  <c r="I200" i="36"/>
  <c r="F200" i="36"/>
  <c r="N199" i="36"/>
  <c r="M199" i="36"/>
  <c r="O199" i="36" s="1"/>
  <c r="K199" i="36"/>
  <c r="J199" i="36"/>
  <c r="J197" i="36" s="1"/>
  <c r="H199" i="36"/>
  <c r="H197" i="36" s="1"/>
  <c r="H196" i="36" s="1"/>
  <c r="G199" i="36"/>
  <c r="E199" i="36"/>
  <c r="E197" i="36" s="1"/>
  <c r="E196" i="36" s="1"/>
  <c r="D199" i="36"/>
  <c r="O198" i="36"/>
  <c r="L198" i="36"/>
  <c r="I198" i="36"/>
  <c r="F198" i="36"/>
  <c r="N197" i="36"/>
  <c r="M197" i="36"/>
  <c r="O194" i="36"/>
  <c r="L194" i="36"/>
  <c r="I194" i="36"/>
  <c r="F194" i="36"/>
  <c r="N193" i="36"/>
  <c r="N192" i="36" s="1"/>
  <c r="M193" i="36"/>
  <c r="K193" i="36"/>
  <c r="J193" i="36"/>
  <c r="J192" i="36" s="1"/>
  <c r="H193" i="36"/>
  <c r="H192" i="36" s="1"/>
  <c r="G193" i="36"/>
  <c r="E193" i="36"/>
  <c r="E192" i="36" s="1"/>
  <c r="D193" i="36"/>
  <c r="F193" i="36" s="1"/>
  <c r="K192" i="36"/>
  <c r="O191" i="36"/>
  <c r="L191" i="36"/>
  <c r="I191" i="36"/>
  <c r="F191" i="36"/>
  <c r="O190" i="36"/>
  <c r="L190" i="36"/>
  <c r="I190" i="36"/>
  <c r="F190" i="36"/>
  <c r="N189" i="36"/>
  <c r="M189" i="36"/>
  <c r="O189" i="36" s="1"/>
  <c r="K189" i="36"/>
  <c r="K188" i="36" s="1"/>
  <c r="J189" i="36"/>
  <c r="H189" i="36"/>
  <c r="G189" i="36"/>
  <c r="E189" i="36"/>
  <c r="E188" i="36" s="1"/>
  <c r="D189" i="36"/>
  <c r="O187" i="36"/>
  <c r="L187" i="36"/>
  <c r="I187" i="36"/>
  <c r="F187" i="36"/>
  <c r="O186" i="36"/>
  <c r="L186" i="36"/>
  <c r="I186" i="36"/>
  <c r="F186" i="36"/>
  <c r="N185" i="36"/>
  <c r="M185" i="36"/>
  <c r="O185" i="36" s="1"/>
  <c r="K185" i="36"/>
  <c r="J185" i="36"/>
  <c r="H185" i="36"/>
  <c r="G185" i="36"/>
  <c r="I185" i="36" s="1"/>
  <c r="E185" i="36"/>
  <c r="D185" i="36"/>
  <c r="O184" i="36"/>
  <c r="L184" i="36"/>
  <c r="I184" i="36"/>
  <c r="F184" i="36"/>
  <c r="O183" i="36"/>
  <c r="L183" i="36"/>
  <c r="I183" i="36"/>
  <c r="F183" i="36"/>
  <c r="O182" i="36"/>
  <c r="L182" i="36"/>
  <c r="I182" i="36"/>
  <c r="F182" i="36"/>
  <c r="O181" i="36"/>
  <c r="L181" i="36"/>
  <c r="I181" i="36"/>
  <c r="F181" i="36"/>
  <c r="N180" i="36"/>
  <c r="M180" i="36"/>
  <c r="K180" i="36"/>
  <c r="J180" i="36"/>
  <c r="H180" i="36"/>
  <c r="G180" i="36"/>
  <c r="E180" i="36"/>
  <c r="D180" i="36"/>
  <c r="O179" i="36"/>
  <c r="L179" i="36"/>
  <c r="I179" i="36"/>
  <c r="F179" i="36"/>
  <c r="O178" i="36"/>
  <c r="L178" i="36"/>
  <c r="I178" i="36"/>
  <c r="F178" i="36"/>
  <c r="O177" i="36"/>
  <c r="L177" i="36"/>
  <c r="I177" i="36"/>
  <c r="F177" i="36"/>
  <c r="N176" i="36"/>
  <c r="M176" i="36"/>
  <c r="K176" i="36"/>
  <c r="L176" i="36" s="1"/>
  <c r="J176" i="36"/>
  <c r="H176" i="36"/>
  <c r="G176" i="36"/>
  <c r="E176" i="36"/>
  <c r="D176" i="36"/>
  <c r="M175" i="36"/>
  <c r="K175" i="36"/>
  <c r="K174" i="36" s="1"/>
  <c r="E175" i="36"/>
  <c r="E174" i="36" s="1"/>
  <c r="O173" i="36"/>
  <c r="L173" i="36"/>
  <c r="I173" i="36"/>
  <c r="F173" i="36"/>
  <c r="O172" i="36"/>
  <c r="L172" i="36"/>
  <c r="I172" i="36"/>
  <c r="F172" i="36"/>
  <c r="O171" i="36"/>
  <c r="L171" i="36"/>
  <c r="I171" i="36"/>
  <c r="F171" i="36"/>
  <c r="O170" i="36"/>
  <c r="L170" i="36"/>
  <c r="I170" i="36"/>
  <c r="F170" i="36"/>
  <c r="O169" i="36"/>
  <c r="L169" i="36"/>
  <c r="I169" i="36"/>
  <c r="F169" i="36"/>
  <c r="O168" i="36"/>
  <c r="L168" i="36"/>
  <c r="I168" i="36"/>
  <c r="F168" i="36"/>
  <c r="N167" i="36"/>
  <c r="N166" i="36" s="1"/>
  <c r="M167" i="36"/>
  <c r="K167" i="36"/>
  <c r="K166" i="36" s="1"/>
  <c r="J167" i="36"/>
  <c r="J166" i="36" s="1"/>
  <c r="L166" i="36" s="1"/>
  <c r="H167" i="36"/>
  <c r="H166" i="36" s="1"/>
  <c r="G167" i="36"/>
  <c r="E167" i="36"/>
  <c r="E166" i="36" s="1"/>
  <c r="D167" i="36"/>
  <c r="D166" i="36" s="1"/>
  <c r="O165" i="36"/>
  <c r="L165" i="36"/>
  <c r="I165" i="36"/>
  <c r="F165" i="36"/>
  <c r="O164" i="36"/>
  <c r="L164" i="36"/>
  <c r="I164" i="36"/>
  <c r="F164" i="36"/>
  <c r="O163" i="36"/>
  <c r="L163" i="36"/>
  <c r="I163" i="36"/>
  <c r="F163" i="36"/>
  <c r="O162" i="36"/>
  <c r="L162" i="36"/>
  <c r="I162" i="36"/>
  <c r="F162" i="36"/>
  <c r="N161" i="36"/>
  <c r="M161" i="36"/>
  <c r="K161" i="36"/>
  <c r="J161" i="36"/>
  <c r="H161" i="36"/>
  <c r="G161" i="36"/>
  <c r="E161" i="36"/>
  <c r="D161" i="36"/>
  <c r="O160" i="36"/>
  <c r="L160" i="36"/>
  <c r="I160" i="36"/>
  <c r="F160" i="36"/>
  <c r="O159" i="36"/>
  <c r="L159" i="36"/>
  <c r="I159" i="36"/>
  <c r="F159" i="36"/>
  <c r="O158" i="36"/>
  <c r="L158" i="36"/>
  <c r="I158" i="36"/>
  <c r="F158" i="36"/>
  <c r="O157" i="36"/>
  <c r="L157" i="36"/>
  <c r="I157" i="36"/>
  <c r="F157" i="36"/>
  <c r="O156" i="36"/>
  <c r="L156" i="36"/>
  <c r="I156" i="36"/>
  <c r="F156" i="36"/>
  <c r="O155" i="36"/>
  <c r="L155" i="36"/>
  <c r="I155" i="36"/>
  <c r="F155" i="36"/>
  <c r="O154" i="36"/>
  <c r="L154" i="36"/>
  <c r="I154" i="36"/>
  <c r="F154" i="36"/>
  <c r="O153" i="36"/>
  <c r="L153" i="36"/>
  <c r="I153" i="36"/>
  <c r="F153" i="36"/>
  <c r="N152" i="36"/>
  <c r="M152" i="36"/>
  <c r="K152" i="36"/>
  <c r="J152" i="36"/>
  <c r="H152" i="36"/>
  <c r="I152" i="36" s="1"/>
  <c r="G152" i="36"/>
  <c r="E152" i="36"/>
  <c r="D152" i="36"/>
  <c r="O151" i="36"/>
  <c r="L151" i="36"/>
  <c r="I151" i="36"/>
  <c r="F151" i="36"/>
  <c r="O150" i="36"/>
  <c r="L150" i="36"/>
  <c r="I150" i="36"/>
  <c r="F150" i="36"/>
  <c r="O149" i="36"/>
  <c r="C149" i="36" s="1"/>
  <c r="L149" i="36"/>
  <c r="I149" i="36"/>
  <c r="F149" i="36"/>
  <c r="O148" i="36"/>
  <c r="L148" i="36"/>
  <c r="I148" i="36"/>
  <c r="F148" i="36"/>
  <c r="O147" i="36"/>
  <c r="L147" i="36"/>
  <c r="I147" i="36"/>
  <c r="F147" i="36"/>
  <c r="O146" i="36"/>
  <c r="L146" i="36"/>
  <c r="I146" i="36"/>
  <c r="F146" i="36"/>
  <c r="N145" i="36"/>
  <c r="M145" i="36"/>
  <c r="K145" i="36"/>
  <c r="J145" i="36"/>
  <c r="H145" i="36"/>
  <c r="G145" i="36"/>
  <c r="E145" i="36"/>
  <c r="D145" i="36"/>
  <c r="O144" i="36"/>
  <c r="L144" i="36"/>
  <c r="I144" i="36"/>
  <c r="F144" i="36"/>
  <c r="O143" i="36"/>
  <c r="L143" i="36"/>
  <c r="I143" i="36"/>
  <c r="F143" i="36"/>
  <c r="N142" i="36"/>
  <c r="M142" i="36"/>
  <c r="K142" i="36"/>
  <c r="J142" i="36"/>
  <c r="H142" i="36"/>
  <c r="G142" i="36"/>
  <c r="E142" i="36"/>
  <c r="D142" i="36"/>
  <c r="F142" i="36" s="1"/>
  <c r="O141" i="36"/>
  <c r="L141" i="36"/>
  <c r="I141" i="36"/>
  <c r="F141" i="36"/>
  <c r="O140" i="36"/>
  <c r="L140" i="36"/>
  <c r="I140" i="36"/>
  <c r="F140" i="36"/>
  <c r="O139" i="36"/>
  <c r="L139" i="36"/>
  <c r="I139" i="36"/>
  <c r="F139" i="36"/>
  <c r="O138" i="36"/>
  <c r="L138" i="36"/>
  <c r="I138" i="36"/>
  <c r="F138" i="36"/>
  <c r="N137" i="36"/>
  <c r="O137" i="36" s="1"/>
  <c r="M137" i="36"/>
  <c r="K137" i="36"/>
  <c r="J137" i="36"/>
  <c r="H137" i="36"/>
  <c r="G137" i="36"/>
  <c r="E137" i="36"/>
  <c r="D137" i="36"/>
  <c r="O136" i="36"/>
  <c r="L136" i="36"/>
  <c r="I136" i="36"/>
  <c r="F136" i="36"/>
  <c r="O135" i="36"/>
  <c r="L135" i="36"/>
  <c r="I135" i="36"/>
  <c r="F135" i="36"/>
  <c r="O134" i="36"/>
  <c r="L134" i="36"/>
  <c r="I134" i="36"/>
  <c r="F134" i="36"/>
  <c r="O133" i="36"/>
  <c r="L133" i="36"/>
  <c r="I133" i="36"/>
  <c r="F133" i="36"/>
  <c r="N132" i="36"/>
  <c r="M132" i="36"/>
  <c r="K132" i="36"/>
  <c r="J132" i="36"/>
  <c r="H132" i="36"/>
  <c r="G132" i="36"/>
  <c r="E132" i="36"/>
  <c r="D132" i="36"/>
  <c r="F132" i="36" s="1"/>
  <c r="O130" i="36"/>
  <c r="L130" i="36"/>
  <c r="I130" i="36"/>
  <c r="F130" i="36"/>
  <c r="N129" i="36"/>
  <c r="M129" i="36"/>
  <c r="K129" i="36"/>
  <c r="J129" i="36"/>
  <c r="H129" i="36"/>
  <c r="G129" i="36"/>
  <c r="E129" i="36"/>
  <c r="D129" i="36"/>
  <c r="O128" i="36"/>
  <c r="L128" i="36"/>
  <c r="I128" i="36"/>
  <c r="F128" i="36"/>
  <c r="O127" i="36"/>
  <c r="L127" i="36"/>
  <c r="I127" i="36"/>
  <c r="F127" i="36"/>
  <c r="O126" i="36"/>
  <c r="L126" i="36"/>
  <c r="I126" i="36"/>
  <c r="F126" i="36"/>
  <c r="O125" i="36"/>
  <c r="L125" i="36"/>
  <c r="I125" i="36"/>
  <c r="F125" i="36"/>
  <c r="O124" i="36"/>
  <c r="L124" i="36"/>
  <c r="I124" i="36"/>
  <c r="F124" i="36"/>
  <c r="N123" i="36"/>
  <c r="M123" i="36"/>
  <c r="K123" i="36"/>
  <c r="J123" i="36"/>
  <c r="H123" i="36"/>
  <c r="G123" i="36"/>
  <c r="I123" i="36" s="1"/>
  <c r="E123" i="36"/>
  <c r="D123" i="36"/>
  <c r="O122" i="36"/>
  <c r="L122" i="36"/>
  <c r="I122" i="36"/>
  <c r="F122" i="36"/>
  <c r="O121" i="36"/>
  <c r="L121" i="36"/>
  <c r="I121" i="36"/>
  <c r="F121" i="36"/>
  <c r="O120" i="36"/>
  <c r="L120" i="36"/>
  <c r="I120" i="36"/>
  <c r="F120" i="36"/>
  <c r="O119" i="36"/>
  <c r="L119" i="36"/>
  <c r="I119" i="36"/>
  <c r="F119" i="36"/>
  <c r="O118" i="36"/>
  <c r="L118" i="36"/>
  <c r="I118" i="36"/>
  <c r="F118" i="36"/>
  <c r="N117" i="36"/>
  <c r="M117" i="36"/>
  <c r="K117" i="36"/>
  <c r="J117" i="36"/>
  <c r="H117" i="36"/>
  <c r="G117" i="36"/>
  <c r="I117" i="36" s="1"/>
  <c r="E117" i="36"/>
  <c r="D117" i="36"/>
  <c r="O116" i="36"/>
  <c r="L116" i="36"/>
  <c r="I116" i="36"/>
  <c r="F116" i="36"/>
  <c r="O115" i="36"/>
  <c r="L115" i="36"/>
  <c r="I115" i="36"/>
  <c r="F115" i="36"/>
  <c r="O114" i="36"/>
  <c r="L114" i="36"/>
  <c r="I114" i="36"/>
  <c r="F114" i="36"/>
  <c r="N113" i="36"/>
  <c r="M113" i="36"/>
  <c r="K113" i="36"/>
  <c r="J113" i="36"/>
  <c r="H113" i="36"/>
  <c r="G113" i="36"/>
  <c r="E113" i="36"/>
  <c r="D113" i="36"/>
  <c r="O112" i="36"/>
  <c r="L112" i="36"/>
  <c r="I112" i="36"/>
  <c r="F112" i="36"/>
  <c r="O111" i="36"/>
  <c r="L111" i="36"/>
  <c r="I111" i="36"/>
  <c r="F111" i="36"/>
  <c r="O110" i="36"/>
  <c r="L110" i="36"/>
  <c r="I110" i="36"/>
  <c r="F110" i="36"/>
  <c r="O109" i="36"/>
  <c r="L109" i="36"/>
  <c r="I109" i="36"/>
  <c r="C109" i="36" s="1"/>
  <c r="F109" i="36"/>
  <c r="O108" i="36"/>
  <c r="L108" i="36"/>
  <c r="I108" i="36"/>
  <c r="F108" i="36"/>
  <c r="O107" i="36"/>
  <c r="L107" i="36"/>
  <c r="I107" i="36"/>
  <c r="F107" i="36"/>
  <c r="O106" i="36"/>
  <c r="L106" i="36"/>
  <c r="I106" i="36"/>
  <c r="D106" i="36"/>
  <c r="D104" i="36" s="1"/>
  <c r="O105" i="36"/>
  <c r="L105" i="36"/>
  <c r="I105" i="36"/>
  <c r="F105" i="36"/>
  <c r="N104" i="36"/>
  <c r="M104" i="36"/>
  <c r="O104" i="36" s="1"/>
  <c r="K104" i="36"/>
  <c r="J104" i="36"/>
  <c r="H104" i="36"/>
  <c r="G104" i="36"/>
  <c r="E104" i="36"/>
  <c r="O103" i="36"/>
  <c r="L103" i="36"/>
  <c r="I103" i="36"/>
  <c r="F103" i="36"/>
  <c r="O102" i="36"/>
  <c r="L102" i="36"/>
  <c r="I102" i="36"/>
  <c r="F102" i="36"/>
  <c r="O101" i="36"/>
  <c r="L101" i="36"/>
  <c r="I101" i="36"/>
  <c r="F101" i="36"/>
  <c r="O100" i="36"/>
  <c r="L100" i="36"/>
  <c r="I100" i="36"/>
  <c r="C100" i="36" s="1"/>
  <c r="F100" i="36"/>
  <c r="O99" i="36"/>
  <c r="L99" i="36"/>
  <c r="I99" i="36"/>
  <c r="F99" i="36"/>
  <c r="O98" i="36"/>
  <c r="L98" i="36"/>
  <c r="I98" i="36"/>
  <c r="F98" i="36"/>
  <c r="O97" i="36"/>
  <c r="L97" i="36"/>
  <c r="I97" i="36"/>
  <c r="F97" i="36"/>
  <c r="N96" i="36"/>
  <c r="O96" i="36" s="1"/>
  <c r="M96" i="36"/>
  <c r="K96" i="36"/>
  <c r="L96" i="36" s="1"/>
  <c r="J96" i="36"/>
  <c r="H96" i="36"/>
  <c r="G96" i="36"/>
  <c r="E96" i="36"/>
  <c r="D96" i="36"/>
  <c r="O95" i="36"/>
  <c r="L95" i="36"/>
  <c r="I95" i="36"/>
  <c r="F95" i="36"/>
  <c r="O94" i="36"/>
  <c r="L94" i="36"/>
  <c r="I94" i="36"/>
  <c r="F94" i="36"/>
  <c r="O93" i="36"/>
  <c r="L93" i="36"/>
  <c r="I93" i="36"/>
  <c r="F93" i="36"/>
  <c r="O92" i="36"/>
  <c r="L92" i="36"/>
  <c r="I92" i="36"/>
  <c r="C92" i="36" s="1"/>
  <c r="F92" i="36"/>
  <c r="O91" i="36"/>
  <c r="L91" i="36"/>
  <c r="I91" i="36"/>
  <c r="F91" i="36"/>
  <c r="N90" i="36"/>
  <c r="M90" i="36"/>
  <c r="K90" i="36"/>
  <c r="J90" i="36"/>
  <c r="H90" i="36"/>
  <c r="G90" i="36"/>
  <c r="E90" i="36"/>
  <c r="D90" i="36"/>
  <c r="O89" i="36"/>
  <c r="L89" i="36"/>
  <c r="I89" i="36"/>
  <c r="F89" i="36"/>
  <c r="O88" i="36"/>
  <c r="L88" i="36"/>
  <c r="I88" i="36"/>
  <c r="F88" i="36"/>
  <c r="O87" i="36"/>
  <c r="L87" i="36"/>
  <c r="I87" i="36"/>
  <c r="F87" i="36"/>
  <c r="O86" i="36"/>
  <c r="L86" i="36"/>
  <c r="I86" i="36"/>
  <c r="F86" i="36"/>
  <c r="N85" i="36"/>
  <c r="M85" i="36"/>
  <c r="K85" i="36"/>
  <c r="J85" i="36"/>
  <c r="H85" i="36"/>
  <c r="G85" i="36"/>
  <c r="E85" i="36"/>
  <c r="D85" i="36"/>
  <c r="O83" i="36"/>
  <c r="L83" i="36"/>
  <c r="I83" i="36"/>
  <c r="F83" i="36"/>
  <c r="O82" i="36"/>
  <c r="L82" i="36"/>
  <c r="I82" i="36"/>
  <c r="F82" i="36"/>
  <c r="N81" i="36"/>
  <c r="M81" i="36"/>
  <c r="K81" i="36"/>
  <c r="J81" i="36"/>
  <c r="H81" i="36"/>
  <c r="G81" i="36"/>
  <c r="E81" i="36"/>
  <c r="F81" i="36" s="1"/>
  <c r="D81" i="36"/>
  <c r="O80" i="36"/>
  <c r="L80" i="36"/>
  <c r="I80" i="36"/>
  <c r="F80" i="36"/>
  <c r="O79" i="36"/>
  <c r="L79" i="36"/>
  <c r="I79" i="36"/>
  <c r="F79" i="36"/>
  <c r="N78" i="36"/>
  <c r="N77" i="36" s="1"/>
  <c r="M78" i="36"/>
  <c r="K78" i="36"/>
  <c r="J78" i="36"/>
  <c r="I78" i="36"/>
  <c r="H78" i="36"/>
  <c r="G78" i="36"/>
  <c r="E78" i="36"/>
  <c r="D78" i="36"/>
  <c r="D77" i="36" s="1"/>
  <c r="J77" i="36"/>
  <c r="H77" i="36"/>
  <c r="O75" i="36"/>
  <c r="L75" i="36"/>
  <c r="I75" i="36"/>
  <c r="F75" i="36"/>
  <c r="O74" i="36"/>
  <c r="L74" i="36"/>
  <c r="I74" i="36"/>
  <c r="F74" i="36"/>
  <c r="O73" i="36"/>
  <c r="L73" i="36"/>
  <c r="I73" i="36"/>
  <c r="F73" i="36"/>
  <c r="O72" i="36"/>
  <c r="L72" i="36"/>
  <c r="I72" i="36"/>
  <c r="F72" i="36"/>
  <c r="O71" i="36"/>
  <c r="L71" i="36"/>
  <c r="I71" i="36"/>
  <c r="F71" i="36"/>
  <c r="N70" i="36"/>
  <c r="N68" i="36" s="1"/>
  <c r="M70" i="36"/>
  <c r="K70" i="36"/>
  <c r="J70" i="36"/>
  <c r="H70" i="36"/>
  <c r="H68" i="36" s="1"/>
  <c r="G70" i="36"/>
  <c r="G68" i="36" s="1"/>
  <c r="E70" i="36"/>
  <c r="E68" i="36" s="1"/>
  <c r="D70" i="36"/>
  <c r="O69" i="36"/>
  <c r="L69" i="36"/>
  <c r="I69" i="36"/>
  <c r="F69" i="36"/>
  <c r="K68" i="36"/>
  <c r="D68" i="36"/>
  <c r="O67" i="36"/>
  <c r="L67" i="36"/>
  <c r="I67" i="36"/>
  <c r="F67" i="36"/>
  <c r="O66" i="36"/>
  <c r="L66" i="36"/>
  <c r="I66" i="36"/>
  <c r="F66" i="36"/>
  <c r="O65" i="36"/>
  <c r="L65" i="36"/>
  <c r="I65" i="36"/>
  <c r="F65" i="36"/>
  <c r="O64" i="36"/>
  <c r="L64" i="36"/>
  <c r="I64" i="36"/>
  <c r="F64" i="36"/>
  <c r="O63" i="36"/>
  <c r="L63" i="36"/>
  <c r="I63" i="36"/>
  <c r="F63" i="36"/>
  <c r="O62" i="36"/>
  <c r="L62" i="36"/>
  <c r="I62" i="36"/>
  <c r="F62" i="36"/>
  <c r="O61" i="36"/>
  <c r="L61" i="36"/>
  <c r="I61" i="36"/>
  <c r="F61" i="36"/>
  <c r="O60" i="36"/>
  <c r="L60" i="36"/>
  <c r="I60" i="36"/>
  <c r="F60" i="36"/>
  <c r="N59" i="36"/>
  <c r="M59" i="36"/>
  <c r="O59" i="36" s="1"/>
  <c r="K59" i="36"/>
  <c r="J59" i="36"/>
  <c r="H59" i="36"/>
  <c r="G59" i="36"/>
  <c r="E59" i="36"/>
  <c r="D59" i="36"/>
  <c r="O58" i="36"/>
  <c r="L58" i="36"/>
  <c r="I58" i="36"/>
  <c r="F58" i="36"/>
  <c r="O57" i="36"/>
  <c r="L57" i="36"/>
  <c r="I57" i="36"/>
  <c r="F57" i="36"/>
  <c r="N56" i="36"/>
  <c r="M56" i="36"/>
  <c r="M55" i="36" s="1"/>
  <c r="K56" i="36"/>
  <c r="J56" i="36"/>
  <c r="H56" i="36"/>
  <c r="H55" i="36" s="1"/>
  <c r="G56" i="36"/>
  <c r="G55" i="36" s="1"/>
  <c r="E56" i="36"/>
  <c r="D56" i="36"/>
  <c r="F56" i="36" s="1"/>
  <c r="N55" i="36"/>
  <c r="J55" i="36"/>
  <c r="O48" i="36"/>
  <c r="C48" i="36" s="1"/>
  <c r="O47" i="36"/>
  <c r="C47" i="36" s="1"/>
  <c r="N46" i="36"/>
  <c r="M46" i="36"/>
  <c r="L45" i="36"/>
  <c r="I45" i="36"/>
  <c r="F45" i="36"/>
  <c r="K44" i="36"/>
  <c r="J44" i="36"/>
  <c r="H44" i="36"/>
  <c r="G44" i="36"/>
  <c r="E44" i="36"/>
  <c r="D44" i="36"/>
  <c r="F43" i="36"/>
  <c r="C43" i="36" s="1"/>
  <c r="L42" i="36"/>
  <c r="C42" i="36"/>
  <c r="L41" i="36"/>
  <c r="C41" i="36" s="1"/>
  <c r="L40" i="36"/>
  <c r="C40" i="36" s="1"/>
  <c r="L39" i="36"/>
  <c r="C39" i="36" s="1"/>
  <c r="K38" i="36"/>
  <c r="J38" i="36"/>
  <c r="L37" i="36"/>
  <c r="C37" i="36" s="1"/>
  <c r="L36" i="36"/>
  <c r="C36" i="36" s="1"/>
  <c r="K35" i="36"/>
  <c r="J35" i="36"/>
  <c r="L34" i="36"/>
  <c r="C34" i="36" s="1"/>
  <c r="K33" i="36"/>
  <c r="J33" i="36"/>
  <c r="L32" i="36"/>
  <c r="C32" i="36" s="1"/>
  <c r="L31" i="36"/>
  <c r="C31" i="36" s="1"/>
  <c r="L30" i="36"/>
  <c r="C30" i="36" s="1"/>
  <c r="K29" i="36"/>
  <c r="J29" i="36"/>
  <c r="F27" i="36"/>
  <c r="C27" i="36" s="1"/>
  <c r="I26" i="36"/>
  <c r="F26" i="36"/>
  <c r="O25" i="36"/>
  <c r="L25" i="36"/>
  <c r="I25" i="36"/>
  <c r="F25" i="36"/>
  <c r="O24" i="36"/>
  <c r="L24" i="36"/>
  <c r="I24" i="36"/>
  <c r="F24" i="36"/>
  <c r="N23" i="36"/>
  <c r="N291" i="36" s="1"/>
  <c r="N290" i="36" s="1"/>
  <c r="M23" i="36"/>
  <c r="M291" i="36" s="1"/>
  <c r="K23" i="36"/>
  <c r="K291" i="36" s="1"/>
  <c r="K290" i="36" s="1"/>
  <c r="J23" i="36"/>
  <c r="J291" i="36" s="1"/>
  <c r="H23" i="36"/>
  <c r="H291" i="36" s="1"/>
  <c r="H290" i="36" s="1"/>
  <c r="G23" i="36"/>
  <c r="G291" i="36" s="1"/>
  <c r="E23" i="36"/>
  <c r="E291" i="36" s="1"/>
  <c r="E290" i="36" s="1"/>
  <c r="D23" i="36"/>
  <c r="D291" i="36" s="1"/>
  <c r="M22" i="36"/>
  <c r="C77" i="39" l="1"/>
  <c r="C152" i="39"/>
  <c r="C123" i="39"/>
  <c r="I22" i="39"/>
  <c r="C272" i="39"/>
  <c r="I270" i="39"/>
  <c r="C145" i="39"/>
  <c r="F22" i="39"/>
  <c r="C129" i="39"/>
  <c r="C236" i="39"/>
  <c r="C228" i="39"/>
  <c r="C142" i="39"/>
  <c r="O291" i="39"/>
  <c r="E53" i="39"/>
  <c r="G53" i="39"/>
  <c r="H76" i="39"/>
  <c r="H53" i="39" s="1"/>
  <c r="I53" i="39" s="1"/>
  <c r="C259" i="39"/>
  <c r="F270" i="39"/>
  <c r="C281" i="39"/>
  <c r="C23" i="39"/>
  <c r="O205" i="39"/>
  <c r="C185" i="39"/>
  <c r="I84" i="37"/>
  <c r="K231" i="37"/>
  <c r="K195" i="37" s="1"/>
  <c r="E196" i="37"/>
  <c r="C283" i="37"/>
  <c r="C272" i="37"/>
  <c r="H231" i="37"/>
  <c r="H195" i="37" s="1"/>
  <c r="C78" i="37"/>
  <c r="C117" i="37"/>
  <c r="F175" i="37"/>
  <c r="C247" i="37"/>
  <c r="I205" i="37"/>
  <c r="C56" i="37"/>
  <c r="C264" i="37"/>
  <c r="C145" i="37"/>
  <c r="E231" i="37"/>
  <c r="E195" i="37" s="1"/>
  <c r="C277" i="37"/>
  <c r="C206" i="37"/>
  <c r="L270" i="37"/>
  <c r="C260" i="37"/>
  <c r="E53" i="37"/>
  <c r="C81" i="37"/>
  <c r="F290" i="37"/>
  <c r="N53" i="37"/>
  <c r="C167" i="37"/>
  <c r="F291" i="37"/>
  <c r="C180" i="37"/>
  <c r="C129" i="37"/>
  <c r="C96" i="37"/>
  <c r="E53" i="41"/>
  <c r="I84" i="41"/>
  <c r="C23" i="41"/>
  <c r="C239" i="41"/>
  <c r="C283" i="41"/>
  <c r="L270" i="41"/>
  <c r="C236" i="41"/>
  <c r="C119" i="36"/>
  <c r="O161" i="36"/>
  <c r="C173" i="36"/>
  <c r="L29" i="36"/>
  <c r="C29" i="36" s="1"/>
  <c r="C60" i="36"/>
  <c r="L90" i="36"/>
  <c r="L192" i="36"/>
  <c r="C220" i="36"/>
  <c r="C221" i="36"/>
  <c r="C222" i="36"/>
  <c r="C223" i="36"/>
  <c r="H252" i="36"/>
  <c r="C276" i="36"/>
  <c r="C102" i="36"/>
  <c r="L129" i="36"/>
  <c r="C208" i="36"/>
  <c r="L23" i="36"/>
  <c r="I90" i="36"/>
  <c r="O90" i="36"/>
  <c r="O113" i="36"/>
  <c r="L132" i="36"/>
  <c r="F180" i="36"/>
  <c r="C283" i="39"/>
  <c r="C68" i="39"/>
  <c r="C22" i="37"/>
  <c r="O174" i="37"/>
  <c r="G196" i="37"/>
  <c r="I196" i="37" s="1"/>
  <c r="C70" i="37"/>
  <c r="C217" i="37"/>
  <c r="C167" i="39"/>
  <c r="C78" i="39"/>
  <c r="K53" i="37"/>
  <c r="C281" i="37"/>
  <c r="C259" i="37"/>
  <c r="C23" i="37"/>
  <c r="C291" i="37" s="1"/>
  <c r="C290" i="37" s="1"/>
  <c r="I175" i="37"/>
  <c r="C247" i="39"/>
  <c r="L197" i="39"/>
  <c r="C253" i="39"/>
  <c r="C199" i="39"/>
  <c r="C176" i="39"/>
  <c r="K53" i="39"/>
  <c r="C90" i="39"/>
  <c r="F291" i="39"/>
  <c r="C117" i="39"/>
  <c r="C228" i="41"/>
  <c r="M269" i="41"/>
  <c r="O269" i="41" s="1"/>
  <c r="C78" i="41"/>
  <c r="C260" i="41"/>
  <c r="M76" i="41"/>
  <c r="N76" i="41"/>
  <c r="N286" i="41" s="1"/>
  <c r="C206" i="41"/>
  <c r="C85" i="41"/>
  <c r="C272" i="41"/>
  <c r="C253" i="41"/>
  <c r="C81" i="41"/>
  <c r="C161" i="41"/>
  <c r="E286" i="41"/>
  <c r="F197" i="41"/>
  <c r="C197" i="41" s="1"/>
  <c r="D196" i="41"/>
  <c r="O196" i="41"/>
  <c r="L28" i="41"/>
  <c r="C28" i="41" s="1"/>
  <c r="J22" i="41"/>
  <c r="L22" i="41" s="1"/>
  <c r="C22" i="41" s="1"/>
  <c r="L54" i="41"/>
  <c r="I270" i="41"/>
  <c r="G269" i="41"/>
  <c r="L269" i="41"/>
  <c r="N195" i="41"/>
  <c r="C199" i="41"/>
  <c r="O259" i="41"/>
  <c r="C259" i="41" s="1"/>
  <c r="J231" i="41"/>
  <c r="L231" i="41" s="1"/>
  <c r="L232" i="41"/>
  <c r="C176" i="41"/>
  <c r="L205" i="41"/>
  <c r="J196" i="41"/>
  <c r="F192" i="41"/>
  <c r="D188" i="41"/>
  <c r="F188" i="41" s="1"/>
  <c r="D76" i="41"/>
  <c r="F76" i="41" s="1"/>
  <c r="F77" i="41"/>
  <c r="C291" i="41"/>
  <c r="C290" i="41" s="1"/>
  <c r="F231" i="41"/>
  <c r="E195" i="41"/>
  <c r="E52" i="41" s="1"/>
  <c r="C132" i="41"/>
  <c r="M290" i="41"/>
  <c r="O290" i="41" s="1"/>
  <c r="O291" i="41"/>
  <c r="O205" i="41"/>
  <c r="H196" i="41"/>
  <c r="G76" i="41"/>
  <c r="I76" i="41" s="1"/>
  <c r="G54" i="41"/>
  <c r="D54" i="41"/>
  <c r="O232" i="41"/>
  <c r="M231" i="41"/>
  <c r="O231" i="41" s="1"/>
  <c r="C174" i="41"/>
  <c r="F252" i="41"/>
  <c r="C252" i="41" s="1"/>
  <c r="C193" i="41"/>
  <c r="C175" i="41"/>
  <c r="H53" i="41"/>
  <c r="L131" i="41"/>
  <c r="C131" i="41" s="1"/>
  <c r="M53" i="41"/>
  <c r="C55" i="41"/>
  <c r="L77" i="41"/>
  <c r="J76" i="41"/>
  <c r="L76" i="41" s="1"/>
  <c r="I232" i="41"/>
  <c r="G231" i="41"/>
  <c r="I231" i="41" s="1"/>
  <c r="L192" i="41"/>
  <c r="K188" i="41"/>
  <c r="K53" i="41" s="1"/>
  <c r="K52" i="41" s="1"/>
  <c r="F84" i="41"/>
  <c r="C84" i="41" s="1"/>
  <c r="C189" i="41"/>
  <c r="D269" i="41"/>
  <c r="F270" i="41"/>
  <c r="C270" i="41" s="1"/>
  <c r="D14" i="40"/>
  <c r="H14" i="40"/>
  <c r="I14" i="40"/>
  <c r="L205" i="39"/>
  <c r="J196" i="39"/>
  <c r="G196" i="39"/>
  <c r="I197" i="39"/>
  <c r="C197" i="39" s="1"/>
  <c r="O54" i="39"/>
  <c r="C22" i="39"/>
  <c r="E286" i="39"/>
  <c r="H231" i="39"/>
  <c r="O192" i="39"/>
  <c r="C192" i="39" s="1"/>
  <c r="M188" i="39"/>
  <c r="O188" i="39" s="1"/>
  <c r="J231" i="39"/>
  <c r="L232" i="39"/>
  <c r="O196" i="39"/>
  <c r="D174" i="39"/>
  <c r="F174" i="39" s="1"/>
  <c r="F175" i="39"/>
  <c r="C234" i="39"/>
  <c r="C132" i="39"/>
  <c r="M76" i="39"/>
  <c r="O76" i="39" s="1"/>
  <c r="L28" i="39"/>
  <c r="C28" i="39" s="1"/>
  <c r="I175" i="39"/>
  <c r="D76" i="39"/>
  <c r="F76" i="39" s="1"/>
  <c r="J269" i="39"/>
  <c r="L270" i="39"/>
  <c r="K231" i="39"/>
  <c r="K286" i="39" s="1"/>
  <c r="O270" i="39"/>
  <c r="M269" i="39"/>
  <c r="N231" i="39"/>
  <c r="I232" i="39"/>
  <c r="G231" i="39"/>
  <c r="D196" i="39"/>
  <c r="F205" i="39"/>
  <c r="M231" i="39"/>
  <c r="O252" i="39"/>
  <c r="C252" i="39" s="1"/>
  <c r="L131" i="39"/>
  <c r="J76" i="39"/>
  <c r="F188" i="39"/>
  <c r="C189" i="39"/>
  <c r="C131" i="39"/>
  <c r="E195" i="39"/>
  <c r="E52" i="39" s="1"/>
  <c r="I174" i="39"/>
  <c r="C56" i="39"/>
  <c r="I290" i="39"/>
  <c r="F269" i="39"/>
  <c r="D231" i="39"/>
  <c r="F231" i="39" s="1"/>
  <c r="F232" i="39"/>
  <c r="C193" i="39"/>
  <c r="C84" i="39"/>
  <c r="D54" i="39"/>
  <c r="F55" i="39"/>
  <c r="C55" i="39" s="1"/>
  <c r="D54" i="37"/>
  <c r="F55" i="37"/>
  <c r="J188" i="37"/>
  <c r="L188" i="37" s="1"/>
  <c r="L192" i="37"/>
  <c r="C199" i="37"/>
  <c r="I252" i="37"/>
  <c r="C252" i="37" s="1"/>
  <c r="G231" i="37"/>
  <c r="I231" i="37" s="1"/>
  <c r="I270" i="37"/>
  <c r="G269" i="37"/>
  <c r="C228" i="37"/>
  <c r="M196" i="37"/>
  <c r="O197" i="37"/>
  <c r="I192" i="37"/>
  <c r="G188" i="37"/>
  <c r="I188" i="37" s="1"/>
  <c r="C137" i="37"/>
  <c r="D269" i="37"/>
  <c r="F270" i="37"/>
  <c r="J174" i="37"/>
  <c r="L174" i="37" s="1"/>
  <c r="L175" i="37"/>
  <c r="C175" i="37" s="1"/>
  <c r="M76" i="37"/>
  <c r="O76" i="37" s="1"/>
  <c r="O84" i="37"/>
  <c r="L68" i="37"/>
  <c r="J54" i="37"/>
  <c r="M54" i="37"/>
  <c r="O55" i="37"/>
  <c r="G290" i="37"/>
  <c r="I290" i="37" s="1"/>
  <c r="I291" i="37"/>
  <c r="I174" i="37"/>
  <c r="L28" i="37"/>
  <c r="C28" i="37" s="1"/>
  <c r="E286" i="37"/>
  <c r="J76" i="37"/>
  <c r="L76" i="37" s="1"/>
  <c r="L77" i="37"/>
  <c r="C77" i="37" s="1"/>
  <c r="D231" i="37"/>
  <c r="F231" i="37" s="1"/>
  <c r="F205" i="37"/>
  <c r="D196" i="37"/>
  <c r="F166" i="37"/>
  <c r="C166" i="37" s="1"/>
  <c r="G76" i="37"/>
  <c r="D76" i="37"/>
  <c r="F76" i="37" s="1"/>
  <c r="F84" i="37"/>
  <c r="G54" i="37"/>
  <c r="I68" i="37"/>
  <c r="H76" i="37"/>
  <c r="H53" i="37" s="1"/>
  <c r="H52" i="37" s="1"/>
  <c r="C193" i="37"/>
  <c r="L205" i="37"/>
  <c r="J196" i="37"/>
  <c r="F197" i="37"/>
  <c r="O232" i="37"/>
  <c r="M231" i="37"/>
  <c r="N196" i="37"/>
  <c r="O205" i="37"/>
  <c r="L269" i="37"/>
  <c r="J231" i="37"/>
  <c r="L231" i="37" s="1"/>
  <c r="L232" i="37"/>
  <c r="C232" i="37" s="1"/>
  <c r="C131" i="37"/>
  <c r="L291" i="37"/>
  <c r="J290" i="37"/>
  <c r="L290" i="37" s="1"/>
  <c r="N290" i="37"/>
  <c r="O290" i="37" s="1"/>
  <c r="O291" i="37"/>
  <c r="J188" i="36"/>
  <c r="E22" i="36"/>
  <c r="G77" i="36"/>
  <c r="C91" i="36"/>
  <c r="C105" i="36"/>
  <c r="O117" i="36"/>
  <c r="C143" i="36"/>
  <c r="E131" i="36"/>
  <c r="C153" i="36"/>
  <c r="C155" i="36"/>
  <c r="C177" i="36"/>
  <c r="C178" i="36"/>
  <c r="L180" i="36"/>
  <c r="F185" i="36"/>
  <c r="L193" i="36"/>
  <c r="F205" i="36"/>
  <c r="F228" i="36"/>
  <c r="E259" i="36"/>
  <c r="C284" i="36"/>
  <c r="C298" i="36"/>
  <c r="C299" i="36"/>
  <c r="C301" i="36"/>
  <c r="C303" i="36"/>
  <c r="C24" i="36"/>
  <c r="J28" i="36"/>
  <c r="I44" i="36"/>
  <c r="D55" i="36"/>
  <c r="D54" i="36" s="1"/>
  <c r="C58" i="36"/>
  <c r="L59" i="36"/>
  <c r="C64" i="36"/>
  <c r="O70" i="36"/>
  <c r="C82" i="36"/>
  <c r="C88" i="36"/>
  <c r="E84" i="36"/>
  <c r="L104" i="36"/>
  <c r="F106" i="36"/>
  <c r="C106" i="36" s="1"/>
  <c r="C111" i="36"/>
  <c r="O123" i="36"/>
  <c r="I129" i="36"/>
  <c r="C134" i="36"/>
  <c r="C136" i="36"/>
  <c r="F137" i="36"/>
  <c r="L137" i="36"/>
  <c r="O145" i="36"/>
  <c r="O152" i="36"/>
  <c r="I161" i="36"/>
  <c r="G175" i="36"/>
  <c r="C187" i="36"/>
  <c r="D192" i="36"/>
  <c r="L206" i="36"/>
  <c r="C212" i="36"/>
  <c r="C213" i="36"/>
  <c r="C214" i="36"/>
  <c r="C215" i="36"/>
  <c r="O228" i="36"/>
  <c r="O260" i="36"/>
  <c r="I264" i="36"/>
  <c r="C271" i="36"/>
  <c r="F272" i="36"/>
  <c r="I281" i="36"/>
  <c r="O283" i="36"/>
  <c r="C294" i="36"/>
  <c r="C295" i="36"/>
  <c r="N188" i="36"/>
  <c r="I234" i="36"/>
  <c r="L33" i="36"/>
  <c r="C33" i="36" s="1"/>
  <c r="K28" i="36"/>
  <c r="K22" i="36" s="1"/>
  <c r="L38" i="36"/>
  <c r="C38" i="36" s="1"/>
  <c r="L44" i="36"/>
  <c r="N54" i="36"/>
  <c r="H54" i="36"/>
  <c r="I59" i="36"/>
  <c r="E77" i="36"/>
  <c r="O81" i="36"/>
  <c r="I113" i="36"/>
  <c r="K131" i="36"/>
  <c r="O132" i="36"/>
  <c r="I137" i="36"/>
  <c r="C148" i="36"/>
  <c r="L152" i="36"/>
  <c r="C157" i="36"/>
  <c r="C160" i="36"/>
  <c r="F161" i="36"/>
  <c r="L161" i="36"/>
  <c r="C169" i="36"/>
  <c r="C170" i="36"/>
  <c r="C172" i="36"/>
  <c r="F252" i="36"/>
  <c r="F260" i="36"/>
  <c r="F264" i="36"/>
  <c r="L264" i="36"/>
  <c r="I236" i="36"/>
  <c r="G232" i="36"/>
  <c r="N270" i="36"/>
  <c r="N269" i="36" s="1"/>
  <c r="O272" i="36"/>
  <c r="N22" i="36"/>
  <c r="C26" i="36"/>
  <c r="L35" i="36"/>
  <c r="C35" i="36" s="1"/>
  <c r="F44" i="36"/>
  <c r="C61" i="36"/>
  <c r="C63" i="36"/>
  <c r="C69" i="36"/>
  <c r="I70" i="36"/>
  <c r="F104" i="36"/>
  <c r="K197" i="36"/>
  <c r="L199" i="36"/>
  <c r="C200" i="36"/>
  <c r="C204" i="36"/>
  <c r="M259" i="36"/>
  <c r="O259" i="36" s="1"/>
  <c r="O277" i="36"/>
  <c r="C25" i="36"/>
  <c r="C45" i="36"/>
  <c r="O56" i="36"/>
  <c r="C62" i="36"/>
  <c r="C65" i="36"/>
  <c r="C67" i="36"/>
  <c r="C72" i="36"/>
  <c r="C73" i="36"/>
  <c r="C75" i="36"/>
  <c r="C80" i="36"/>
  <c r="I85" i="36"/>
  <c r="G84" i="36"/>
  <c r="C165" i="36"/>
  <c r="C181" i="36"/>
  <c r="L188" i="36"/>
  <c r="F277" i="36"/>
  <c r="E270" i="36"/>
  <c r="E269" i="36" s="1"/>
  <c r="C280" i="36"/>
  <c r="O293" i="36"/>
  <c r="O22" i="36"/>
  <c r="E55" i="36"/>
  <c r="E54" i="36" s="1"/>
  <c r="K55" i="36"/>
  <c r="C57" i="36"/>
  <c r="F59" i="36"/>
  <c r="C59" i="36" s="1"/>
  <c r="C66" i="36"/>
  <c r="I68" i="36"/>
  <c r="C74" i="36"/>
  <c r="K77" i="36"/>
  <c r="K84" i="36"/>
  <c r="C115" i="36"/>
  <c r="C141" i="36"/>
  <c r="G166" i="36"/>
  <c r="I166" i="36" s="1"/>
  <c r="I167" i="36"/>
  <c r="G174" i="36"/>
  <c r="F192" i="36"/>
  <c r="D188" i="36"/>
  <c r="F188" i="36" s="1"/>
  <c r="E232" i="36"/>
  <c r="K232" i="36"/>
  <c r="K231" i="36" s="1"/>
  <c r="C240" i="36"/>
  <c r="C244" i="36"/>
  <c r="L247" i="36"/>
  <c r="C268" i="36"/>
  <c r="D270" i="36"/>
  <c r="D269" i="36" s="1"/>
  <c r="L78" i="36"/>
  <c r="C79" i="36"/>
  <c r="I81" i="36"/>
  <c r="D84" i="36"/>
  <c r="H84" i="36"/>
  <c r="N84" i="36"/>
  <c r="C93" i="36"/>
  <c r="C95" i="36"/>
  <c r="F96" i="36"/>
  <c r="I104" i="36"/>
  <c r="C104" i="36" s="1"/>
  <c r="L113" i="36"/>
  <c r="C114" i="36"/>
  <c r="C121" i="36"/>
  <c r="F123" i="36"/>
  <c r="O129" i="36"/>
  <c r="M131" i="36"/>
  <c r="C135" i="36"/>
  <c r="C140" i="36"/>
  <c r="I142" i="36"/>
  <c r="I145" i="36"/>
  <c r="C147" i="36"/>
  <c r="C150" i="36"/>
  <c r="F152" i="36"/>
  <c r="C152" i="36" s="1"/>
  <c r="C159" i="36"/>
  <c r="C162" i="36"/>
  <c r="C164" i="36"/>
  <c r="C171" i="36"/>
  <c r="O176" i="36"/>
  <c r="C179" i="36"/>
  <c r="C191" i="36"/>
  <c r="H188" i="36"/>
  <c r="O193" i="36"/>
  <c r="C225" i="36"/>
  <c r="C227" i="36"/>
  <c r="C235" i="36"/>
  <c r="I239" i="36"/>
  <c r="I247" i="36"/>
  <c r="C258" i="36"/>
  <c r="F259" i="36"/>
  <c r="C267" i="36"/>
  <c r="L272" i="36"/>
  <c r="L277" i="36"/>
  <c r="C278" i="36"/>
  <c r="C279" i="36"/>
  <c r="J84" i="36"/>
  <c r="L84" i="36" s="1"/>
  <c r="C87" i="36"/>
  <c r="C94" i="36"/>
  <c r="C97" i="36"/>
  <c r="C99" i="36"/>
  <c r="C108" i="36"/>
  <c r="C128" i="36"/>
  <c r="C139" i="36"/>
  <c r="C151" i="36"/>
  <c r="C163" i="36"/>
  <c r="J175" i="36"/>
  <c r="L175" i="36" s="1"/>
  <c r="N175" i="36"/>
  <c r="N174" i="36" s="1"/>
  <c r="C184" i="36"/>
  <c r="C201" i="36"/>
  <c r="C202" i="36"/>
  <c r="C203" i="36"/>
  <c r="C207" i="36"/>
  <c r="N205" i="36"/>
  <c r="N196" i="36" s="1"/>
  <c r="H231" i="36"/>
  <c r="H195" i="36" s="1"/>
  <c r="C243" i="36"/>
  <c r="C251" i="36"/>
  <c r="J259" i="36"/>
  <c r="L259" i="36" s="1"/>
  <c r="C275" i="36"/>
  <c r="L70" i="36"/>
  <c r="C71" i="36"/>
  <c r="M77" i="36"/>
  <c r="O77" i="36" s="1"/>
  <c r="L81" i="36"/>
  <c r="C81" i="36" s="1"/>
  <c r="C83" i="36"/>
  <c r="F85" i="36"/>
  <c r="C86" i="36"/>
  <c r="C89" i="36"/>
  <c r="I96" i="36"/>
  <c r="C98" i="36"/>
  <c r="C101" i="36"/>
  <c r="C103" i="36"/>
  <c r="C107" i="36"/>
  <c r="C110" i="36"/>
  <c r="L117" i="36"/>
  <c r="C118" i="36"/>
  <c r="C125" i="36"/>
  <c r="C127" i="36"/>
  <c r="C133" i="36"/>
  <c r="L142" i="36"/>
  <c r="C144" i="36"/>
  <c r="F145" i="36"/>
  <c r="L145" i="36"/>
  <c r="C156" i="36"/>
  <c r="F166" i="36"/>
  <c r="L167" i="36"/>
  <c r="C168" i="36"/>
  <c r="I180" i="36"/>
  <c r="O180" i="36"/>
  <c r="C183" i="36"/>
  <c r="C186" i="36"/>
  <c r="F189" i="36"/>
  <c r="L189" i="36"/>
  <c r="C194" i="36"/>
  <c r="C211" i="36"/>
  <c r="L217" i="36"/>
  <c r="C219" i="36"/>
  <c r="K205" i="36"/>
  <c r="K196" i="36" s="1"/>
  <c r="K195" i="36" s="1"/>
  <c r="C229" i="36"/>
  <c r="C230" i="36"/>
  <c r="C233" i="36"/>
  <c r="C238" i="36"/>
  <c r="F239" i="36"/>
  <c r="C241" i="36"/>
  <c r="C246" i="36"/>
  <c r="F247" i="36"/>
  <c r="C249" i="36"/>
  <c r="I252" i="36"/>
  <c r="O252" i="36"/>
  <c r="C262" i="36"/>
  <c r="C263" i="36"/>
  <c r="C273" i="36"/>
  <c r="C297" i="36"/>
  <c r="O55" i="36"/>
  <c r="F84" i="36"/>
  <c r="F77" i="36"/>
  <c r="E76" i="36"/>
  <c r="F68" i="36"/>
  <c r="I77" i="36"/>
  <c r="G54" i="36"/>
  <c r="I55" i="36"/>
  <c r="C44" i="36"/>
  <c r="K54" i="36"/>
  <c r="L55" i="36"/>
  <c r="L56" i="36"/>
  <c r="F70" i="36"/>
  <c r="F78" i="36"/>
  <c r="O85" i="36"/>
  <c r="F90" i="36"/>
  <c r="C90" i="36" s="1"/>
  <c r="L123" i="36"/>
  <c r="F129" i="36"/>
  <c r="C129" i="36" s="1"/>
  <c r="G131" i="36"/>
  <c r="M174" i="36"/>
  <c r="H175" i="36"/>
  <c r="I176" i="36"/>
  <c r="I23" i="36"/>
  <c r="G22" i="36"/>
  <c r="L77" i="36"/>
  <c r="L85" i="36"/>
  <c r="C116" i="36"/>
  <c r="C120" i="36"/>
  <c r="C124" i="36"/>
  <c r="D131" i="36"/>
  <c r="F131" i="36" s="1"/>
  <c r="H131" i="36"/>
  <c r="H76" i="36" s="1"/>
  <c r="I132" i="36"/>
  <c r="C132" i="36" s="1"/>
  <c r="C154" i="36"/>
  <c r="M166" i="36"/>
  <c r="O166" i="36" s="1"/>
  <c r="O167" i="36"/>
  <c r="D175" i="36"/>
  <c r="F176" i="36"/>
  <c r="C182" i="36"/>
  <c r="M205" i="36"/>
  <c r="O205" i="36" s="1"/>
  <c r="O206" i="36"/>
  <c r="I232" i="36"/>
  <c r="D290" i="36"/>
  <c r="F290" i="36" s="1"/>
  <c r="F291" i="36"/>
  <c r="I189" i="36"/>
  <c r="G192" i="36"/>
  <c r="I192" i="36" s="1"/>
  <c r="I193" i="36"/>
  <c r="C193" i="36" s="1"/>
  <c r="J22" i="36"/>
  <c r="L22" i="36" s="1"/>
  <c r="M290" i="36"/>
  <c r="O290" i="36" s="1"/>
  <c r="O291" i="36"/>
  <c r="F23" i="36"/>
  <c r="L291" i="36"/>
  <c r="J290" i="36"/>
  <c r="L290" i="36" s="1"/>
  <c r="L28" i="36"/>
  <c r="C28" i="36" s="1"/>
  <c r="O46" i="36"/>
  <c r="C46" i="36" s="1"/>
  <c r="I56" i="36"/>
  <c r="M68" i="36"/>
  <c r="O68" i="36" s="1"/>
  <c r="O78" i="36"/>
  <c r="M84" i="36"/>
  <c r="C112" i="36"/>
  <c r="D22" i="36"/>
  <c r="F22" i="36" s="1"/>
  <c r="H22" i="36"/>
  <c r="G290" i="36"/>
  <c r="I290" i="36" s="1"/>
  <c r="I291" i="36"/>
  <c r="O23" i="36"/>
  <c r="J68" i="36"/>
  <c r="L68" i="36" s="1"/>
  <c r="F113" i="36"/>
  <c r="C113" i="36" s="1"/>
  <c r="F117" i="36"/>
  <c r="C117" i="36" s="1"/>
  <c r="C122" i="36"/>
  <c r="C126" i="36"/>
  <c r="C130" i="36"/>
  <c r="J131" i="36"/>
  <c r="L131" i="36" s="1"/>
  <c r="N131" i="36"/>
  <c r="O131" i="36" s="1"/>
  <c r="C138" i="36"/>
  <c r="O142" i="36"/>
  <c r="C146" i="36"/>
  <c r="C158" i="36"/>
  <c r="F167" i="36"/>
  <c r="J174" i="36"/>
  <c r="L174" i="36" s="1"/>
  <c r="L185" i="36"/>
  <c r="C185" i="36" s="1"/>
  <c r="C190" i="36"/>
  <c r="M192" i="36"/>
  <c r="O192" i="36" s="1"/>
  <c r="C192" i="36" s="1"/>
  <c r="C198" i="36"/>
  <c r="F199" i="36"/>
  <c r="D197" i="36"/>
  <c r="O217" i="36"/>
  <c r="C226" i="36"/>
  <c r="I228" i="36"/>
  <c r="G205" i="36"/>
  <c r="I205" i="36" s="1"/>
  <c r="F234" i="36"/>
  <c r="O234" i="36"/>
  <c r="M232" i="36"/>
  <c r="L236" i="36"/>
  <c r="C236" i="36" s="1"/>
  <c r="C242" i="36"/>
  <c r="C250" i="36"/>
  <c r="J252" i="36"/>
  <c r="L252" i="36" s="1"/>
  <c r="L253" i="36"/>
  <c r="C254" i="36"/>
  <c r="C265" i="36"/>
  <c r="C266" i="36"/>
  <c r="M269" i="36"/>
  <c r="O269" i="36" s="1"/>
  <c r="C274" i="36"/>
  <c r="O281" i="36"/>
  <c r="J196" i="36"/>
  <c r="L197" i="36"/>
  <c r="L205" i="36"/>
  <c r="E231" i="36"/>
  <c r="E286" i="36" s="1"/>
  <c r="C239" i="36"/>
  <c r="C261" i="36"/>
  <c r="I272" i="36"/>
  <c r="G270" i="36"/>
  <c r="I199" i="36"/>
  <c r="C209" i="36"/>
  <c r="C210" i="36"/>
  <c r="C218" i="36"/>
  <c r="L228" i="36"/>
  <c r="N231" i="36"/>
  <c r="C237" i="36"/>
  <c r="C245" i="36"/>
  <c r="C257" i="36"/>
  <c r="G259" i="36"/>
  <c r="I259" i="36" s="1"/>
  <c r="I260" i="36"/>
  <c r="C281" i="36"/>
  <c r="C282" i="36"/>
  <c r="C285" i="36"/>
  <c r="C296" i="36"/>
  <c r="C293" i="36" s="1"/>
  <c r="G197" i="36"/>
  <c r="O197" i="36"/>
  <c r="F206" i="36"/>
  <c r="C206" i="36" s="1"/>
  <c r="D232" i="36"/>
  <c r="L232" i="36"/>
  <c r="O253" i="36"/>
  <c r="L260" i="36"/>
  <c r="F270" i="36"/>
  <c r="J270" i="36"/>
  <c r="I283" i="36"/>
  <c r="C283" i="36" s="1"/>
  <c r="C291" i="39" l="1"/>
  <c r="C290" i="39" s="1"/>
  <c r="C188" i="39"/>
  <c r="C232" i="39"/>
  <c r="I76" i="39"/>
  <c r="C270" i="39"/>
  <c r="C84" i="37"/>
  <c r="C192" i="37"/>
  <c r="K286" i="37"/>
  <c r="C188" i="37"/>
  <c r="K52" i="37"/>
  <c r="E52" i="37"/>
  <c r="E288" i="37" s="1"/>
  <c r="E51" i="37"/>
  <c r="C174" i="37"/>
  <c r="N53" i="41"/>
  <c r="N52" i="41" s="1"/>
  <c r="C192" i="41"/>
  <c r="C166" i="36"/>
  <c r="C180" i="36"/>
  <c r="C176" i="36"/>
  <c r="C264" i="36"/>
  <c r="C161" i="36"/>
  <c r="C253" i="36"/>
  <c r="C189" i="36"/>
  <c r="O175" i="36"/>
  <c r="C85" i="36"/>
  <c r="C96" i="36"/>
  <c r="I76" i="37"/>
  <c r="C76" i="37" s="1"/>
  <c r="C175" i="39"/>
  <c r="H286" i="37"/>
  <c r="G195" i="37"/>
  <c r="I195" i="37" s="1"/>
  <c r="D286" i="39"/>
  <c r="F286" i="39" s="1"/>
  <c r="O231" i="39"/>
  <c r="L231" i="39"/>
  <c r="C205" i="39"/>
  <c r="K195" i="39"/>
  <c r="K52" i="39" s="1"/>
  <c r="K51" i="39" s="1"/>
  <c r="C205" i="41"/>
  <c r="G195" i="41"/>
  <c r="C232" i="41"/>
  <c r="O76" i="41"/>
  <c r="K51" i="41"/>
  <c r="K288" i="41"/>
  <c r="E288" i="41"/>
  <c r="E51" i="41"/>
  <c r="F269" i="41"/>
  <c r="D286" i="41"/>
  <c r="F286" i="41" s="1"/>
  <c r="H195" i="41"/>
  <c r="H286" i="41"/>
  <c r="C77" i="41"/>
  <c r="J195" i="41"/>
  <c r="L195" i="41" s="1"/>
  <c r="L196" i="41"/>
  <c r="L188" i="41"/>
  <c r="C188" i="41" s="1"/>
  <c r="K286" i="41"/>
  <c r="M286" i="41"/>
  <c r="O286" i="41" s="1"/>
  <c r="D53" i="41"/>
  <c r="F54" i="41"/>
  <c r="C76" i="41"/>
  <c r="J286" i="41"/>
  <c r="J53" i="41"/>
  <c r="D195" i="41"/>
  <c r="F195" i="41" s="1"/>
  <c r="F196" i="41"/>
  <c r="I196" i="41"/>
  <c r="H52" i="41"/>
  <c r="G53" i="41"/>
  <c r="I54" i="41"/>
  <c r="C231" i="41"/>
  <c r="N51" i="41"/>
  <c r="N288" i="41"/>
  <c r="O53" i="41"/>
  <c r="I269" i="41"/>
  <c r="G286" i="41"/>
  <c r="I286" i="41" s="1"/>
  <c r="M195" i="41"/>
  <c r="O195" i="41" s="1"/>
  <c r="E288" i="39"/>
  <c r="E51" i="39"/>
  <c r="D195" i="39"/>
  <c r="F195" i="39" s="1"/>
  <c r="F196" i="39"/>
  <c r="O269" i="39"/>
  <c r="M286" i="39"/>
  <c r="C174" i="39"/>
  <c r="H286" i="39"/>
  <c r="H195" i="39"/>
  <c r="H52" i="39" s="1"/>
  <c r="I231" i="39"/>
  <c r="G286" i="39"/>
  <c r="L269" i="39"/>
  <c r="J286" i="39"/>
  <c r="L286" i="39" s="1"/>
  <c r="I196" i="39"/>
  <c r="G195" i="39"/>
  <c r="F54" i="39"/>
  <c r="C54" i="39" s="1"/>
  <c r="D53" i="39"/>
  <c r="L76" i="39"/>
  <c r="J53" i="39"/>
  <c r="N195" i="39"/>
  <c r="N52" i="39" s="1"/>
  <c r="N286" i="39"/>
  <c r="M195" i="39"/>
  <c r="M53" i="39"/>
  <c r="J195" i="39"/>
  <c r="L195" i="39" s="1"/>
  <c r="L196" i="39"/>
  <c r="H288" i="37"/>
  <c r="H51" i="37"/>
  <c r="I54" i="37"/>
  <c r="G53" i="37"/>
  <c r="C197" i="37"/>
  <c r="M53" i="37"/>
  <c r="O54" i="37"/>
  <c r="O196" i="37"/>
  <c r="M195" i="37"/>
  <c r="O195" i="37" s="1"/>
  <c r="N195" i="37"/>
  <c r="N52" i="37" s="1"/>
  <c r="N286" i="37"/>
  <c r="J195" i="37"/>
  <c r="L195" i="37" s="1"/>
  <c r="L196" i="37"/>
  <c r="D195" i="37"/>
  <c r="F195" i="37" s="1"/>
  <c r="F196" i="37"/>
  <c r="C270" i="37"/>
  <c r="J286" i="37"/>
  <c r="L286" i="37" s="1"/>
  <c r="O231" i="37"/>
  <c r="C231" i="37" s="1"/>
  <c r="M286" i="37"/>
  <c r="O286" i="37" s="1"/>
  <c r="C68" i="37"/>
  <c r="C205" i="37"/>
  <c r="J53" i="37"/>
  <c r="L54" i="37"/>
  <c r="F269" i="37"/>
  <c r="D286" i="37"/>
  <c r="F286" i="37" s="1"/>
  <c r="I269" i="37"/>
  <c r="G286" i="37"/>
  <c r="I286" i="37" s="1"/>
  <c r="C55" i="37"/>
  <c r="D53" i="37"/>
  <c r="F54" i="37"/>
  <c r="G76" i="36"/>
  <c r="C252" i="36"/>
  <c r="C217" i="36"/>
  <c r="C137" i="36"/>
  <c r="C56" i="36"/>
  <c r="G188" i="36"/>
  <c r="I188" i="36" s="1"/>
  <c r="C70" i="36"/>
  <c r="N76" i="36"/>
  <c r="N53" i="36" s="1"/>
  <c r="N52" i="36" s="1"/>
  <c r="C247" i="36"/>
  <c r="E53" i="36"/>
  <c r="C142" i="36"/>
  <c r="O84" i="36"/>
  <c r="C259" i="36"/>
  <c r="N195" i="36"/>
  <c r="O270" i="36"/>
  <c r="C123" i="36"/>
  <c r="F54" i="36"/>
  <c r="K76" i="36"/>
  <c r="K286" i="36" s="1"/>
  <c r="C272" i="36"/>
  <c r="C205" i="36"/>
  <c r="F55" i="36"/>
  <c r="C55" i="36" s="1"/>
  <c r="M188" i="36"/>
  <c r="O188" i="36" s="1"/>
  <c r="C188" i="36" s="1"/>
  <c r="I84" i="36"/>
  <c r="M196" i="36"/>
  <c r="O196" i="36" s="1"/>
  <c r="C228" i="36"/>
  <c r="C199" i="36"/>
  <c r="C167" i="36"/>
  <c r="C23" i="36"/>
  <c r="C291" i="36" s="1"/>
  <c r="C290" i="36" s="1"/>
  <c r="E195" i="36"/>
  <c r="O174" i="36"/>
  <c r="C145" i="36"/>
  <c r="F269" i="36"/>
  <c r="C277" i="36"/>
  <c r="I22" i="36"/>
  <c r="C22" i="36" s="1"/>
  <c r="I54" i="36"/>
  <c r="C234" i="36"/>
  <c r="I131" i="36"/>
  <c r="C131" i="36" s="1"/>
  <c r="J76" i="36"/>
  <c r="J54" i="36"/>
  <c r="L196" i="36"/>
  <c r="G231" i="36"/>
  <c r="I231" i="36" s="1"/>
  <c r="L270" i="36"/>
  <c r="J269" i="36"/>
  <c r="I197" i="36"/>
  <c r="G196" i="36"/>
  <c r="G269" i="36"/>
  <c r="I270" i="36"/>
  <c r="J231" i="36"/>
  <c r="L231" i="36" s="1"/>
  <c r="D174" i="36"/>
  <c r="F174" i="36" s="1"/>
  <c r="F175" i="36"/>
  <c r="H174" i="36"/>
  <c r="I175" i="36"/>
  <c r="C78" i="36"/>
  <c r="D76" i="36"/>
  <c r="C68" i="36"/>
  <c r="M54" i="36"/>
  <c r="F232" i="36"/>
  <c r="D231" i="36"/>
  <c r="C260" i="36"/>
  <c r="M231" i="36"/>
  <c r="O232" i="36"/>
  <c r="D196" i="36"/>
  <c r="F197" i="36"/>
  <c r="M76" i="36"/>
  <c r="O76" i="36" s="1"/>
  <c r="I76" i="36"/>
  <c r="C77" i="36"/>
  <c r="C269" i="39" l="1"/>
  <c r="C76" i="39"/>
  <c r="C231" i="39"/>
  <c r="K288" i="39"/>
  <c r="K51" i="37"/>
  <c r="K288" i="37"/>
  <c r="I195" i="41"/>
  <c r="C196" i="41"/>
  <c r="C269" i="41"/>
  <c r="N286" i="36"/>
  <c r="C84" i="36"/>
  <c r="O195" i="39"/>
  <c r="I286" i="39"/>
  <c r="C269" i="37"/>
  <c r="C195" i="41"/>
  <c r="C54" i="41"/>
  <c r="H288" i="41"/>
  <c r="H51" i="41"/>
  <c r="L53" i="41"/>
  <c r="J52" i="41"/>
  <c r="D52" i="41"/>
  <c r="F53" i="41"/>
  <c r="M52" i="41"/>
  <c r="L286" i="41"/>
  <c r="G52" i="41"/>
  <c r="I53" i="41"/>
  <c r="D52" i="39"/>
  <c r="F53" i="39"/>
  <c r="N51" i="39"/>
  <c r="N288" i="39"/>
  <c r="H288" i="39"/>
  <c r="H51" i="39"/>
  <c r="O53" i="39"/>
  <c r="M52" i="39"/>
  <c r="L53" i="39"/>
  <c r="J52" i="39"/>
  <c r="I195" i="39"/>
  <c r="G52" i="39"/>
  <c r="C196" i="39"/>
  <c r="C286" i="39" s="1"/>
  <c r="O286" i="39"/>
  <c r="C54" i="37"/>
  <c r="J52" i="37"/>
  <c r="L53" i="37"/>
  <c r="C195" i="37"/>
  <c r="G52" i="37"/>
  <c r="I53" i="37"/>
  <c r="F53" i="37"/>
  <c r="D52" i="37"/>
  <c r="N51" i="37"/>
  <c r="N288" i="37"/>
  <c r="M52" i="37"/>
  <c r="O53" i="37"/>
  <c r="C196" i="37"/>
  <c r="C270" i="36"/>
  <c r="C197" i="36"/>
  <c r="G53" i="36"/>
  <c r="E52" i="36"/>
  <c r="L76" i="36"/>
  <c r="K53" i="36"/>
  <c r="K52" i="36" s="1"/>
  <c r="F231" i="36"/>
  <c r="D286" i="36"/>
  <c r="F286" i="36" s="1"/>
  <c r="L54" i="36"/>
  <c r="J53" i="36"/>
  <c r="C232" i="36"/>
  <c r="I174" i="36"/>
  <c r="H286" i="36"/>
  <c r="G195" i="36"/>
  <c r="I195" i="36" s="1"/>
  <c r="I196" i="36"/>
  <c r="O231" i="36"/>
  <c r="M286" i="36"/>
  <c r="O286" i="36" s="1"/>
  <c r="M53" i="36"/>
  <c r="O54" i="36"/>
  <c r="C174" i="36"/>
  <c r="F196" i="36"/>
  <c r="D195" i="36"/>
  <c r="F195" i="36" s="1"/>
  <c r="M195" i="36"/>
  <c r="O195" i="36" s="1"/>
  <c r="F76" i="36"/>
  <c r="D53" i="36"/>
  <c r="G52" i="36"/>
  <c r="H53" i="36"/>
  <c r="H52" i="36" s="1"/>
  <c r="E288" i="36"/>
  <c r="E51" i="36"/>
  <c r="C175" i="36"/>
  <c r="I269" i="36"/>
  <c r="G286" i="36"/>
  <c r="L269" i="36"/>
  <c r="J286" i="36"/>
  <c r="L286" i="36" s="1"/>
  <c r="J195" i="36"/>
  <c r="L195" i="36" s="1"/>
  <c r="N51" i="36"/>
  <c r="N288" i="36"/>
  <c r="C195" i="39" l="1"/>
  <c r="C286" i="37"/>
  <c r="C286" i="41"/>
  <c r="I286" i="36"/>
  <c r="C76" i="36"/>
  <c r="C269" i="36"/>
  <c r="C53" i="41"/>
  <c r="J51" i="41"/>
  <c r="L51" i="41" s="1"/>
  <c r="L52" i="41"/>
  <c r="J288" i="41"/>
  <c r="L288" i="41" s="1"/>
  <c r="G288" i="41"/>
  <c r="I288" i="41" s="1"/>
  <c r="I52" i="41"/>
  <c r="G51" i="41"/>
  <c r="I51" i="41" s="1"/>
  <c r="D288" i="41"/>
  <c r="F288" i="41" s="1"/>
  <c r="C288" i="41" s="1"/>
  <c r="F52" i="41"/>
  <c r="D51" i="41"/>
  <c r="F51" i="41" s="1"/>
  <c r="M51" i="41"/>
  <c r="O51" i="41" s="1"/>
  <c r="O52" i="41"/>
  <c r="M288" i="41"/>
  <c r="O288" i="41" s="1"/>
  <c r="L52" i="39"/>
  <c r="J51" i="39"/>
  <c r="L51" i="39" s="1"/>
  <c r="J288" i="39"/>
  <c r="L288" i="39" s="1"/>
  <c r="C53" i="39"/>
  <c r="D288" i="39"/>
  <c r="F288" i="39" s="1"/>
  <c r="D51" i="39"/>
  <c r="F51" i="39" s="1"/>
  <c r="F52" i="39"/>
  <c r="G288" i="39"/>
  <c r="I288" i="39" s="1"/>
  <c r="I52" i="39"/>
  <c r="G51" i="39"/>
  <c r="I51" i="39" s="1"/>
  <c r="M51" i="39"/>
  <c r="O51" i="39" s="1"/>
  <c r="O52" i="39"/>
  <c r="M288" i="39"/>
  <c r="O288" i="39" s="1"/>
  <c r="D288" i="37"/>
  <c r="F288" i="37" s="1"/>
  <c r="D51" i="37"/>
  <c r="F51" i="37" s="1"/>
  <c r="F52" i="37"/>
  <c r="C53" i="37"/>
  <c r="J51" i="37"/>
  <c r="L51" i="37" s="1"/>
  <c r="L52" i="37"/>
  <c r="J288" i="37"/>
  <c r="L288" i="37" s="1"/>
  <c r="O52" i="37"/>
  <c r="M51" i="37"/>
  <c r="O51" i="37" s="1"/>
  <c r="M288" i="37"/>
  <c r="O288" i="37" s="1"/>
  <c r="G288" i="37"/>
  <c r="I288" i="37" s="1"/>
  <c r="I52" i="37"/>
  <c r="G51" i="37"/>
  <c r="I51" i="37" s="1"/>
  <c r="K51" i="36"/>
  <c r="K288" i="36"/>
  <c r="C196" i="36"/>
  <c r="C54" i="36"/>
  <c r="G288" i="36"/>
  <c r="G51" i="36"/>
  <c r="I52" i="36"/>
  <c r="C231" i="36"/>
  <c r="F53" i="36"/>
  <c r="D52" i="36"/>
  <c r="H288" i="36"/>
  <c r="H51" i="36"/>
  <c r="I53" i="36"/>
  <c r="C195" i="36"/>
  <c r="M52" i="36"/>
  <c r="O53" i="36"/>
  <c r="J52" i="36"/>
  <c r="L53" i="36"/>
  <c r="I51" i="36" l="1"/>
  <c r="C288" i="37"/>
  <c r="C52" i="39"/>
  <c r="C51" i="41"/>
  <c r="C52" i="41"/>
  <c r="C51" i="39"/>
  <c r="C288" i="39"/>
  <c r="C52" i="37"/>
  <c r="C51" i="37"/>
  <c r="C286" i="36"/>
  <c r="O52" i="36"/>
  <c r="M51" i="36"/>
  <c r="O51" i="36" s="1"/>
  <c r="M288" i="36"/>
  <c r="O288" i="36" s="1"/>
  <c r="J51" i="36"/>
  <c r="L51" i="36" s="1"/>
  <c r="L52" i="36"/>
  <c r="J288" i="36"/>
  <c r="L288" i="36" s="1"/>
  <c r="C53" i="36"/>
  <c r="I288" i="36"/>
  <c r="D288" i="36"/>
  <c r="F288" i="36" s="1"/>
  <c r="F52" i="36"/>
  <c r="C52" i="36" s="1"/>
  <c r="D51" i="36"/>
  <c r="F51" i="36" s="1"/>
  <c r="C51" i="36" l="1"/>
  <c r="C288" i="36"/>
  <c r="O303" i="35" l="1"/>
  <c r="L303" i="35"/>
  <c r="I303" i="35"/>
  <c r="F303" i="35"/>
  <c r="O301" i="35"/>
  <c r="L301" i="35"/>
  <c r="I301" i="35"/>
  <c r="F301" i="35"/>
  <c r="O299" i="35"/>
  <c r="L299" i="35"/>
  <c r="I299" i="35"/>
  <c r="F299" i="35"/>
  <c r="O298" i="35"/>
  <c r="L298" i="35"/>
  <c r="I298" i="35"/>
  <c r="F298" i="35"/>
  <c r="O297" i="35"/>
  <c r="L297" i="35"/>
  <c r="I297" i="35"/>
  <c r="F297" i="35"/>
  <c r="O296" i="35"/>
  <c r="L296" i="35"/>
  <c r="I296" i="35"/>
  <c r="F296" i="35"/>
  <c r="O295" i="35"/>
  <c r="L295" i="35"/>
  <c r="I295" i="35"/>
  <c r="F295" i="35"/>
  <c r="O294" i="35"/>
  <c r="L294" i="35"/>
  <c r="I294" i="35"/>
  <c r="F294" i="35"/>
  <c r="N293" i="35"/>
  <c r="M293" i="35"/>
  <c r="K293" i="35"/>
  <c r="J293" i="35"/>
  <c r="H293" i="35"/>
  <c r="G293" i="35"/>
  <c r="E293" i="35"/>
  <c r="D293" i="35"/>
  <c r="F293" i="35" s="1"/>
  <c r="O285" i="35"/>
  <c r="L285" i="35"/>
  <c r="I285" i="35"/>
  <c r="F285" i="35"/>
  <c r="O284" i="35"/>
  <c r="L284" i="35"/>
  <c r="I284" i="35"/>
  <c r="F284" i="35"/>
  <c r="N283" i="35"/>
  <c r="M283" i="35"/>
  <c r="K283" i="35"/>
  <c r="J283" i="35"/>
  <c r="H283" i="35"/>
  <c r="G283" i="35"/>
  <c r="I283" i="35" s="1"/>
  <c r="E283" i="35"/>
  <c r="D283" i="35"/>
  <c r="F283" i="35" s="1"/>
  <c r="O282" i="35"/>
  <c r="L282" i="35"/>
  <c r="I282" i="35"/>
  <c r="F282" i="35"/>
  <c r="C282" i="35" s="1"/>
  <c r="N281" i="35"/>
  <c r="M281" i="35"/>
  <c r="O281" i="35" s="1"/>
  <c r="K281" i="35"/>
  <c r="L281" i="35" s="1"/>
  <c r="J281" i="35"/>
  <c r="H281" i="35"/>
  <c r="G281" i="35"/>
  <c r="E281" i="35"/>
  <c r="D281" i="35"/>
  <c r="O280" i="35"/>
  <c r="L280" i="35"/>
  <c r="I280" i="35"/>
  <c r="F280" i="35"/>
  <c r="O279" i="35"/>
  <c r="L279" i="35"/>
  <c r="I279" i="35"/>
  <c r="F279" i="35"/>
  <c r="O278" i="35"/>
  <c r="O277" i="35" s="1"/>
  <c r="L278" i="35"/>
  <c r="I278" i="35"/>
  <c r="C278" i="35" s="1"/>
  <c r="F278" i="35"/>
  <c r="N277" i="35"/>
  <c r="M277" i="35"/>
  <c r="K277" i="35"/>
  <c r="J277" i="35"/>
  <c r="H277" i="35"/>
  <c r="G277" i="35"/>
  <c r="E277" i="35"/>
  <c r="D277" i="35"/>
  <c r="O276" i="35"/>
  <c r="L276" i="35"/>
  <c r="I276" i="35"/>
  <c r="F276" i="35"/>
  <c r="O275" i="35"/>
  <c r="L275" i="35"/>
  <c r="I275" i="35"/>
  <c r="F275" i="35"/>
  <c r="O274" i="35"/>
  <c r="L274" i="35"/>
  <c r="I274" i="35"/>
  <c r="F274" i="35"/>
  <c r="C274" i="35"/>
  <c r="O273" i="35"/>
  <c r="L273" i="35"/>
  <c r="I273" i="35"/>
  <c r="F273" i="35"/>
  <c r="C273" i="35" s="1"/>
  <c r="N272" i="35"/>
  <c r="M272" i="35"/>
  <c r="K272" i="35"/>
  <c r="J272" i="35"/>
  <c r="L272" i="35" s="1"/>
  <c r="H272" i="35"/>
  <c r="G272" i="35"/>
  <c r="I272" i="35" s="1"/>
  <c r="E272" i="35"/>
  <c r="E270" i="35" s="1"/>
  <c r="E269" i="35" s="1"/>
  <c r="D272" i="35"/>
  <c r="F272" i="35" s="1"/>
  <c r="O271" i="35"/>
  <c r="L271" i="35"/>
  <c r="I271" i="35"/>
  <c r="F271" i="35"/>
  <c r="N270" i="35"/>
  <c r="N269" i="35" s="1"/>
  <c r="K270" i="35"/>
  <c r="K269" i="35" s="1"/>
  <c r="O268" i="35"/>
  <c r="L268" i="35"/>
  <c r="I268" i="35"/>
  <c r="F268" i="35"/>
  <c r="O267" i="35"/>
  <c r="L267" i="35"/>
  <c r="I267" i="35"/>
  <c r="F267" i="35"/>
  <c r="O266" i="35"/>
  <c r="L266" i="35"/>
  <c r="I266" i="35"/>
  <c r="F266" i="35"/>
  <c r="O265" i="35"/>
  <c r="L265" i="35"/>
  <c r="I265" i="35"/>
  <c r="F265" i="35"/>
  <c r="N264" i="35"/>
  <c r="M264" i="35"/>
  <c r="K264" i="35"/>
  <c r="J264" i="35"/>
  <c r="L264" i="35" s="1"/>
  <c r="I264" i="35"/>
  <c r="H264" i="35"/>
  <c r="G264" i="35"/>
  <c r="E264" i="35"/>
  <c r="D264" i="35"/>
  <c r="O263" i="35"/>
  <c r="L263" i="35"/>
  <c r="I263" i="35"/>
  <c r="F263" i="35"/>
  <c r="O262" i="35"/>
  <c r="L262" i="35"/>
  <c r="I262" i="35"/>
  <c r="F262" i="35"/>
  <c r="C262" i="35" s="1"/>
  <c r="O261" i="35"/>
  <c r="L261" i="35"/>
  <c r="I261" i="35"/>
  <c r="F261" i="35"/>
  <c r="N260" i="35"/>
  <c r="M260" i="35"/>
  <c r="K260" i="35"/>
  <c r="J260" i="35"/>
  <c r="L260" i="35" s="1"/>
  <c r="H260" i="35"/>
  <c r="H259" i="35" s="1"/>
  <c r="G260" i="35"/>
  <c r="I260" i="35" s="1"/>
  <c r="E260" i="35"/>
  <c r="E259" i="35" s="1"/>
  <c r="D260" i="35"/>
  <c r="N259" i="35"/>
  <c r="K259" i="35"/>
  <c r="J259" i="35"/>
  <c r="L259" i="35" s="1"/>
  <c r="G259" i="35"/>
  <c r="D259" i="35"/>
  <c r="F259" i="35" s="1"/>
  <c r="O258" i="35"/>
  <c r="L258" i="35"/>
  <c r="I258" i="35"/>
  <c r="F258" i="35"/>
  <c r="C258" i="35" s="1"/>
  <c r="O257" i="35"/>
  <c r="L257" i="35"/>
  <c r="I257" i="35"/>
  <c r="F257" i="35"/>
  <c r="O256" i="35"/>
  <c r="L256" i="35"/>
  <c r="I256" i="35"/>
  <c r="F256" i="35"/>
  <c r="O255" i="35"/>
  <c r="L255" i="35"/>
  <c r="I255" i="35"/>
  <c r="F255" i="35"/>
  <c r="O254" i="35"/>
  <c r="L254" i="35"/>
  <c r="I254" i="35"/>
  <c r="F254" i="35"/>
  <c r="N253" i="35"/>
  <c r="M253" i="35"/>
  <c r="M252" i="35" s="1"/>
  <c r="K253" i="35"/>
  <c r="J253" i="35"/>
  <c r="L253" i="35" s="1"/>
  <c r="H253" i="35"/>
  <c r="H252" i="35" s="1"/>
  <c r="G253" i="35"/>
  <c r="E253" i="35"/>
  <c r="D253" i="35"/>
  <c r="N252" i="35"/>
  <c r="K252" i="35"/>
  <c r="J252" i="35"/>
  <c r="G252" i="35"/>
  <c r="I252" i="35" s="1"/>
  <c r="E252" i="35"/>
  <c r="O251" i="35"/>
  <c r="L251" i="35"/>
  <c r="I251" i="35"/>
  <c r="F251" i="35"/>
  <c r="O250" i="35"/>
  <c r="L250" i="35"/>
  <c r="I250" i="35"/>
  <c r="F250" i="35"/>
  <c r="C250" i="35" s="1"/>
  <c r="O249" i="35"/>
  <c r="L249" i="35"/>
  <c r="I249" i="35"/>
  <c r="F249" i="35"/>
  <c r="O248" i="35"/>
  <c r="L248" i="35"/>
  <c r="I248" i="35"/>
  <c r="F248" i="35"/>
  <c r="N247" i="35"/>
  <c r="M247" i="35"/>
  <c r="K247" i="35"/>
  <c r="J247" i="35"/>
  <c r="H247" i="35"/>
  <c r="G247" i="35"/>
  <c r="E247" i="35"/>
  <c r="D247" i="35"/>
  <c r="F247" i="35" s="1"/>
  <c r="O246" i="35"/>
  <c r="L246" i="35"/>
  <c r="I246" i="35"/>
  <c r="F246" i="35"/>
  <c r="C246" i="35" s="1"/>
  <c r="O245" i="35"/>
  <c r="L245" i="35"/>
  <c r="I245" i="35"/>
  <c r="F245" i="35"/>
  <c r="O244" i="35"/>
  <c r="L244" i="35"/>
  <c r="I244" i="35"/>
  <c r="F244" i="35"/>
  <c r="O243" i="35"/>
  <c r="L243" i="35"/>
  <c r="I243" i="35"/>
  <c r="F243" i="35"/>
  <c r="O242" i="35"/>
  <c r="L242" i="35"/>
  <c r="I242" i="35"/>
  <c r="F242" i="35"/>
  <c r="C242" i="35" s="1"/>
  <c r="O241" i="35"/>
  <c r="L241" i="35"/>
  <c r="I241" i="35"/>
  <c r="F241" i="35"/>
  <c r="O240" i="35"/>
  <c r="L240" i="35"/>
  <c r="I240" i="35"/>
  <c r="F240" i="35"/>
  <c r="N239" i="35"/>
  <c r="M239" i="35"/>
  <c r="K239" i="35"/>
  <c r="J239" i="35"/>
  <c r="H239" i="35"/>
  <c r="G239" i="35"/>
  <c r="I239" i="35" s="1"/>
  <c r="E239" i="35"/>
  <c r="D239" i="35"/>
  <c r="F239" i="35" s="1"/>
  <c r="O238" i="35"/>
  <c r="L238" i="35"/>
  <c r="I238" i="35"/>
  <c r="F238" i="35"/>
  <c r="C238" i="35" s="1"/>
  <c r="O237" i="35"/>
  <c r="L237" i="35"/>
  <c r="I237" i="35"/>
  <c r="F237" i="35"/>
  <c r="N236" i="35"/>
  <c r="M236" i="35"/>
  <c r="K236" i="35"/>
  <c r="J236" i="35"/>
  <c r="L236" i="35" s="1"/>
  <c r="H236" i="35"/>
  <c r="G236" i="35"/>
  <c r="I236" i="35" s="1"/>
  <c r="E236" i="35"/>
  <c r="D236" i="35"/>
  <c r="O235" i="35"/>
  <c r="L235" i="35"/>
  <c r="I235" i="35"/>
  <c r="F235" i="35"/>
  <c r="N234" i="35"/>
  <c r="M234" i="35"/>
  <c r="M232" i="35" s="1"/>
  <c r="K234" i="35"/>
  <c r="K232" i="35" s="1"/>
  <c r="K231" i="35" s="1"/>
  <c r="J234" i="35"/>
  <c r="H234" i="35"/>
  <c r="G234" i="35"/>
  <c r="E234" i="35"/>
  <c r="D234" i="35"/>
  <c r="O233" i="35"/>
  <c r="L233" i="35"/>
  <c r="I233" i="35"/>
  <c r="F233" i="35"/>
  <c r="H232" i="35"/>
  <c r="E232" i="35"/>
  <c r="E231" i="35" s="1"/>
  <c r="D232" i="35"/>
  <c r="O230" i="35"/>
  <c r="L230" i="35"/>
  <c r="I230" i="35"/>
  <c r="F230" i="35"/>
  <c r="C230" i="35" s="1"/>
  <c r="O229" i="35"/>
  <c r="L229" i="35"/>
  <c r="I229" i="35"/>
  <c r="F229" i="35"/>
  <c r="N228" i="35"/>
  <c r="M228" i="35"/>
  <c r="K228" i="35"/>
  <c r="J228" i="35"/>
  <c r="L228" i="35" s="1"/>
  <c r="H228" i="35"/>
  <c r="G228" i="35"/>
  <c r="I228" i="35" s="1"/>
  <c r="E228" i="35"/>
  <c r="D228" i="35"/>
  <c r="O227" i="35"/>
  <c r="L227" i="35"/>
  <c r="I227" i="35"/>
  <c r="F227" i="35"/>
  <c r="O226" i="35"/>
  <c r="L226" i="35"/>
  <c r="I226" i="35"/>
  <c r="F226" i="35"/>
  <c r="O225" i="35"/>
  <c r="L225" i="35"/>
  <c r="I225" i="35"/>
  <c r="F225" i="35"/>
  <c r="O224" i="35"/>
  <c r="L224" i="35"/>
  <c r="I224" i="35"/>
  <c r="F224" i="35"/>
  <c r="O223" i="35"/>
  <c r="L223" i="35"/>
  <c r="I223" i="35"/>
  <c r="F223" i="35"/>
  <c r="O222" i="35"/>
  <c r="L222" i="35"/>
  <c r="I222" i="35"/>
  <c r="F222" i="35"/>
  <c r="O221" i="35"/>
  <c r="L221" i="35"/>
  <c r="I221" i="35"/>
  <c r="F221" i="35"/>
  <c r="O220" i="35"/>
  <c r="L220" i="35"/>
  <c r="I220" i="35"/>
  <c r="F220" i="35"/>
  <c r="O219" i="35"/>
  <c r="L219" i="35"/>
  <c r="I219" i="35"/>
  <c r="F219" i="35"/>
  <c r="O218" i="35"/>
  <c r="L218" i="35"/>
  <c r="I218" i="35"/>
  <c r="F218" i="35"/>
  <c r="C218" i="35" s="1"/>
  <c r="N217" i="35"/>
  <c r="M217" i="35"/>
  <c r="K217" i="35"/>
  <c r="J217" i="35"/>
  <c r="L217" i="35" s="1"/>
  <c r="H217" i="35"/>
  <c r="G217" i="35"/>
  <c r="E217" i="35"/>
  <c r="D217" i="35"/>
  <c r="O216" i="35"/>
  <c r="L216" i="35"/>
  <c r="I216" i="35"/>
  <c r="F216" i="35"/>
  <c r="O215" i="35"/>
  <c r="L215" i="35"/>
  <c r="I215" i="35"/>
  <c r="F215" i="35"/>
  <c r="O214" i="35"/>
  <c r="L214" i="35"/>
  <c r="I214" i="35"/>
  <c r="F214" i="35"/>
  <c r="C214" i="35" s="1"/>
  <c r="O213" i="35"/>
  <c r="L213" i="35"/>
  <c r="I213" i="35"/>
  <c r="F213" i="35"/>
  <c r="O212" i="35"/>
  <c r="L212" i="35"/>
  <c r="I212" i="35"/>
  <c r="F212" i="35"/>
  <c r="O211" i="35"/>
  <c r="L211" i="35"/>
  <c r="I211" i="35"/>
  <c r="F211" i="35"/>
  <c r="O210" i="35"/>
  <c r="L210" i="35"/>
  <c r="I210" i="35"/>
  <c r="F210" i="35"/>
  <c r="C210" i="35" s="1"/>
  <c r="O209" i="35"/>
  <c r="L209" i="35"/>
  <c r="I209" i="35"/>
  <c r="F209" i="35"/>
  <c r="O208" i="35"/>
  <c r="L208" i="35"/>
  <c r="I208" i="35"/>
  <c r="F208" i="35"/>
  <c r="O207" i="35"/>
  <c r="L207" i="35"/>
  <c r="I207" i="35"/>
  <c r="F207" i="35"/>
  <c r="N206" i="35"/>
  <c r="O206" i="35" s="1"/>
  <c r="M206" i="35"/>
  <c r="K206" i="35"/>
  <c r="J206" i="35"/>
  <c r="L206" i="35" s="1"/>
  <c r="H206" i="35"/>
  <c r="G206" i="35"/>
  <c r="E206" i="35"/>
  <c r="D206" i="35"/>
  <c r="D205" i="35" s="1"/>
  <c r="N205" i="35"/>
  <c r="O204" i="35"/>
  <c r="L204" i="35"/>
  <c r="I204" i="35"/>
  <c r="F204" i="35"/>
  <c r="O203" i="35"/>
  <c r="L203" i="35"/>
  <c r="I203" i="35"/>
  <c r="F203" i="35"/>
  <c r="O202" i="35"/>
  <c r="L202" i="35"/>
  <c r="I202" i="35"/>
  <c r="F202" i="35"/>
  <c r="O201" i="35"/>
  <c r="L201" i="35"/>
  <c r="I201" i="35"/>
  <c r="F201" i="35"/>
  <c r="O200" i="35"/>
  <c r="L200" i="35"/>
  <c r="I200" i="35"/>
  <c r="C200" i="35" s="1"/>
  <c r="F200" i="35"/>
  <c r="N199" i="35"/>
  <c r="M199" i="35"/>
  <c r="K199" i="35"/>
  <c r="K197" i="35" s="1"/>
  <c r="J199" i="35"/>
  <c r="H199" i="35"/>
  <c r="G199" i="35"/>
  <c r="F199" i="35"/>
  <c r="E199" i="35"/>
  <c r="D199" i="35"/>
  <c r="O198" i="35"/>
  <c r="L198" i="35"/>
  <c r="I198" i="35"/>
  <c r="F198" i="35"/>
  <c r="M197" i="35"/>
  <c r="H197" i="35"/>
  <c r="G197" i="35"/>
  <c r="E197" i="35"/>
  <c r="D197" i="35"/>
  <c r="O194" i="35"/>
  <c r="L194" i="35"/>
  <c r="I194" i="35"/>
  <c r="F194" i="35"/>
  <c r="N193" i="35"/>
  <c r="M193" i="35"/>
  <c r="K193" i="35"/>
  <c r="J193" i="35"/>
  <c r="L193" i="35" s="1"/>
  <c r="H193" i="35"/>
  <c r="G193" i="35"/>
  <c r="E193" i="35"/>
  <c r="D193" i="35"/>
  <c r="N192" i="35"/>
  <c r="K192" i="35"/>
  <c r="J192" i="35"/>
  <c r="G192" i="35"/>
  <c r="E192" i="35"/>
  <c r="O191" i="35"/>
  <c r="L191" i="35"/>
  <c r="I191" i="35"/>
  <c r="F191" i="35"/>
  <c r="O190" i="35"/>
  <c r="L190" i="35"/>
  <c r="I190" i="35"/>
  <c r="F190" i="35"/>
  <c r="N189" i="35"/>
  <c r="M189" i="35"/>
  <c r="O189" i="35" s="1"/>
  <c r="K189" i="35"/>
  <c r="J189" i="35"/>
  <c r="L189" i="35" s="1"/>
  <c r="H189" i="35"/>
  <c r="G189" i="35"/>
  <c r="G188" i="35" s="1"/>
  <c r="E189" i="35"/>
  <c r="D189" i="35"/>
  <c r="N188" i="35"/>
  <c r="K188" i="35"/>
  <c r="J188" i="35"/>
  <c r="E188" i="35"/>
  <c r="O187" i="35"/>
  <c r="L187" i="35"/>
  <c r="I187" i="35"/>
  <c r="F187" i="35"/>
  <c r="O186" i="35"/>
  <c r="L186" i="35"/>
  <c r="I186" i="35"/>
  <c r="F186" i="35"/>
  <c r="N185" i="35"/>
  <c r="M185" i="35"/>
  <c r="K185" i="35"/>
  <c r="J185" i="35"/>
  <c r="L185" i="35" s="1"/>
  <c r="H185" i="35"/>
  <c r="G185" i="35"/>
  <c r="E185" i="35"/>
  <c r="D185" i="35"/>
  <c r="O184" i="35"/>
  <c r="L184" i="35"/>
  <c r="I184" i="35"/>
  <c r="F184" i="35"/>
  <c r="O183" i="35"/>
  <c r="L183" i="35"/>
  <c r="I183" i="35"/>
  <c r="F183" i="35"/>
  <c r="C183" i="35" s="1"/>
  <c r="O182" i="35"/>
  <c r="L182" i="35"/>
  <c r="I182" i="35"/>
  <c r="F182" i="35"/>
  <c r="O181" i="35"/>
  <c r="L181" i="35"/>
  <c r="I181" i="35"/>
  <c r="F181" i="35"/>
  <c r="C181" i="35" s="1"/>
  <c r="N180" i="35"/>
  <c r="O180" i="35" s="1"/>
  <c r="M180" i="35"/>
  <c r="K180" i="35"/>
  <c r="J180" i="35"/>
  <c r="L180" i="35" s="1"/>
  <c r="H180" i="35"/>
  <c r="G180" i="35"/>
  <c r="E180" i="35"/>
  <c r="D180" i="35"/>
  <c r="O179" i="35"/>
  <c r="L179" i="35"/>
  <c r="I179" i="35"/>
  <c r="C179" i="35" s="1"/>
  <c r="F179" i="35"/>
  <c r="O178" i="35"/>
  <c r="L178" i="35"/>
  <c r="I178" i="35"/>
  <c r="F178" i="35"/>
  <c r="O177" i="35"/>
  <c r="L177" i="35"/>
  <c r="I177" i="35"/>
  <c r="F177" i="35"/>
  <c r="N176" i="35"/>
  <c r="M176" i="35"/>
  <c r="L176" i="35"/>
  <c r="K176" i="35"/>
  <c r="J176" i="35"/>
  <c r="J175" i="35" s="1"/>
  <c r="H176" i="35"/>
  <c r="G176" i="35"/>
  <c r="G175" i="35" s="1"/>
  <c r="G174" i="35" s="1"/>
  <c r="E176" i="35"/>
  <c r="D176" i="35"/>
  <c r="M175" i="35"/>
  <c r="J174" i="35"/>
  <c r="O173" i="35"/>
  <c r="L173" i="35"/>
  <c r="I173" i="35"/>
  <c r="F173" i="35"/>
  <c r="C173" i="35" s="1"/>
  <c r="O172" i="35"/>
  <c r="L172" i="35"/>
  <c r="I172" i="35"/>
  <c r="F172" i="35"/>
  <c r="O171" i="35"/>
  <c r="L171" i="35"/>
  <c r="I171" i="35"/>
  <c r="F171" i="35"/>
  <c r="O170" i="35"/>
  <c r="L170" i="35"/>
  <c r="I170" i="35"/>
  <c r="F170" i="35"/>
  <c r="O169" i="35"/>
  <c r="L169" i="35"/>
  <c r="I169" i="35"/>
  <c r="F169" i="35"/>
  <c r="O168" i="35"/>
  <c r="L168" i="35"/>
  <c r="I168" i="35"/>
  <c r="F168" i="35"/>
  <c r="N167" i="35"/>
  <c r="N166" i="35" s="1"/>
  <c r="M167" i="35"/>
  <c r="K167" i="35"/>
  <c r="J167" i="35"/>
  <c r="J166" i="35" s="1"/>
  <c r="H167" i="35"/>
  <c r="G167" i="35"/>
  <c r="G166" i="35" s="1"/>
  <c r="E167" i="35"/>
  <c r="E166" i="35" s="1"/>
  <c r="D167" i="35"/>
  <c r="D166" i="35" s="1"/>
  <c r="H166" i="35"/>
  <c r="O165" i="35"/>
  <c r="L165" i="35"/>
  <c r="I165" i="35"/>
  <c r="F165" i="35"/>
  <c r="O164" i="35"/>
  <c r="L164" i="35"/>
  <c r="I164" i="35"/>
  <c r="F164" i="35"/>
  <c r="O163" i="35"/>
  <c r="L163" i="35"/>
  <c r="I163" i="35"/>
  <c r="F163" i="35"/>
  <c r="O162" i="35"/>
  <c r="L162" i="35"/>
  <c r="I162" i="35"/>
  <c r="F162" i="35"/>
  <c r="N161" i="35"/>
  <c r="M161" i="35"/>
  <c r="O161" i="35" s="1"/>
  <c r="K161" i="35"/>
  <c r="J161" i="35"/>
  <c r="L161" i="35" s="1"/>
  <c r="H161" i="35"/>
  <c r="G161" i="35"/>
  <c r="E161" i="35"/>
  <c r="D161" i="35"/>
  <c r="O160" i="35"/>
  <c r="L160" i="35"/>
  <c r="I160" i="35"/>
  <c r="F160" i="35"/>
  <c r="C160" i="35" s="1"/>
  <c r="O159" i="35"/>
  <c r="L159" i="35"/>
  <c r="I159" i="35"/>
  <c r="F159" i="35"/>
  <c r="O158" i="35"/>
  <c r="L158" i="35"/>
  <c r="I158" i="35"/>
  <c r="F158" i="35"/>
  <c r="C158" i="35" s="1"/>
  <c r="O157" i="35"/>
  <c r="L157" i="35"/>
  <c r="I157" i="35"/>
  <c r="F157" i="35"/>
  <c r="C157" i="35" s="1"/>
  <c r="O156" i="35"/>
  <c r="L156" i="35"/>
  <c r="I156" i="35"/>
  <c r="F156" i="35"/>
  <c r="O155" i="35"/>
  <c r="L155" i="35"/>
  <c r="I155" i="35"/>
  <c r="F155" i="35"/>
  <c r="O154" i="35"/>
  <c r="L154" i="35"/>
  <c r="I154" i="35"/>
  <c r="F154" i="35"/>
  <c r="O153" i="35"/>
  <c r="L153" i="35"/>
  <c r="I153" i="35"/>
  <c r="F153" i="35"/>
  <c r="C153" i="35" s="1"/>
  <c r="N152" i="35"/>
  <c r="M152" i="35"/>
  <c r="K152" i="35"/>
  <c r="J152" i="35"/>
  <c r="L152" i="35" s="1"/>
  <c r="H152" i="35"/>
  <c r="G152" i="35"/>
  <c r="E152" i="35"/>
  <c r="D152" i="35"/>
  <c r="O151" i="35"/>
  <c r="L151" i="35"/>
  <c r="I151" i="35"/>
  <c r="F151" i="35"/>
  <c r="O150" i="35"/>
  <c r="L150" i="35"/>
  <c r="I150" i="35"/>
  <c r="F150" i="35"/>
  <c r="O149" i="35"/>
  <c r="L149" i="35"/>
  <c r="I149" i="35"/>
  <c r="F149" i="35"/>
  <c r="C149" i="35" s="1"/>
  <c r="O148" i="35"/>
  <c r="L148" i="35"/>
  <c r="I148" i="35"/>
  <c r="F148" i="35"/>
  <c r="O147" i="35"/>
  <c r="L147" i="35"/>
  <c r="I147" i="35"/>
  <c r="F147" i="35"/>
  <c r="O146" i="35"/>
  <c r="L146" i="35"/>
  <c r="I146" i="35"/>
  <c r="F146" i="35"/>
  <c r="N145" i="35"/>
  <c r="M145" i="35"/>
  <c r="O145" i="35" s="1"/>
  <c r="K145" i="35"/>
  <c r="J145" i="35"/>
  <c r="H145" i="35"/>
  <c r="G145" i="35"/>
  <c r="E145" i="35"/>
  <c r="F145" i="35" s="1"/>
  <c r="D145" i="35"/>
  <c r="O144" i="35"/>
  <c r="L144" i="35"/>
  <c r="I144" i="35"/>
  <c r="F144" i="35"/>
  <c r="O143" i="35"/>
  <c r="L143" i="35"/>
  <c r="I143" i="35"/>
  <c r="C143" i="35" s="1"/>
  <c r="F143" i="35"/>
  <c r="N142" i="35"/>
  <c r="M142" i="35"/>
  <c r="K142" i="35"/>
  <c r="J142" i="35"/>
  <c r="H142" i="35"/>
  <c r="I142" i="35" s="1"/>
  <c r="G142" i="35"/>
  <c r="F142" i="35"/>
  <c r="E142" i="35"/>
  <c r="D142" i="35"/>
  <c r="O141" i="35"/>
  <c r="L141" i="35"/>
  <c r="I141" i="35"/>
  <c r="F141" i="35"/>
  <c r="O140" i="35"/>
  <c r="L140" i="35"/>
  <c r="I140" i="35"/>
  <c r="F140" i="35"/>
  <c r="O139" i="35"/>
  <c r="L139" i="35"/>
  <c r="I139" i="35"/>
  <c r="F139" i="35"/>
  <c r="O138" i="35"/>
  <c r="L138" i="35"/>
  <c r="I138" i="35"/>
  <c r="F138" i="35"/>
  <c r="N137" i="35"/>
  <c r="O137" i="35" s="1"/>
  <c r="M137" i="35"/>
  <c r="K137" i="35"/>
  <c r="J137" i="35"/>
  <c r="H137" i="35"/>
  <c r="G137" i="35"/>
  <c r="E137" i="35"/>
  <c r="D137" i="35"/>
  <c r="O136" i="35"/>
  <c r="L136" i="35"/>
  <c r="I136" i="35"/>
  <c r="F136" i="35"/>
  <c r="O135" i="35"/>
  <c r="L135" i="35"/>
  <c r="I135" i="35"/>
  <c r="F135" i="35"/>
  <c r="O134" i="35"/>
  <c r="L134" i="35"/>
  <c r="I134" i="35"/>
  <c r="F134" i="35"/>
  <c r="O133" i="35"/>
  <c r="L133" i="35"/>
  <c r="I133" i="35"/>
  <c r="F133" i="35"/>
  <c r="N132" i="35"/>
  <c r="O132" i="35" s="1"/>
  <c r="M132" i="35"/>
  <c r="K132" i="35"/>
  <c r="J132" i="35"/>
  <c r="L132" i="35" s="1"/>
  <c r="H132" i="35"/>
  <c r="G132" i="35"/>
  <c r="E132" i="35"/>
  <c r="D132" i="35"/>
  <c r="M131" i="35"/>
  <c r="E131" i="35"/>
  <c r="O130" i="35"/>
  <c r="L130" i="35"/>
  <c r="I130" i="35"/>
  <c r="F130" i="35"/>
  <c r="C130" i="35" s="1"/>
  <c r="N129" i="35"/>
  <c r="M129" i="35"/>
  <c r="O129" i="35" s="1"/>
  <c r="K129" i="35"/>
  <c r="J129" i="35"/>
  <c r="H129" i="35"/>
  <c r="G129" i="35"/>
  <c r="E129" i="35"/>
  <c r="D129" i="35"/>
  <c r="O128" i="35"/>
  <c r="L128" i="35"/>
  <c r="I128" i="35"/>
  <c r="F128" i="35"/>
  <c r="O127" i="35"/>
  <c r="L127" i="35"/>
  <c r="I127" i="35"/>
  <c r="F127" i="35"/>
  <c r="O126" i="35"/>
  <c r="L126" i="35"/>
  <c r="I126" i="35"/>
  <c r="F126" i="35"/>
  <c r="O125" i="35"/>
  <c r="L125" i="35"/>
  <c r="I125" i="35"/>
  <c r="F125" i="35"/>
  <c r="O124" i="35"/>
  <c r="L124" i="35"/>
  <c r="I124" i="35"/>
  <c r="F124" i="35"/>
  <c r="N123" i="35"/>
  <c r="M123" i="35"/>
  <c r="O123" i="35" s="1"/>
  <c r="K123" i="35"/>
  <c r="J123" i="35"/>
  <c r="H123" i="35"/>
  <c r="G123" i="35"/>
  <c r="I123" i="35" s="1"/>
  <c r="E123" i="35"/>
  <c r="D123" i="35"/>
  <c r="O122" i="35"/>
  <c r="L122" i="35"/>
  <c r="I122" i="35"/>
  <c r="F122" i="35"/>
  <c r="O121" i="35"/>
  <c r="L121" i="35"/>
  <c r="I121" i="35"/>
  <c r="F121" i="35"/>
  <c r="C121" i="35" s="1"/>
  <c r="O120" i="35"/>
  <c r="L120" i="35"/>
  <c r="I120" i="35"/>
  <c r="F120" i="35"/>
  <c r="O119" i="35"/>
  <c r="L119" i="35"/>
  <c r="I119" i="35"/>
  <c r="F119" i="35"/>
  <c r="O118" i="35"/>
  <c r="L118" i="35"/>
  <c r="I118" i="35"/>
  <c r="F118" i="35"/>
  <c r="C118" i="35" s="1"/>
  <c r="N117" i="35"/>
  <c r="M117" i="35"/>
  <c r="K117" i="35"/>
  <c r="J117" i="35"/>
  <c r="H117" i="35"/>
  <c r="G117" i="35"/>
  <c r="E117" i="35"/>
  <c r="D117" i="35"/>
  <c r="O116" i="35"/>
  <c r="L116" i="35"/>
  <c r="I116" i="35"/>
  <c r="F116" i="35"/>
  <c r="O115" i="35"/>
  <c r="L115" i="35"/>
  <c r="I115" i="35"/>
  <c r="F115" i="35"/>
  <c r="O114" i="35"/>
  <c r="L114" i="35"/>
  <c r="I114" i="35"/>
  <c r="F114" i="35"/>
  <c r="N113" i="35"/>
  <c r="M113" i="35"/>
  <c r="K113" i="35"/>
  <c r="J113" i="35"/>
  <c r="H113" i="35"/>
  <c r="G113" i="35"/>
  <c r="E113" i="35"/>
  <c r="D113" i="35"/>
  <c r="O112" i="35"/>
  <c r="L112" i="35"/>
  <c r="I112" i="35"/>
  <c r="F112" i="35"/>
  <c r="O111" i="35"/>
  <c r="L111" i="35"/>
  <c r="I111" i="35"/>
  <c r="F111" i="35"/>
  <c r="C111" i="35" s="1"/>
  <c r="O110" i="35"/>
  <c r="L110" i="35"/>
  <c r="I110" i="35"/>
  <c r="F110" i="35"/>
  <c r="O109" i="35"/>
  <c r="L109" i="35"/>
  <c r="I109" i="35"/>
  <c r="F109" i="35"/>
  <c r="O108" i="35"/>
  <c r="L108" i="35"/>
  <c r="I108" i="35"/>
  <c r="F108" i="35"/>
  <c r="O107" i="35"/>
  <c r="L107" i="35"/>
  <c r="I107" i="35"/>
  <c r="F107" i="35"/>
  <c r="O106" i="35"/>
  <c r="L106" i="35"/>
  <c r="I106" i="35"/>
  <c r="F106" i="35"/>
  <c r="O105" i="35"/>
  <c r="L105" i="35"/>
  <c r="I105" i="35"/>
  <c r="F105" i="35"/>
  <c r="C105" i="35" s="1"/>
  <c r="N104" i="35"/>
  <c r="M104" i="35"/>
  <c r="K104" i="35"/>
  <c r="J104" i="35"/>
  <c r="L104" i="35" s="1"/>
  <c r="H104" i="35"/>
  <c r="G104" i="35"/>
  <c r="E104" i="35"/>
  <c r="D104" i="35"/>
  <c r="F104" i="35" s="1"/>
  <c r="O103" i="35"/>
  <c r="L103" i="35"/>
  <c r="I103" i="35"/>
  <c r="F103" i="35"/>
  <c r="O102" i="35"/>
  <c r="L102" i="35"/>
  <c r="I102" i="35"/>
  <c r="F102" i="35"/>
  <c r="O101" i="35"/>
  <c r="L101" i="35"/>
  <c r="I101" i="35"/>
  <c r="F101" i="35"/>
  <c r="O100" i="35"/>
  <c r="L100" i="35"/>
  <c r="I100" i="35"/>
  <c r="F100" i="35"/>
  <c r="O99" i="35"/>
  <c r="L99" i="35"/>
  <c r="I99" i="35"/>
  <c r="F99" i="35"/>
  <c r="O98" i="35"/>
  <c r="L98" i="35"/>
  <c r="I98" i="35"/>
  <c r="F98" i="35"/>
  <c r="O97" i="35"/>
  <c r="L97" i="35"/>
  <c r="I97" i="35"/>
  <c r="F97" i="35"/>
  <c r="N96" i="35"/>
  <c r="M96" i="35"/>
  <c r="K96" i="35"/>
  <c r="J96" i="35"/>
  <c r="H96" i="35"/>
  <c r="G96" i="35"/>
  <c r="E96" i="35"/>
  <c r="D96" i="35"/>
  <c r="O95" i="35"/>
  <c r="L95" i="35"/>
  <c r="I95" i="35"/>
  <c r="F95" i="35"/>
  <c r="C95" i="35" s="1"/>
  <c r="O94" i="35"/>
  <c r="L94" i="35"/>
  <c r="I94" i="35"/>
  <c r="F94" i="35"/>
  <c r="O93" i="35"/>
  <c r="L93" i="35"/>
  <c r="I93" i="35"/>
  <c r="F93" i="35"/>
  <c r="O92" i="35"/>
  <c r="L92" i="35"/>
  <c r="I92" i="35"/>
  <c r="F92" i="35"/>
  <c r="O91" i="35"/>
  <c r="L91" i="35"/>
  <c r="I91" i="35"/>
  <c r="F91" i="35"/>
  <c r="N90" i="35"/>
  <c r="M90" i="35"/>
  <c r="K90" i="35"/>
  <c r="J90" i="35"/>
  <c r="H90" i="35"/>
  <c r="G90" i="35"/>
  <c r="E90" i="35"/>
  <c r="D90" i="35"/>
  <c r="F90" i="35" s="1"/>
  <c r="O89" i="35"/>
  <c r="L89" i="35"/>
  <c r="I89" i="35"/>
  <c r="F89" i="35"/>
  <c r="O88" i="35"/>
  <c r="L88" i="35"/>
  <c r="I88" i="35"/>
  <c r="F88" i="35"/>
  <c r="O87" i="35"/>
  <c r="L87" i="35"/>
  <c r="I87" i="35"/>
  <c r="F87" i="35"/>
  <c r="O86" i="35"/>
  <c r="L86" i="35"/>
  <c r="I86" i="35"/>
  <c r="F86" i="35"/>
  <c r="N85" i="35"/>
  <c r="M85" i="35"/>
  <c r="O85" i="35" s="1"/>
  <c r="K85" i="35"/>
  <c r="J85" i="35"/>
  <c r="H85" i="35"/>
  <c r="G85" i="35"/>
  <c r="I85" i="35" s="1"/>
  <c r="E85" i="35"/>
  <c r="D85" i="35"/>
  <c r="D84" i="35" s="1"/>
  <c r="O83" i="35"/>
  <c r="L83" i="35"/>
  <c r="I83" i="35"/>
  <c r="F83" i="35"/>
  <c r="C83" i="35" s="1"/>
  <c r="O82" i="35"/>
  <c r="L82" i="35"/>
  <c r="I82" i="35"/>
  <c r="F82" i="35"/>
  <c r="N81" i="35"/>
  <c r="M81" i="35"/>
  <c r="K81" i="35"/>
  <c r="J81" i="35"/>
  <c r="H81" i="35"/>
  <c r="G81" i="35"/>
  <c r="E81" i="35"/>
  <c r="D81" i="35"/>
  <c r="O80" i="35"/>
  <c r="L80" i="35"/>
  <c r="I80" i="35"/>
  <c r="F80" i="35"/>
  <c r="O79" i="35"/>
  <c r="L79" i="35"/>
  <c r="I79" i="35"/>
  <c r="F79" i="35"/>
  <c r="C79" i="35" s="1"/>
  <c r="N78" i="35"/>
  <c r="M78" i="35"/>
  <c r="K78" i="35"/>
  <c r="J78" i="35"/>
  <c r="L78" i="35" s="1"/>
  <c r="H78" i="35"/>
  <c r="G78" i="35"/>
  <c r="E78" i="35"/>
  <c r="F78" i="35" s="1"/>
  <c r="D78" i="35"/>
  <c r="N77" i="35"/>
  <c r="O75" i="35"/>
  <c r="L75" i="35"/>
  <c r="I75" i="35"/>
  <c r="F75" i="35"/>
  <c r="O74" i="35"/>
  <c r="L74" i="35"/>
  <c r="I74" i="35"/>
  <c r="F74" i="35"/>
  <c r="O73" i="35"/>
  <c r="C73" i="35" s="1"/>
  <c r="L73" i="35"/>
  <c r="I73" i="35"/>
  <c r="F73" i="35"/>
  <c r="O72" i="35"/>
  <c r="L72" i="35"/>
  <c r="I72" i="35"/>
  <c r="F72" i="35"/>
  <c r="O71" i="35"/>
  <c r="L71" i="35"/>
  <c r="I71" i="35"/>
  <c r="F71" i="35"/>
  <c r="N70" i="35"/>
  <c r="N68" i="35" s="1"/>
  <c r="M70" i="35"/>
  <c r="K70" i="35"/>
  <c r="J70" i="35"/>
  <c r="L70" i="35" s="1"/>
  <c r="H70" i="35"/>
  <c r="I70" i="35" s="1"/>
  <c r="G70" i="35"/>
  <c r="E70" i="35"/>
  <c r="E68" i="35" s="1"/>
  <c r="D70" i="35"/>
  <c r="F70" i="35" s="1"/>
  <c r="O69" i="35"/>
  <c r="L69" i="35"/>
  <c r="I69" i="35"/>
  <c r="F69" i="35"/>
  <c r="K68" i="35"/>
  <c r="G68" i="35"/>
  <c r="D68" i="35"/>
  <c r="F68" i="35" s="1"/>
  <c r="O67" i="35"/>
  <c r="L67" i="35"/>
  <c r="I67" i="35"/>
  <c r="F67" i="35"/>
  <c r="O66" i="35"/>
  <c r="L66" i="35"/>
  <c r="I66" i="35"/>
  <c r="F66" i="35"/>
  <c r="O65" i="35"/>
  <c r="L65" i="35"/>
  <c r="I65" i="35"/>
  <c r="F65" i="35"/>
  <c r="O64" i="35"/>
  <c r="L64" i="35"/>
  <c r="I64" i="35"/>
  <c r="F64" i="35"/>
  <c r="O63" i="35"/>
  <c r="L63" i="35"/>
  <c r="I63" i="35"/>
  <c r="F63" i="35"/>
  <c r="O62" i="35"/>
  <c r="L62" i="35"/>
  <c r="I62" i="35"/>
  <c r="F62" i="35"/>
  <c r="O61" i="35"/>
  <c r="L61" i="35"/>
  <c r="I61" i="35"/>
  <c r="F61" i="35"/>
  <c r="O60" i="35"/>
  <c r="L60" i="35"/>
  <c r="I60" i="35"/>
  <c r="F60" i="35"/>
  <c r="N59" i="35"/>
  <c r="M59" i="35"/>
  <c r="K59" i="35"/>
  <c r="J59" i="35"/>
  <c r="H59" i="35"/>
  <c r="G59" i="35"/>
  <c r="E59" i="35"/>
  <c r="D59" i="35"/>
  <c r="O58" i="35"/>
  <c r="L58" i="35"/>
  <c r="I58" i="35"/>
  <c r="F58" i="35"/>
  <c r="O57" i="35"/>
  <c r="L57" i="35"/>
  <c r="I57" i="35"/>
  <c r="F57" i="35"/>
  <c r="N56" i="35"/>
  <c r="M56" i="35"/>
  <c r="K56" i="35"/>
  <c r="K55" i="35" s="1"/>
  <c r="K54" i="35" s="1"/>
  <c r="J56" i="35"/>
  <c r="L56" i="35" s="1"/>
  <c r="H56" i="35"/>
  <c r="G56" i="35"/>
  <c r="I56" i="35" s="1"/>
  <c r="E56" i="35"/>
  <c r="E55" i="35" s="1"/>
  <c r="E54" i="35" s="1"/>
  <c r="D56" i="35"/>
  <c r="O48" i="35"/>
  <c r="C48" i="35" s="1"/>
  <c r="O47" i="35"/>
  <c r="C47" i="35" s="1"/>
  <c r="N46" i="35"/>
  <c r="M46" i="35"/>
  <c r="L45" i="35"/>
  <c r="I45" i="35"/>
  <c r="F45" i="35"/>
  <c r="K44" i="35"/>
  <c r="J44" i="35"/>
  <c r="H44" i="35"/>
  <c r="G44" i="35"/>
  <c r="I44" i="35" s="1"/>
  <c r="E44" i="35"/>
  <c r="F44" i="35" s="1"/>
  <c r="D44" i="35"/>
  <c r="F43" i="35"/>
  <c r="C43" i="35" s="1"/>
  <c r="L42" i="35"/>
  <c r="C42" i="35"/>
  <c r="L41" i="35"/>
  <c r="C41" i="35" s="1"/>
  <c r="L40" i="35"/>
  <c r="C40" i="35" s="1"/>
  <c r="L39" i="35"/>
  <c r="C39" i="35" s="1"/>
  <c r="K38" i="35"/>
  <c r="J38" i="35"/>
  <c r="L37" i="35"/>
  <c r="C37" i="35"/>
  <c r="L36" i="35"/>
  <c r="C36" i="35" s="1"/>
  <c r="K35" i="35"/>
  <c r="J35" i="35"/>
  <c r="L35" i="35" s="1"/>
  <c r="C35" i="35" s="1"/>
  <c r="L34" i="35"/>
  <c r="C34" i="35" s="1"/>
  <c r="K33" i="35"/>
  <c r="J33" i="35"/>
  <c r="L32" i="35"/>
  <c r="C32" i="35" s="1"/>
  <c r="L31" i="35"/>
  <c r="C31" i="35" s="1"/>
  <c r="L30" i="35"/>
  <c r="C30" i="35" s="1"/>
  <c r="K29" i="35"/>
  <c r="J29" i="35"/>
  <c r="L29" i="35" s="1"/>
  <c r="C29" i="35" s="1"/>
  <c r="J28" i="35"/>
  <c r="F27" i="35"/>
  <c r="C27" i="35" s="1"/>
  <c r="I26" i="35"/>
  <c r="F26" i="35"/>
  <c r="C26" i="35" s="1"/>
  <c r="O25" i="35"/>
  <c r="L25" i="35"/>
  <c r="I25" i="35"/>
  <c r="F25" i="35"/>
  <c r="C25" i="35" s="1"/>
  <c r="O24" i="35"/>
  <c r="L24" i="35"/>
  <c r="I24" i="35"/>
  <c r="F24" i="35"/>
  <c r="N23" i="35"/>
  <c r="N291" i="35" s="1"/>
  <c r="N290" i="35" s="1"/>
  <c r="M23" i="35"/>
  <c r="K23" i="35"/>
  <c r="K291" i="35" s="1"/>
  <c r="K290" i="35" s="1"/>
  <c r="J23" i="35"/>
  <c r="J291" i="35" s="1"/>
  <c r="H23" i="35"/>
  <c r="H291" i="35" s="1"/>
  <c r="H290" i="35" s="1"/>
  <c r="G23" i="35"/>
  <c r="G291" i="35" s="1"/>
  <c r="E23" i="35"/>
  <c r="D23" i="35"/>
  <c r="D291" i="35" s="1"/>
  <c r="N22" i="35"/>
  <c r="J22" i="35" l="1"/>
  <c r="L44" i="35"/>
  <c r="F56" i="35"/>
  <c r="C57" i="35"/>
  <c r="H55" i="35"/>
  <c r="H54" i="35" s="1"/>
  <c r="O59" i="35"/>
  <c r="C64" i="35"/>
  <c r="C146" i="35"/>
  <c r="C148" i="35"/>
  <c r="I166" i="35"/>
  <c r="C184" i="35"/>
  <c r="C190" i="35"/>
  <c r="O193" i="35"/>
  <c r="C202" i="35"/>
  <c r="C203" i="35"/>
  <c r="C216" i="35"/>
  <c r="C222" i="35"/>
  <c r="C226" i="35"/>
  <c r="C284" i="35"/>
  <c r="C285" i="35"/>
  <c r="C297" i="35"/>
  <c r="C303" i="35"/>
  <c r="L23" i="35"/>
  <c r="C80" i="35"/>
  <c r="J77" i="35"/>
  <c r="C82" i="35"/>
  <c r="L96" i="35"/>
  <c r="C99" i="35"/>
  <c r="C103" i="35"/>
  <c r="C120" i="35"/>
  <c r="C133" i="35"/>
  <c r="C136" i="35"/>
  <c r="C177" i="35"/>
  <c r="C237" i="35"/>
  <c r="C254" i="35"/>
  <c r="C256" i="35"/>
  <c r="H270" i="35"/>
  <c r="C298" i="35"/>
  <c r="C71" i="35"/>
  <c r="C72" i="35"/>
  <c r="C75" i="35"/>
  <c r="E77" i="35"/>
  <c r="I90" i="35"/>
  <c r="C115" i="35"/>
  <c r="F117" i="35"/>
  <c r="C141" i="35"/>
  <c r="E175" i="35"/>
  <c r="E174" i="35" s="1"/>
  <c r="K175" i="35"/>
  <c r="K174" i="35" s="1"/>
  <c r="C194" i="35"/>
  <c r="O252" i="35"/>
  <c r="J270" i="35"/>
  <c r="J269" i="35" s="1"/>
  <c r="L277" i="35"/>
  <c r="O293" i="35"/>
  <c r="L33" i="35"/>
  <c r="C33" i="35" s="1"/>
  <c r="O56" i="35"/>
  <c r="H68" i="35"/>
  <c r="J84" i="35"/>
  <c r="C94" i="35"/>
  <c r="I113" i="35"/>
  <c r="O113" i="35"/>
  <c r="O117" i="35"/>
  <c r="C125" i="35"/>
  <c r="C127" i="35"/>
  <c r="F129" i="35"/>
  <c r="C155" i="35"/>
  <c r="C165" i="35"/>
  <c r="F166" i="35"/>
  <c r="L167" i="35"/>
  <c r="C171" i="35"/>
  <c r="C186" i="35"/>
  <c r="C198" i="35"/>
  <c r="C266" i="35"/>
  <c r="I23" i="35"/>
  <c r="C24" i="35"/>
  <c r="K28" i="35"/>
  <c r="D55" i="35"/>
  <c r="D54" i="35" s="1"/>
  <c r="M55" i="35"/>
  <c r="I59" i="35"/>
  <c r="C61" i="35"/>
  <c r="C56" i="35"/>
  <c r="J68" i="35"/>
  <c r="L68" i="35" s="1"/>
  <c r="C44" i="35"/>
  <c r="C45" i="35"/>
  <c r="J55" i="35"/>
  <c r="L55" i="35" s="1"/>
  <c r="N55" i="35"/>
  <c r="N54" i="35" s="1"/>
  <c r="L59" i="35"/>
  <c r="C65" i="35"/>
  <c r="G77" i="35"/>
  <c r="O81" i="35"/>
  <c r="C98" i="35"/>
  <c r="C101" i="35"/>
  <c r="C107" i="35"/>
  <c r="C109" i="35"/>
  <c r="C112" i="35"/>
  <c r="C114" i="35"/>
  <c r="C124" i="35"/>
  <c r="J131" i="35"/>
  <c r="C139" i="35"/>
  <c r="C151" i="35"/>
  <c r="I161" i="35"/>
  <c r="C163" i="35"/>
  <c r="I167" i="35"/>
  <c r="C169" i="35"/>
  <c r="F185" i="35"/>
  <c r="L188" i="35"/>
  <c r="C211" i="35"/>
  <c r="C213" i="35"/>
  <c r="H205" i="35"/>
  <c r="O217" i="35"/>
  <c r="C223" i="35"/>
  <c r="C224" i="35"/>
  <c r="C225" i="35"/>
  <c r="C233" i="35"/>
  <c r="F234" i="35"/>
  <c r="O234" i="35"/>
  <c r="O236" i="35"/>
  <c r="C241" i="35"/>
  <c r="C248" i="35"/>
  <c r="I259" i="35"/>
  <c r="C69" i="35"/>
  <c r="L85" i="35"/>
  <c r="N84" i="35"/>
  <c r="C97" i="35"/>
  <c r="C100" i="35"/>
  <c r="O104" i="35"/>
  <c r="F113" i="35"/>
  <c r="C116" i="35"/>
  <c r="L123" i="35"/>
  <c r="C128" i="35"/>
  <c r="L142" i="35"/>
  <c r="C144" i="35"/>
  <c r="C156" i="35"/>
  <c r="C168" i="35"/>
  <c r="C172" i="35"/>
  <c r="I176" i="35"/>
  <c r="C178" i="35"/>
  <c r="F180" i="35"/>
  <c r="C191" i="35"/>
  <c r="M192" i="35"/>
  <c r="C201" i="35"/>
  <c r="C212" i="35"/>
  <c r="F217" i="35"/>
  <c r="F236" i="35"/>
  <c r="C236" i="35" s="1"/>
  <c r="C244" i="35"/>
  <c r="C245" i="35"/>
  <c r="I247" i="35"/>
  <c r="O247" i="35"/>
  <c r="I253" i="35"/>
  <c r="C257" i="35"/>
  <c r="F260" i="35"/>
  <c r="C265" i="35"/>
  <c r="C275" i="35"/>
  <c r="E205" i="35"/>
  <c r="E196" i="35" s="1"/>
  <c r="E195" i="35" s="1"/>
  <c r="H231" i="35"/>
  <c r="C261" i="35"/>
  <c r="G270" i="35"/>
  <c r="H269" i="35"/>
  <c r="C295" i="35"/>
  <c r="C296" i="35"/>
  <c r="C60" i="35"/>
  <c r="C63" i="35"/>
  <c r="C67" i="35"/>
  <c r="C74" i="35"/>
  <c r="D77" i="35"/>
  <c r="F77" i="35" s="1"/>
  <c r="F81" i="35"/>
  <c r="K77" i="35"/>
  <c r="C87" i="35"/>
  <c r="C89" i="35"/>
  <c r="C91" i="35"/>
  <c r="C93" i="35"/>
  <c r="F96" i="35"/>
  <c r="O96" i="35"/>
  <c r="C110" i="35"/>
  <c r="I117" i="35"/>
  <c r="C119" i="35"/>
  <c r="C122" i="35"/>
  <c r="F123" i="35"/>
  <c r="C123" i="35" s="1"/>
  <c r="I129" i="35"/>
  <c r="C135" i="35"/>
  <c r="F137" i="35"/>
  <c r="K131" i="35"/>
  <c r="C138" i="35"/>
  <c r="C140" i="35"/>
  <c r="I145" i="35"/>
  <c r="C147" i="35"/>
  <c r="C150" i="35"/>
  <c r="F152" i="35"/>
  <c r="O152" i="35"/>
  <c r="C159" i="35"/>
  <c r="F161" i="35"/>
  <c r="C161" i="35" s="1"/>
  <c r="C164" i="35"/>
  <c r="L175" i="35"/>
  <c r="O176" i="35"/>
  <c r="C182" i="35"/>
  <c r="I185" i="35"/>
  <c r="O185" i="35"/>
  <c r="L192" i="35"/>
  <c r="I197" i="35"/>
  <c r="I199" i="35"/>
  <c r="C204" i="35"/>
  <c r="J205" i="35"/>
  <c r="L205" i="35" s="1"/>
  <c r="F206" i="35"/>
  <c r="K205" i="35"/>
  <c r="K196" i="35" s="1"/>
  <c r="C207" i="35"/>
  <c r="C209" i="35"/>
  <c r="C219" i="35"/>
  <c r="C221" i="35"/>
  <c r="C229" i="35"/>
  <c r="C235" i="35"/>
  <c r="N232" i="35"/>
  <c r="N231" i="35" s="1"/>
  <c r="L247" i="35"/>
  <c r="C249" i="35"/>
  <c r="L252" i="35"/>
  <c r="O253" i="35"/>
  <c r="F264" i="35"/>
  <c r="O264" i="35"/>
  <c r="C267" i="35"/>
  <c r="L269" i="35"/>
  <c r="F281" i="35"/>
  <c r="I293" i="35"/>
  <c r="C301" i="35"/>
  <c r="E291" i="35"/>
  <c r="E290" i="35" s="1"/>
  <c r="E22" i="35"/>
  <c r="F54" i="35"/>
  <c r="L38" i="35"/>
  <c r="C38" i="35" s="1"/>
  <c r="O46" i="35"/>
  <c r="C46" i="35" s="1"/>
  <c r="L28" i="35"/>
  <c r="C28" i="35" s="1"/>
  <c r="D290" i="35"/>
  <c r="F291" i="35"/>
  <c r="M291" i="35"/>
  <c r="M22" i="35"/>
  <c r="O22" i="35" s="1"/>
  <c r="O23" i="35"/>
  <c r="G22" i="35"/>
  <c r="K22" i="35"/>
  <c r="L22" i="35" s="1"/>
  <c r="F23" i="35"/>
  <c r="C23" i="35" s="1"/>
  <c r="J290" i="35"/>
  <c r="L290" i="35" s="1"/>
  <c r="L291" i="35"/>
  <c r="G55" i="35"/>
  <c r="C58" i="35"/>
  <c r="I78" i="35"/>
  <c r="H77" i="35"/>
  <c r="I77" i="35" s="1"/>
  <c r="O78" i="35"/>
  <c r="I81" i="35"/>
  <c r="G84" i="35"/>
  <c r="K84" i="35"/>
  <c r="L84" i="35" s="1"/>
  <c r="C86" i="35"/>
  <c r="C102" i="35"/>
  <c r="I104" i="35"/>
  <c r="C104" i="35" s="1"/>
  <c r="C106" i="35"/>
  <c r="I132" i="35"/>
  <c r="C134" i="35"/>
  <c r="C162" i="35"/>
  <c r="C170" i="35"/>
  <c r="M174" i="35"/>
  <c r="H175" i="35"/>
  <c r="O192" i="35"/>
  <c r="M188" i="35"/>
  <c r="O188" i="35" s="1"/>
  <c r="L77" i="35"/>
  <c r="F85" i="35"/>
  <c r="C85" i="35" s="1"/>
  <c r="E84" i="35"/>
  <c r="F84" i="35" s="1"/>
  <c r="I137" i="35"/>
  <c r="G131" i="35"/>
  <c r="D22" i="35"/>
  <c r="F22" i="35" s="1"/>
  <c r="H22" i="35"/>
  <c r="G290" i="35"/>
  <c r="I290" i="35" s="1"/>
  <c r="I291" i="35"/>
  <c r="J54" i="35"/>
  <c r="F59" i="35"/>
  <c r="C59" i="35" s="1"/>
  <c r="C66" i="35"/>
  <c r="I68" i="35"/>
  <c r="J76" i="35"/>
  <c r="M77" i="35"/>
  <c r="L81" i="35"/>
  <c r="H84" i="35"/>
  <c r="M84" i="35"/>
  <c r="O84" i="35" s="1"/>
  <c r="C88" i="35"/>
  <c r="L90" i="35"/>
  <c r="C90" i="35" s="1"/>
  <c r="C92" i="35"/>
  <c r="C108" i="35"/>
  <c r="L113" i="35"/>
  <c r="C113" i="35" s="1"/>
  <c r="L117" i="35"/>
  <c r="C117" i="35" s="1"/>
  <c r="C126" i="35"/>
  <c r="H131" i="35"/>
  <c r="L137" i="35"/>
  <c r="L145" i="35"/>
  <c r="C145" i="35" s="1"/>
  <c r="I152" i="35"/>
  <c r="C152" i="35" s="1"/>
  <c r="C154" i="35"/>
  <c r="M166" i="35"/>
  <c r="O166" i="35" s="1"/>
  <c r="O167" i="35"/>
  <c r="D175" i="35"/>
  <c r="F176" i="35"/>
  <c r="C176" i="35" s="1"/>
  <c r="I180" i="35"/>
  <c r="C180" i="35" s="1"/>
  <c r="I189" i="35"/>
  <c r="G205" i="35"/>
  <c r="I206" i="35"/>
  <c r="C206" i="35" s="1"/>
  <c r="F55" i="35"/>
  <c r="C62" i="35"/>
  <c r="O70" i="35"/>
  <c r="C70" i="35" s="1"/>
  <c r="M68" i="35"/>
  <c r="C78" i="35"/>
  <c r="O90" i="35"/>
  <c r="I96" i="35"/>
  <c r="C96" i="35" s="1"/>
  <c r="L129" i="35"/>
  <c r="C129" i="35" s="1"/>
  <c r="D131" i="35"/>
  <c r="F131" i="35" s="1"/>
  <c r="F132" i="35"/>
  <c r="O142" i="35"/>
  <c r="C142" i="35" s="1"/>
  <c r="F167" i="35"/>
  <c r="L174" i="35"/>
  <c r="D252" i="35"/>
  <c r="F253" i="35"/>
  <c r="C253" i="35" s="1"/>
  <c r="O272" i="35"/>
  <c r="C272" i="35" s="1"/>
  <c r="M270" i="35"/>
  <c r="N131" i="35"/>
  <c r="O131" i="35" s="1"/>
  <c r="K166" i="35"/>
  <c r="N175" i="35"/>
  <c r="N174" i="35" s="1"/>
  <c r="F189" i="35"/>
  <c r="C189" i="35" s="1"/>
  <c r="H192" i="35"/>
  <c r="I192" i="35" s="1"/>
  <c r="I193" i="35"/>
  <c r="H196" i="35"/>
  <c r="H195" i="35" s="1"/>
  <c r="C215" i="35"/>
  <c r="C227" i="35"/>
  <c r="F228" i="35"/>
  <c r="O228" i="35"/>
  <c r="M205" i="35"/>
  <c r="L234" i="35"/>
  <c r="L239" i="35"/>
  <c r="J232" i="35"/>
  <c r="C240" i="35"/>
  <c r="C247" i="35"/>
  <c r="C251" i="35"/>
  <c r="M259" i="35"/>
  <c r="O259" i="35" s="1"/>
  <c r="C259" i="35" s="1"/>
  <c r="O260" i="35"/>
  <c r="C260" i="35" s="1"/>
  <c r="C263" i="35"/>
  <c r="C271" i="35"/>
  <c r="I277" i="35"/>
  <c r="C279" i="35"/>
  <c r="C280" i="35"/>
  <c r="L293" i="35"/>
  <c r="C187" i="35"/>
  <c r="D192" i="35"/>
  <c r="F192" i="35" s="1"/>
  <c r="F193" i="35"/>
  <c r="D196" i="35"/>
  <c r="F197" i="35"/>
  <c r="N197" i="35"/>
  <c r="N196" i="35" s="1"/>
  <c r="N195" i="35" s="1"/>
  <c r="O199" i="35"/>
  <c r="C255" i="35"/>
  <c r="L283" i="35"/>
  <c r="C283" i="35" s="1"/>
  <c r="L199" i="35"/>
  <c r="J197" i="35"/>
  <c r="K195" i="35"/>
  <c r="C208" i="35"/>
  <c r="I217" i="35"/>
  <c r="C217" i="35" s="1"/>
  <c r="C220" i="35"/>
  <c r="F232" i="35"/>
  <c r="O232" i="35"/>
  <c r="I234" i="35"/>
  <c r="C234" i="35" s="1"/>
  <c r="G232" i="35"/>
  <c r="O239" i="35"/>
  <c r="C239" i="35" s="1"/>
  <c r="C243" i="35"/>
  <c r="C268" i="35"/>
  <c r="G269" i="35"/>
  <c r="I270" i="35"/>
  <c r="C276" i="35"/>
  <c r="F277" i="35"/>
  <c r="D270" i="35"/>
  <c r="I281" i="35"/>
  <c r="C281" i="35" s="1"/>
  <c r="C294" i="35"/>
  <c r="C299" i="35"/>
  <c r="L270" i="35"/>
  <c r="O283" i="35"/>
  <c r="C167" i="35" l="1"/>
  <c r="K76" i="35"/>
  <c r="C277" i="35"/>
  <c r="C193" i="35"/>
  <c r="C137" i="35"/>
  <c r="N76" i="35"/>
  <c r="F205" i="35"/>
  <c r="C199" i="35"/>
  <c r="C81" i="35"/>
  <c r="C264" i="35"/>
  <c r="L131" i="35"/>
  <c r="C185" i="35"/>
  <c r="O55" i="35"/>
  <c r="C55" i="35" s="1"/>
  <c r="K53" i="35"/>
  <c r="K52" i="35" s="1"/>
  <c r="K286" i="35"/>
  <c r="M54" i="35"/>
  <c r="O68" i="35"/>
  <c r="C68" i="35" s="1"/>
  <c r="C291" i="35"/>
  <c r="C293" i="35"/>
  <c r="L232" i="35"/>
  <c r="J231" i="35"/>
  <c r="M269" i="35"/>
  <c r="O270" i="35"/>
  <c r="G196" i="35"/>
  <c r="I205" i="35"/>
  <c r="I131" i="35"/>
  <c r="H174" i="35"/>
  <c r="I174" i="35" s="1"/>
  <c r="I175" i="35"/>
  <c r="L166" i="35"/>
  <c r="C166" i="35" s="1"/>
  <c r="G54" i="35"/>
  <c r="I55" i="35"/>
  <c r="O197" i="35"/>
  <c r="F290" i="35"/>
  <c r="J196" i="35"/>
  <c r="L197" i="35"/>
  <c r="O205" i="35"/>
  <c r="M196" i="35"/>
  <c r="L76" i="35"/>
  <c r="L54" i="35"/>
  <c r="J53" i="35"/>
  <c r="C192" i="35"/>
  <c r="M231" i="35"/>
  <c r="O231" i="35" s="1"/>
  <c r="C197" i="35"/>
  <c r="C228" i="35"/>
  <c r="D188" i="35"/>
  <c r="F188" i="35" s="1"/>
  <c r="D231" i="35"/>
  <c r="F231" i="35" s="1"/>
  <c r="F252" i="35"/>
  <c r="C252" i="35" s="1"/>
  <c r="C132" i="35"/>
  <c r="E76" i="35"/>
  <c r="D174" i="35"/>
  <c r="F174" i="35" s="1"/>
  <c r="F175" i="35"/>
  <c r="O175" i="35"/>
  <c r="I84" i="35"/>
  <c r="C84" i="35" s="1"/>
  <c r="H76" i="35"/>
  <c r="I22" i="35"/>
  <c r="C22" i="35" s="1"/>
  <c r="G76" i="35"/>
  <c r="D76" i="35"/>
  <c r="F270" i="35"/>
  <c r="C270" i="35" s="1"/>
  <c r="D269" i="35"/>
  <c r="I269" i="35"/>
  <c r="G286" i="35"/>
  <c r="G231" i="35"/>
  <c r="I231" i="35" s="1"/>
  <c r="I232" i="35"/>
  <c r="C232" i="35" s="1"/>
  <c r="F196" i="35"/>
  <c r="H188" i="35"/>
  <c r="M76" i="35"/>
  <c r="O76" i="35" s="1"/>
  <c r="O77" i="35"/>
  <c r="C77" i="35" s="1"/>
  <c r="O174" i="35"/>
  <c r="O291" i="35"/>
  <c r="M290" i="35"/>
  <c r="O290" i="35" s="1"/>
  <c r="D195" i="35" l="1"/>
  <c r="F195" i="35" s="1"/>
  <c r="C290" i="35"/>
  <c r="C131" i="35"/>
  <c r="I76" i="35"/>
  <c r="N53" i="35"/>
  <c r="N52" i="35" s="1"/>
  <c r="N286" i="35"/>
  <c r="C175" i="35"/>
  <c r="F76" i="35"/>
  <c r="C76" i="35" s="1"/>
  <c r="D53" i="35"/>
  <c r="G53" i="35"/>
  <c r="I54" i="35"/>
  <c r="F269" i="35"/>
  <c r="D286" i="35"/>
  <c r="G195" i="35"/>
  <c r="I195" i="35" s="1"/>
  <c r="I196" i="35"/>
  <c r="H53" i="35"/>
  <c r="H52" i="35" s="1"/>
  <c r="C174" i="35"/>
  <c r="L196" i="35"/>
  <c r="J195" i="35"/>
  <c r="L195" i="35" s="1"/>
  <c r="O54" i="35"/>
  <c r="M53" i="35"/>
  <c r="O269" i="35"/>
  <c r="M286" i="35"/>
  <c r="O286" i="35" s="1"/>
  <c r="I188" i="35"/>
  <c r="C188" i="35" s="1"/>
  <c r="H286" i="35"/>
  <c r="I286" i="35" s="1"/>
  <c r="E53" i="35"/>
  <c r="E52" i="35" s="1"/>
  <c r="E286" i="35"/>
  <c r="M195" i="35"/>
  <c r="O195" i="35" s="1"/>
  <c r="O196" i="35"/>
  <c r="L53" i="35"/>
  <c r="J52" i="35"/>
  <c r="C205" i="35"/>
  <c r="L231" i="35"/>
  <c r="C231" i="35" s="1"/>
  <c r="J286" i="35"/>
  <c r="L286" i="35" s="1"/>
  <c r="K51" i="35"/>
  <c r="K288" i="35"/>
  <c r="C195" i="35" l="1"/>
  <c r="N288" i="35"/>
  <c r="N51" i="35"/>
  <c r="C269" i="35"/>
  <c r="C196" i="35"/>
  <c r="J51" i="35"/>
  <c r="L51" i="35" s="1"/>
  <c r="L52" i="35"/>
  <c r="J288" i="35"/>
  <c r="L288" i="35" s="1"/>
  <c r="E288" i="35"/>
  <c r="E51" i="35"/>
  <c r="I53" i="35"/>
  <c r="G52" i="35"/>
  <c r="H288" i="35"/>
  <c r="H51" i="35"/>
  <c r="F286" i="35"/>
  <c r="F53" i="35"/>
  <c r="D52" i="35"/>
  <c r="M52" i="35"/>
  <c r="O53" i="35"/>
  <c r="C54" i="35"/>
  <c r="C286" i="35" l="1"/>
  <c r="O52" i="35"/>
  <c r="M51" i="35"/>
  <c r="O51" i="35" s="1"/>
  <c r="M288" i="35"/>
  <c r="O288" i="35" s="1"/>
  <c r="D288" i="35"/>
  <c r="F288" i="35" s="1"/>
  <c r="D51" i="35"/>
  <c r="F51" i="35" s="1"/>
  <c r="F52" i="35"/>
  <c r="C53" i="35"/>
  <c r="G288" i="35"/>
  <c r="I288" i="35" s="1"/>
  <c r="G51" i="35"/>
  <c r="I51" i="35" s="1"/>
  <c r="I52" i="35"/>
  <c r="C288" i="35" l="1"/>
  <c r="C52" i="35"/>
  <c r="C51" i="35"/>
  <c r="G293" i="34" l="1"/>
  <c r="G283" i="34"/>
  <c r="G281" i="34"/>
  <c r="G277" i="34"/>
  <c r="G272" i="34"/>
  <c r="G270" i="34" s="1"/>
  <c r="G264" i="34"/>
  <c r="G260" i="34"/>
  <c r="G253" i="34"/>
  <c r="G252" i="34"/>
  <c r="G247" i="34"/>
  <c r="G239" i="34"/>
  <c r="G236" i="34"/>
  <c r="G234" i="34"/>
  <c r="G228" i="34"/>
  <c r="G217" i="34"/>
  <c r="G206" i="34"/>
  <c r="G199" i="34"/>
  <c r="G197" i="34" s="1"/>
  <c r="G193" i="34"/>
  <c r="G192" i="34" s="1"/>
  <c r="G189" i="34"/>
  <c r="G185" i="34"/>
  <c r="G180" i="34"/>
  <c r="G176" i="34"/>
  <c r="G167" i="34"/>
  <c r="G166" i="34" s="1"/>
  <c r="G161" i="34"/>
  <c r="G152" i="34"/>
  <c r="G145" i="34"/>
  <c r="G142" i="34"/>
  <c r="G137" i="34"/>
  <c r="G132" i="34"/>
  <c r="G129" i="34"/>
  <c r="G123" i="34"/>
  <c r="G117" i="34"/>
  <c r="G113" i="34"/>
  <c r="G104" i="34"/>
  <c r="G96" i="34"/>
  <c r="G90" i="34"/>
  <c r="G85" i="34"/>
  <c r="G81" i="34"/>
  <c r="G78" i="34"/>
  <c r="G77" i="34" s="1"/>
  <c r="G70" i="34"/>
  <c r="G68" i="34" s="1"/>
  <c r="G59" i="34"/>
  <c r="G56" i="34"/>
  <c r="G44" i="34"/>
  <c r="G23" i="34"/>
  <c r="D293" i="34"/>
  <c r="D283" i="34"/>
  <c r="D281" i="34"/>
  <c r="D277" i="34"/>
  <c r="D272" i="34"/>
  <c r="D270" i="34" s="1"/>
  <c r="D269" i="34" s="1"/>
  <c r="D264" i="34"/>
  <c r="D260" i="34"/>
  <c r="D259" i="34" s="1"/>
  <c r="D253" i="34"/>
  <c r="D252" i="34" s="1"/>
  <c r="D247" i="34"/>
  <c r="D239" i="34"/>
  <c r="D236" i="34"/>
  <c r="D234" i="34"/>
  <c r="D228" i="34"/>
  <c r="D217" i="34"/>
  <c r="D206" i="34"/>
  <c r="D205" i="34" s="1"/>
  <c r="D196" i="34" s="1"/>
  <c r="D199" i="34"/>
  <c r="D197" i="34"/>
  <c r="D193" i="34"/>
  <c r="D192" i="34"/>
  <c r="D188" i="34" s="1"/>
  <c r="D189" i="34"/>
  <c r="D185" i="34"/>
  <c r="D180" i="34"/>
  <c r="D175" i="34" s="1"/>
  <c r="D174" i="34" s="1"/>
  <c r="D176" i="34"/>
  <c r="D167" i="34"/>
  <c r="D166" i="34"/>
  <c r="D161" i="34"/>
  <c r="D155" i="34"/>
  <c r="D152" i="34" s="1"/>
  <c r="D145" i="34"/>
  <c r="D142" i="34"/>
  <c r="D137" i="34"/>
  <c r="D132" i="34"/>
  <c r="D129" i="34"/>
  <c r="D123" i="34"/>
  <c r="D117" i="34"/>
  <c r="D113" i="34"/>
  <c r="D104" i="34"/>
  <c r="D96" i="34"/>
  <c r="D90" i="34"/>
  <c r="D85" i="34"/>
  <c r="D81" i="34"/>
  <c r="D78" i="34"/>
  <c r="D77" i="34" s="1"/>
  <c r="D70" i="34"/>
  <c r="D68" i="34"/>
  <c r="D59" i="34"/>
  <c r="D56" i="34"/>
  <c r="D44" i="34"/>
  <c r="D23" i="34"/>
  <c r="D291" i="34" s="1"/>
  <c r="D290" i="34" s="1"/>
  <c r="D84" i="34" l="1"/>
  <c r="G175" i="34"/>
  <c r="D22" i="34"/>
  <c r="D232" i="34"/>
  <c r="D231" i="34" s="1"/>
  <c r="G22" i="34"/>
  <c r="G131" i="34"/>
  <c r="G188" i="34"/>
  <c r="G269" i="34"/>
  <c r="G84" i="34"/>
  <c r="G174" i="34"/>
  <c r="G205" i="34"/>
  <c r="G196" i="34" s="1"/>
  <c r="D55" i="34"/>
  <c r="D54" i="34" s="1"/>
  <c r="G55" i="34"/>
  <c r="G54" i="34" s="1"/>
  <c r="G259" i="34"/>
  <c r="D131" i="34"/>
  <c r="G232" i="34"/>
  <c r="G76" i="34"/>
  <c r="G291" i="34"/>
  <c r="G290" i="34" s="1"/>
  <c r="D76" i="34"/>
  <c r="D286" i="34" s="1"/>
  <c r="D195" i="34"/>
  <c r="D53" i="34" l="1"/>
  <c r="D52" i="34" s="1"/>
  <c r="D288" i="34" s="1"/>
  <c r="G231" i="34"/>
  <c r="G195" i="34" s="1"/>
  <c r="G53" i="34"/>
  <c r="G286" i="34"/>
  <c r="D51" i="34"/>
  <c r="G52" i="34" l="1"/>
  <c r="O303" i="34"/>
  <c r="L303" i="34"/>
  <c r="I303" i="34"/>
  <c r="F303" i="34"/>
  <c r="O301" i="34"/>
  <c r="L301" i="34"/>
  <c r="I301" i="34"/>
  <c r="F301" i="34"/>
  <c r="O299" i="34"/>
  <c r="L299" i="34"/>
  <c r="I299" i="34"/>
  <c r="F299" i="34"/>
  <c r="O298" i="34"/>
  <c r="L298" i="34"/>
  <c r="I298" i="34"/>
  <c r="F298" i="34"/>
  <c r="O297" i="34"/>
  <c r="L297" i="34"/>
  <c r="I297" i="34"/>
  <c r="F297" i="34"/>
  <c r="O296" i="34"/>
  <c r="L296" i="34"/>
  <c r="I296" i="34"/>
  <c r="F296" i="34"/>
  <c r="O295" i="34"/>
  <c r="L295" i="34"/>
  <c r="I295" i="34"/>
  <c r="F295" i="34"/>
  <c r="O294" i="34"/>
  <c r="L294" i="34"/>
  <c r="I294" i="34"/>
  <c r="F294" i="34"/>
  <c r="N293" i="34"/>
  <c r="M293" i="34"/>
  <c r="O293" i="34" s="1"/>
  <c r="K293" i="34"/>
  <c r="J293" i="34"/>
  <c r="H293" i="34"/>
  <c r="I293" i="34"/>
  <c r="E293" i="34"/>
  <c r="F293" i="34" s="1"/>
  <c r="O285" i="34"/>
  <c r="L285" i="34"/>
  <c r="I285" i="34"/>
  <c r="F285" i="34"/>
  <c r="O284" i="34"/>
  <c r="L284" i="34"/>
  <c r="I284" i="34"/>
  <c r="F284" i="34"/>
  <c r="N283" i="34"/>
  <c r="M283" i="34"/>
  <c r="K283" i="34"/>
  <c r="J283" i="34"/>
  <c r="H283" i="34"/>
  <c r="I283" i="34"/>
  <c r="E283" i="34"/>
  <c r="F283" i="34" s="1"/>
  <c r="O282" i="34"/>
  <c r="L282" i="34"/>
  <c r="I282" i="34"/>
  <c r="F282" i="34"/>
  <c r="N281" i="34"/>
  <c r="M281" i="34"/>
  <c r="K281" i="34"/>
  <c r="J281" i="34"/>
  <c r="H281" i="34"/>
  <c r="I281" i="34"/>
  <c r="E281" i="34"/>
  <c r="F281" i="34" s="1"/>
  <c r="O280" i="34"/>
  <c r="L280" i="34"/>
  <c r="I280" i="34"/>
  <c r="F280" i="34"/>
  <c r="O279" i="34"/>
  <c r="L279" i="34"/>
  <c r="I279" i="34"/>
  <c r="F279" i="34"/>
  <c r="O278" i="34"/>
  <c r="O277" i="34" s="1"/>
  <c r="L278" i="34"/>
  <c r="I278" i="34"/>
  <c r="F278" i="34"/>
  <c r="N277" i="34"/>
  <c r="M277" i="34"/>
  <c r="K277" i="34"/>
  <c r="K270" i="34" s="1"/>
  <c r="K269" i="34" s="1"/>
  <c r="J277" i="34"/>
  <c r="H277" i="34"/>
  <c r="I277" i="34" s="1"/>
  <c r="E277" i="34"/>
  <c r="O276" i="34"/>
  <c r="L276" i="34"/>
  <c r="I276" i="34"/>
  <c r="F276" i="34"/>
  <c r="O275" i="34"/>
  <c r="L275" i="34"/>
  <c r="I275" i="34"/>
  <c r="F275" i="34"/>
  <c r="O274" i="34"/>
  <c r="L274" i="34"/>
  <c r="I274" i="34"/>
  <c r="F274" i="34"/>
  <c r="O273" i="34"/>
  <c r="L273" i="34"/>
  <c r="I273" i="34"/>
  <c r="F273" i="34"/>
  <c r="N272" i="34"/>
  <c r="M272" i="34"/>
  <c r="K272" i="34"/>
  <c r="J272" i="34"/>
  <c r="L272" i="34" s="1"/>
  <c r="H272" i="34"/>
  <c r="I272" i="34" s="1"/>
  <c r="E272" i="34"/>
  <c r="O271" i="34"/>
  <c r="L271" i="34"/>
  <c r="I271" i="34"/>
  <c r="F271" i="34"/>
  <c r="O268" i="34"/>
  <c r="L268" i="34"/>
  <c r="I268" i="34"/>
  <c r="F268" i="34"/>
  <c r="O267" i="34"/>
  <c r="L267" i="34"/>
  <c r="I267" i="34"/>
  <c r="F267" i="34"/>
  <c r="O266" i="34"/>
  <c r="L266" i="34"/>
  <c r="I266" i="34"/>
  <c r="F266" i="34"/>
  <c r="O265" i="34"/>
  <c r="L265" i="34"/>
  <c r="I265" i="34"/>
  <c r="F265" i="34"/>
  <c r="N264" i="34"/>
  <c r="M264" i="34"/>
  <c r="O264" i="34" s="1"/>
  <c r="K264" i="34"/>
  <c r="J264" i="34"/>
  <c r="L264" i="34" s="1"/>
  <c r="H264" i="34"/>
  <c r="I264" i="34" s="1"/>
  <c r="E264" i="34"/>
  <c r="O263" i="34"/>
  <c r="L263" i="34"/>
  <c r="I263" i="34"/>
  <c r="F263" i="34"/>
  <c r="O262" i="34"/>
  <c r="L262" i="34"/>
  <c r="I262" i="34"/>
  <c r="F262" i="34"/>
  <c r="O261" i="34"/>
  <c r="L261" i="34"/>
  <c r="I261" i="34"/>
  <c r="F261" i="34"/>
  <c r="N260" i="34"/>
  <c r="M260" i="34"/>
  <c r="K260" i="34"/>
  <c r="K259" i="34" s="1"/>
  <c r="J260" i="34"/>
  <c r="H260" i="34"/>
  <c r="I260" i="34" s="1"/>
  <c r="E260" i="34"/>
  <c r="N259" i="34"/>
  <c r="H259" i="34"/>
  <c r="I259" i="34" s="1"/>
  <c r="O258" i="34"/>
  <c r="L258" i="34"/>
  <c r="I258" i="34"/>
  <c r="F258" i="34"/>
  <c r="O257" i="34"/>
  <c r="L257" i="34"/>
  <c r="I257" i="34"/>
  <c r="F257" i="34"/>
  <c r="O256" i="34"/>
  <c r="L256" i="34"/>
  <c r="I256" i="34"/>
  <c r="F256" i="34"/>
  <c r="O255" i="34"/>
  <c r="L255" i="34"/>
  <c r="I255" i="34"/>
  <c r="F255" i="34"/>
  <c r="O254" i="34"/>
  <c r="L254" i="34"/>
  <c r="I254" i="34"/>
  <c r="F254" i="34"/>
  <c r="N253" i="34"/>
  <c r="N252" i="34" s="1"/>
  <c r="M253" i="34"/>
  <c r="O253" i="34" s="1"/>
  <c r="K253" i="34"/>
  <c r="K252" i="34" s="1"/>
  <c r="J253" i="34"/>
  <c r="J252" i="34" s="1"/>
  <c r="H253" i="34"/>
  <c r="H252" i="34" s="1"/>
  <c r="E253" i="34"/>
  <c r="M252" i="34"/>
  <c r="O252" i="34" s="1"/>
  <c r="E252" i="34"/>
  <c r="O251" i="34"/>
  <c r="L251" i="34"/>
  <c r="I251" i="34"/>
  <c r="F251" i="34"/>
  <c r="O250" i="34"/>
  <c r="L250" i="34"/>
  <c r="I250" i="34"/>
  <c r="F250" i="34"/>
  <c r="O249" i="34"/>
  <c r="L249" i="34"/>
  <c r="I249" i="34"/>
  <c r="F249" i="34"/>
  <c r="O248" i="34"/>
  <c r="L248" i="34"/>
  <c r="I248" i="34"/>
  <c r="F248" i="34"/>
  <c r="N247" i="34"/>
  <c r="M247" i="34"/>
  <c r="K247" i="34"/>
  <c r="J247" i="34"/>
  <c r="H247" i="34"/>
  <c r="I247" i="34" s="1"/>
  <c r="E247" i="34"/>
  <c r="F247" i="34" s="1"/>
  <c r="O246" i="34"/>
  <c r="L246" i="34"/>
  <c r="I246" i="34"/>
  <c r="F246" i="34"/>
  <c r="O245" i="34"/>
  <c r="L245" i="34"/>
  <c r="I245" i="34"/>
  <c r="F245" i="34"/>
  <c r="O244" i="34"/>
  <c r="L244" i="34"/>
  <c r="I244" i="34"/>
  <c r="F244" i="34"/>
  <c r="O243" i="34"/>
  <c r="L243" i="34"/>
  <c r="I243" i="34"/>
  <c r="F243" i="34"/>
  <c r="O242" i="34"/>
  <c r="L242" i="34"/>
  <c r="I242" i="34"/>
  <c r="F242" i="34"/>
  <c r="O241" i="34"/>
  <c r="L241" i="34"/>
  <c r="I241" i="34"/>
  <c r="F241" i="34"/>
  <c r="O240" i="34"/>
  <c r="L240" i="34"/>
  <c r="I240" i="34"/>
  <c r="F240" i="34"/>
  <c r="N239" i="34"/>
  <c r="M239" i="34"/>
  <c r="O239" i="34" s="1"/>
  <c r="K239" i="34"/>
  <c r="J239" i="34"/>
  <c r="H239" i="34"/>
  <c r="I239" i="34" s="1"/>
  <c r="F239" i="34"/>
  <c r="E239" i="34"/>
  <c r="O238" i="34"/>
  <c r="L238" i="34"/>
  <c r="I238" i="34"/>
  <c r="F238" i="34"/>
  <c r="O237" i="34"/>
  <c r="L237" i="34"/>
  <c r="I237" i="34"/>
  <c r="F237" i="34"/>
  <c r="N236" i="34"/>
  <c r="M236" i="34"/>
  <c r="K236" i="34"/>
  <c r="J236" i="34"/>
  <c r="I236" i="34"/>
  <c r="H236" i="34"/>
  <c r="E236" i="34"/>
  <c r="O235" i="34"/>
  <c r="L235" i="34"/>
  <c r="I235" i="34"/>
  <c r="F235" i="34"/>
  <c r="N234" i="34"/>
  <c r="M234" i="34"/>
  <c r="K234" i="34"/>
  <c r="K232" i="34" s="1"/>
  <c r="J234" i="34"/>
  <c r="H234" i="34"/>
  <c r="E234" i="34"/>
  <c r="F234" i="34" s="1"/>
  <c r="O233" i="34"/>
  <c r="L233" i="34"/>
  <c r="I233" i="34"/>
  <c r="F233" i="34"/>
  <c r="H232" i="34"/>
  <c r="O230" i="34"/>
  <c r="L230" i="34"/>
  <c r="I230" i="34"/>
  <c r="F230" i="34"/>
  <c r="O229" i="34"/>
  <c r="L229" i="34"/>
  <c r="I229" i="34"/>
  <c r="F229" i="34"/>
  <c r="N228" i="34"/>
  <c r="M228" i="34"/>
  <c r="K228" i="34"/>
  <c r="J228" i="34"/>
  <c r="I228" i="34"/>
  <c r="H228" i="34"/>
  <c r="E228" i="34"/>
  <c r="F228" i="34" s="1"/>
  <c r="O227" i="34"/>
  <c r="L227" i="34"/>
  <c r="I227" i="34"/>
  <c r="F227" i="34"/>
  <c r="O226" i="34"/>
  <c r="L226" i="34"/>
  <c r="I226" i="34"/>
  <c r="F226" i="34"/>
  <c r="O225" i="34"/>
  <c r="L225" i="34"/>
  <c r="I225" i="34"/>
  <c r="F225" i="34"/>
  <c r="O224" i="34"/>
  <c r="L224" i="34"/>
  <c r="I224" i="34"/>
  <c r="F224" i="34"/>
  <c r="O223" i="34"/>
  <c r="L223" i="34"/>
  <c r="I223" i="34"/>
  <c r="F223" i="34"/>
  <c r="O222" i="34"/>
  <c r="L222" i="34"/>
  <c r="I222" i="34"/>
  <c r="F222" i="34"/>
  <c r="O221" i="34"/>
  <c r="L221" i="34"/>
  <c r="I221" i="34"/>
  <c r="F221" i="34"/>
  <c r="O220" i="34"/>
  <c r="L220" i="34"/>
  <c r="I220" i="34"/>
  <c r="F220" i="34"/>
  <c r="O219" i="34"/>
  <c r="L219" i="34"/>
  <c r="I219" i="34"/>
  <c r="F219" i="34"/>
  <c r="O218" i="34"/>
  <c r="L218" i="34"/>
  <c r="I218" i="34"/>
  <c r="F218" i="34"/>
  <c r="N217" i="34"/>
  <c r="M217" i="34"/>
  <c r="K217" i="34"/>
  <c r="J217" i="34"/>
  <c r="L217" i="34" s="1"/>
  <c r="H217" i="34"/>
  <c r="I217" i="34" s="1"/>
  <c r="E217" i="34"/>
  <c r="O216" i="34"/>
  <c r="L216" i="34"/>
  <c r="I216" i="34"/>
  <c r="F216" i="34"/>
  <c r="O215" i="34"/>
  <c r="L215" i="34"/>
  <c r="I215" i="34"/>
  <c r="F215" i="34"/>
  <c r="O214" i="34"/>
  <c r="L214" i="34"/>
  <c r="I214" i="34"/>
  <c r="F214" i="34"/>
  <c r="O213" i="34"/>
  <c r="L213" i="34"/>
  <c r="I213" i="34"/>
  <c r="F213" i="34"/>
  <c r="O212" i="34"/>
  <c r="L212" i="34"/>
  <c r="I212" i="34"/>
  <c r="F212" i="34"/>
  <c r="O211" i="34"/>
  <c r="L211" i="34"/>
  <c r="I211" i="34"/>
  <c r="F211" i="34"/>
  <c r="O210" i="34"/>
  <c r="L210" i="34"/>
  <c r="I210" i="34"/>
  <c r="F210" i="34"/>
  <c r="O209" i="34"/>
  <c r="L209" i="34"/>
  <c r="I209" i="34"/>
  <c r="F209" i="34"/>
  <c r="O208" i="34"/>
  <c r="L208" i="34"/>
  <c r="I208" i="34"/>
  <c r="F208" i="34"/>
  <c r="O207" i="34"/>
  <c r="L207" i="34"/>
  <c r="I207" i="34"/>
  <c r="F207" i="34"/>
  <c r="N206" i="34"/>
  <c r="N205" i="34" s="1"/>
  <c r="M206" i="34"/>
  <c r="O206" i="34" s="1"/>
  <c r="K206" i="34"/>
  <c r="J206" i="34"/>
  <c r="J205" i="34" s="1"/>
  <c r="H206" i="34"/>
  <c r="E206" i="34"/>
  <c r="F206" i="34" s="1"/>
  <c r="O204" i="34"/>
  <c r="L204" i="34"/>
  <c r="I204" i="34"/>
  <c r="F204" i="34"/>
  <c r="O203" i="34"/>
  <c r="L203" i="34"/>
  <c r="I203" i="34"/>
  <c r="F203" i="34"/>
  <c r="O202" i="34"/>
  <c r="L202" i="34"/>
  <c r="I202" i="34"/>
  <c r="F202" i="34"/>
  <c r="O201" i="34"/>
  <c r="L201" i="34"/>
  <c r="I201" i="34"/>
  <c r="F201" i="34"/>
  <c r="O200" i="34"/>
  <c r="L200" i="34"/>
  <c r="I200" i="34"/>
  <c r="F200" i="34"/>
  <c r="N199" i="34"/>
  <c r="N197" i="34" s="1"/>
  <c r="M199" i="34"/>
  <c r="K199" i="34"/>
  <c r="K197" i="34" s="1"/>
  <c r="J199" i="34"/>
  <c r="H199" i="34"/>
  <c r="I199" i="34" s="1"/>
  <c r="E199" i="34"/>
  <c r="F199" i="34" s="1"/>
  <c r="O198" i="34"/>
  <c r="L198" i="34"/>
  <c r="I198" i="34"/>
  <c r="F198" i="34"/>
  <c r="M197" i="34"/>
  <c r="O197" i="34" s="1"/>
  <c r="E197" i="34"/>
  <c r="O194" i="34"/>
  <c r="L194" i="34"/>
  <c r="I194" i="34"/>
  <c r="F194" i="34"/>
  <c r="N193" i="34"/>
  <c r="N192" i="34" s="1"/>
  <c r="M193" i="34"/>
  <c r="K193" i="34"/>
  <c r="K192" i="34" s="1"/>
  <c r="J193" i="34"/>
  <c r="L193" i="34" s="1"/>
  <c r="H193" i="34"/>
  <c r="H192" i="34" s="1"/>
  <c r="I192" i="34" s="1"/>
  <c r="E193" i="34"/>
  <c r="M192" i="34"/>
  <c r="E192" i="34"/>
  <c r="O191" i="34"/>
  <c r="L191" i="34"/>
  <c r="I191" i="34"/>
  <c r="F191" i="34"/>
  <c r="O190" i="34"/>
  <c r="L190" i="34"/>
  <c r="I190" i="34"/>
  <c r="F190" i="34"/>
  <c r="N189" i="34"/>
  <c r="M189" i="34"/>
  <c r="K189" i="34"/>
  <c r="J189" i="34"/>
  <c r="H189" i="34"/>
  <c r="H188" i="34" s="1"/>
  <c r="E189" i="34"/>
  <c r="F189" i="34" s="1"/>
  <c r="O187" i="34"/>
  <c r="L187" i="34"/>
  <c r="I187" i="34"/>
  <c r="F187" i="34"/>
  <c r="O186" i="34"/>
  <c r="L186" i="34"/>
  <c r="I186" i="34"/>
  <c r="F186" i="34"/>
  <c r="N185" i="34"/>
  <c r="M185" i="34"/>
  <c r="O185" i="34" s="1"/>
  <c r="K185" i="34"/>
  <c r="J185" i="34"/>
  <c r="H185" i="34"/>
  <c r="I185" i="34" s="1"/>
  <c r="E185" i="34"/>
  <c r="F185" i="34" s="1"/>
  <c r="O184" i="34"/>
  <c r="L184" i="34"/>
  <c r="I184" i="34"/>
  <c r="F184" i="34"/>
  <c r="O183" i="34"/>
  <c r="L183" i="34"/>
  <c r="I183" i="34"/>
  <c r="F183" i="34"/>
  <c r="O182" i="34"/>
  <c r="L182" i="34"/>
  <c r="I182" i="34"/>
  <c r="F182" i="34"/>
  <c r="O181" i="34"/>
  <c r="L181" i="34"/>
  <c r="I181" i="34"/>
  <c r="F181" i="34"/>
  <c r="N180" i="34"/>
  <c r="M180" i="34"/>
  <c r="K180" i="34"/>
  <c r="J180" i="34"/>
  <c r="L180" i="34" s="1"/>
  <c r="H180" i="34"/>
  <c r="I180" i="34"/>
  <c r="E180" i="34"/>
  <c r="F180" i="34"/>
  <c r="O179" i="34"/>
  <c r="L179" i="34"/>
  <c r="I179" i="34"/>
  <c r="F179" i="34"/>
  <c r="O178" i="34"/>
  <c r="L178" i="34"/>
  <c r="I178" i="34"/>
  <c r="F178" i="34"/>
  <c r="O177" i="34"/>
  <c r="L177" i="34"/>
  <c r="I177" i="34"/>
  <c r="F177" i="34"/>
  <c r="N176" i="34"/>
  <c r="M176" i="34"/>
  <c r="K176" i="34"/>
  <c r="K175" i="34" s="1"/>
  <c r="K174" i="34" s="1"/>
  <c r="J176" i="34"/>
  <c r="H176" i="34"/>
  <c r="H175" i="34" s="1"/>
  <c r="H174" i="34" s="1"/>
  <c r="E176" i="34"/>
  <c r="M175" i="34"/>
  <c r="I174" i="34"/>
  <c r="E175" i="34"/>
  <c r="E174" i="34" s="1"/>
  <c r="O173" i="34"/>
  <c r="L173" i="34"/>
  <c r="I173" i="34"/>
  <c r="F173" i="34"/>
  <c r="O172" i="34"/>
  <c r="L172" i="34"/>
  <c r="I172" i="34"/>
  <c r="F172" i="34"/>
  <c r="O171" i="34"/>
  <c r="L171" i="34"/>
  <c r="I171" i="34"/>
  <c r="F171" i="34"/>
  <c r="O170" i="34"/>
  <c r="L170" i="34"/>
  <c r="I170" i="34"/>
  <c r="F170" i="34"/>
  <c r="O169" i="34"/>
  <c r="L169" i="34"/>
  <c r="I169" i="34"/>
  <c r="F169" i="34"/>
  <c r="O168" i="34"/>
  <c r="L168" i="34"/>
  <c r="I168" i="34"/>
  <c r="F168" i="34"/>
  <c r="N167" i="34"/>
  <c r="M167" i="34"/>
  <c r="M166" i="34" s="1"/>
  <c r="K167" i="34"/>
  <c r="J167" i="34"/>
  <c r="J166" i="34" s="1"/>
  <c r="H167" i="34"/>
  <c r="I167" i="34" s="1"/>
  <c r="E167" i="34"/>
  <c r="E166" i="34" s="1"/>
  <c r="F166" i="34" s="1"/>
  <c r="N166" i="34"/>
  <c r="H166" i="34"/>
  <c r="O165" i="34"/>
  <c r="L165" i="34"/>
  <c r="I165" i="34"/>
  <c r="F165" i="34"/>
  <c r="O164" i="34"/>
  <c r="L164" i="34"/>
  <c r="I164" i="34"/>
  <c r="F164" i="34"/>
  <c r="O163" i="34"/>
  <c r="L163" i="34"/>
  <c r="I163" i="34"/>
  <c r="F163" i="34"/>
  <c r="O162" i="34"/>
  <c r="L162" i="34"/>
  <c r="I162" i="34"/>
  <c r="F162" i="34"/>
  <c r="N161" i="34"/>
  <c r="M161" i="34"/>
  <c r="K161" i="34"/>
  <c r="J161" i="34"/>
  <c r="H161" i="34"/>
  <c r="I161" i="34" s="1"/>
  <c r="E161" i="34"/>
  <c r="F161" i="34" s="1"/>
  <c r="O160" i="34"/>
  <c r="L160" i="34"/>
  <c r="I160" i="34"/>
  <c r="F160" i="34"/>
  <c r="O159" i="34"/>
  <c r="L159" i="34"/>
  <c r="I159" i="34"/>
  <c r="F159" i="34"/>
  <c r="O158" i="34"/>
  <c r="L158" i="34"/>
  <c r="I158" i="34"/>
  <c r="F158" i="34"/>
  <c r="O157" i="34"/>
  <c r="L157" i="34"/>
  <c r="I157" i="34"/>
  <c r="F157" i="34"/>
  <c r="O156" i="34"/>
  <c r="L156" i="34"/>
  <c r="I156" i="34"/>
  <c r="F156" i="34"/>
  <c r="O155" i="34"/>
  <c r="L155" i="34"/>
  <c r="I155" i="34"/>
  <c r="F155" i="34"/>
  <c r="O154" i="34"/>
  <c r="L154" i="34"/>
  <c r="I154" i="34"/>
  <c r="F154" i="34"/>
  <c r="O153" i="34"/>
  <c r="L153" i="34"/>
  <c r="I153" i="34"/>
  <c r="F153" i="34"/>
  <c r="N152" i="34"/>
  <c r="M152" i="34"/>
  <c r="K152" i="34"/>
  <c r="J152" i="34"/>
  <c r="L152" i="34" s="1"/>
  <c r="H152" i="34"/>
  <c r="F152" i="34"/>
  <c r="E152" i="34"/>
  <c r="O151" i="34"/>
  <c r="L151" i="34"/>
  <c r="I151" i="34"/>
  <c r="C151" i="34" s="1"/>
  <c r="F151" i="34"/>
  <c r="O150" i="34"/>
  <c r="L150" i="34"/>
  <c r="I150" i="34"/>
  <c r="F150" i="34"/>
  <c r="O149" i="34"/>
  <c r="L149" i="34"/>
  <c r="I149" i="34"/>
  <c r="C149" i="34" s="1"/>
  <c r="F149" i="34"/>
  <c r="O148" i="34"/>
  <c r="L148" i="34"/>
  <c r="I148" i="34"/>
  <c r="F148" i="34"/>
  <c r="O147" i="34"/>
  <c r="L147" i="34"/>
  <c r="I147" i="34"/>
  <c r="F147" i="34"/>
  <c r="O146" i="34"/>
  <c r="L146" i="34"/>
  <c r="I146" i="34"/>
  <c r="F146" i="34"/>
  <c r="N145" i="34"/>
  <c r="M145" i="34"/>
  <c r="K145" i="34"/>
  <c r="J145" i="34"/>
  <c r="H145" i="34"/>
  <c r="I145" i="34" s="1"/>
  <c r="E145" i="34"/>
  <c r="F145" i="34" s="1"/>
  <c r="O144" i="34"/>
  <c r="L144" i="34"/>
  <c r="I144" i="34"/>
  <c r="F144" i="34"/>
  <c r="O143" i="34"/>
  <c r="L143" i="34"/>
  <c r="I143" i="34"/>
  <c r="F143" i="34"/>
  <c r="N142" i="34"/>
  <c r="M142" i="34"/>
  <c r="K142" i="34"/>
  <c r="J142" i="34"/>
  <c r="I142" i="34"/>
  <c r="H142" i="34"/>
  <c r="E142" i="34"/>
  <c r="F142" i="34" s="1"/>
  <c r="O141" i="34"/>
  <c r="L141" i="34"/>
  <c r="I141" i="34"/>
  <c r="F141" i="34"/>
  <c r="O140" i="34"/>
  <c r="L140" i="34"/>
  <c r="I140" i="34"/>
  <c r="F140" i="34"/>
  <c r="O139" i="34"/>
  <c r="L139" i="34"/>
  <c r="I139" i="34"/>
  <c r="F139" i="34"/>
  <c r="O138" i="34"/>
  <c r="L138" i="34"/>
  <c r="I138" i="34"/>
  <c r="F138" i="34"/>
  <c r="N137" i="34"/>
  <c r="M137" i="34"/>
  <c r="O137" i="34" s="1"/>
  <c r="K137" i="34"/>
  <c r="J137" i="34"/>
  <c r="H137" i="34"/>
  <c r="I137" i="34"/>
  <c r="E137" i="34"/>
  <c r="O136" i="34"/>
  <c r="L136" i="34"/>
  <c r="I136" i="34"/>
  <c r="F136" i="34"/>
  <c r="O135" i="34"/>
  <c r="L135" i="34"/>
  <c r="I135" i="34"/>
  <c r="F135" i="34"/>
  <c r="O134" i="34"/>
  <c r="L134" i="34"/>
  <c r="I134" i="34"/>
  <c r="F134" i="34"/>
  <c r="O133" i="34"/>
  <c r="L133" i="34"/>
  <c r="I133" i="34"/>
  <c r="F133" i="34"/>
  <c r="N132" i="34"/>
  <c r="N131" i="34" s="1"/>
  <c r="M132" i="34"/>
  <c r="K132" i="34"/>
  <c r="J132" i="34"/>
  <c r="J131" i="34" s="1"/>
  <c r="H132" i="34"/>
  <c r="H131" i="34" s="1"/>
  <c r="E132" i="34"/>
  <c r="F132" i="34" s="1"/>
  <c r="O130" i="34"/>
  <c r="L130" i="34"/>
  <c r="I130" i="34"/>
  <c r="F130" i="34"/>
  <c r="N129" i="34"/>
  <c r="M129" i="34"/>
  <c r="O129" i="34" s="1"/>
  <c r="K129" i="34"/>
  <c r="J129" i="34"/>
  <c r="H129" i="34"/>
  <c r="I129" i="34"/>
  <c r="E129" i="34"/>
  <c r="F129" i="34" s="1"/>
  <c r="O128" i="34"/>
  <c r="L128" i="34"/>
  <c r="I128" i="34"/>
  <c r="F128" i="34"/>
  <c r="O127" i="34"/>
  <c r="L127" i="34"/>
  <c r="I127" i="34"/>
  <c r="F127" i="34"/>
  <c r="O126" i="34"/>
  <c r="L126" i="34"/>
  <c r="I126" i="34"/>
  <c r="F126" i="34"/>
  <c r="O125" i="34"/>
  <c r="L125" i="34"/>
  <c r="I125" i="34"/>
  <c r="F125" i="34"/>
  <c r="O124" i="34"/>
  <c r="L124" i="34"/>
  <c r="I124" i="34"/>
  <c r="F124" i="34"/>
  <c r="N123" i="34"/>
  <c r="M123" i="34"/>
  <c r="O123" i="34" s="1"/>
  <c r="K123" i="34"/>
  <c r="J123" i="34"/>
  <c r="H123" i="34"/>
  <c r="I123" i="34" s="1"/>
  <c r="E123" i="34"/>
  <c r="F123" i="34" s="1"/>
  <c r="O122" i="34"/>
  <c r="L122" i="34"/>
  <c r="I122" i="34"/>
  <c r="F122" i="34"/>
  <c r="O121" i="34"/>
  <c r="L121" i="34"/>
  <c r="I121" i="34"/>
  <c r="F121" i="34"/>
  <c r="O120" i="34"/>
  <c r="L120" i="34"/>
  <c r="I120" i="34"/>
  <c r="F120" i="34"/>
  <c r="O119" i="34"/>
  <c r="L119" i="34"/>
  <c r="I119" i="34"/>
  <c r="F119" i="34"/>
  <c r="O118" i="34"/>
  <c r="L118" i="34"/>
  <c r="I118" i="34"/>
  <c r="F118" i="34"/>
  <c r="N117" i="34"/>
  <c r="M117" i="34"/>
  <c r="K117" i="34"/>
  <c r="J117" i="34"/>
  <c r="H117" i="34"/>
  <c r="I117" i="34" s="1"/>
  <c r="E117" i="34"/>
  <c r="F117" i="34" s="1"/>
  <c r="O116" i="34"/>
  <c r="L116" i="34"/>
  <c r="I116" i="34"/>
  <c r="F116" i="34"/>
  <c r="O115" i="34"/>
  <c r="L115" i="34"/>
  <c r="I115" i="34"/>
  <c r="F115" i="34"/>
  <c r="O114" i="34"/>
  <c r="L114" i="34"/>
  <c r="I114" i="34"/>
  <c r="F114" i="34"/>
  <c r="N113" i="34"/>
  <c r="M113" i="34"/>
  <c r="K113" i="34"/>
  <c r="J113" i="34"/>
  <c r="H113" i="34"/>
  <c r="I113" i="34" s="1"/>
  <c r="E113" i="34"/>
  <c r="F113" i="34" s="1"/>
  <c r="O112" i="34"/>
  <c r="L112" i="34"/>
  <c r="I112" i="34"/>
  <c r="F112" i="34"/>
  <c r="O111" i="34"/>
  <c r="L111" i="34"/>
  <c r="I111" i="34"/>
  <c r="F111" i="34"/>
  <c r="O110" i="34"/>
  <c r="L110" i="34"/>
  <c r="I110" i="34"/>
  <c r="F110" i="34"/>
  <c r="O109" i="34"/>
  <c r="L109" i="34"/>
  <c r="I109" i="34"/>
  <c r="F109" i="34"/>
  <c r="O108" i="34"/>
  <c r="L108" i="34"/>
  <c r="I108" i="34"/>
  <c r="F108" i="34"/>
  <c r="O107" i="34"/>
  <c r="L107" i="34"/>
  <c r="I107" i="34"/>
  <c r="F107" i="34"/>
  <c r="O106" i="34"/>
  <c r="L106" i="34"/>
  <c r="I106" i="34"/>
  <c r="F106" i="34"/>
  <c r="O105" i="34"/>
  <c r="L105" i="34"/>
  <c r="I105" i="34"/>
  <c r="F105" i="34"/>
  <c r="N104" i="34"/>
  <c r="M104" i="34"/>
  <c r="K104" i="34"/>
  <c r="J104" i="34"/>
  <c r="L104" i="34" s="1"/>
  <c r="H104" i="34"/>
  <c r="F104" i="34"/>
  <c r="E104" i="34"/>
  <c r="O103" i="34"/>
  <c r="L103" i="34"/>
  <c r="I103" i="34"/>
  <c r="F103" i="34"/>
  <c r="O102" i="34"/>
  <c r="L102" i="34"/>
  <c r="I102" i="34"/>
  <c r="F102" i="34"/>
  <c r="O101" i="34"/>
  <c r="L101" i="34"/>
  <c r="I101" i="34"/>
  <c r="F101" i="34"/>
  <c r="O100" i="34"/>
  <c r="L100" i="34"/>
  <c r="I100" i="34"/>
  <c r="F100" i="34"/>
  <c r="O99" i="34"/>
  <c r="L99" i="34"/>
  <c r="I99" i="34"/>
  <c r="F99" i="34"/>
  <c r="O98" i="34"/>
  <c r="L98" i="34"/>
  <c r="I98" i="34"/>
  <c r="F98" i="34"/>
  <c r="O97" i="34"/>
  <c r="L97" i="34"/>
  <c r="I97" i="34"/>
  <c r="F97" i="34"/>
  <c r="N96" i="34"/>
  <c r="M96" i="34"/>
  <c r="O96" i="34" s="1"/>
  <c r="K96" i="34"/>
  <c r="J96" i="34"/>
  <c r="H96" i="34"/>
  <c r="E96" i="34"/>
  <c r="F96" i="34"/>
  <c r="O95" i="34"/>
  <c r="L95" i="34"/>
  <c r="I95" i="34"/>
  <c r="F95" i="34"/>
  <c r="O94" i="34"/>
  <c r="L94" i="34"/>
  <c r="I94" i="34"/>
  <c r="F94" i="34"/>
  <c r="O93" i="34"/>
  <c r="L93" i="34"/>
  <c r="I93" i="34"/>
  <c r="F93" i="34"/>
  <c r="O92" i="34"/>
  <c r="L92" i="34"/>
  <c r="I92" i="34"/>
  <c r="F92" i="34"/>
  <c r="C92" i="34" s="1"/>
  <c r="O91" i="34"/>
  <c r="L91" i="34"/>
  <c r="I91" i="34"/>
  <c r="F91" i="34"/>
  <c r="N90" i="34"/>
  <c r="M90" i="34"/>
  <c r="K90" i="34"/>
  <c r="J90" i="34"/>
  <c r="L90" i="34" s="1"/>
  <c r="H90" i="34"/>
  <c r="E90" i="34"/>
  <c r="F90" i="34" s="1"/>
  <c r="O89" i="34"/>
  <c r="L89" i="34"/>
  <c r="I89" i="34"/>
  <c r="F89" i="34"/>
  <c r="O88" i="34"/>
  <c r="L88" i="34"/>
  <c r="I88" i="34"/>
  <c r="F88" i="34"/>
  <c r="O87" i="34"/>
  <c r="L87" i="34"/>
  <c r="I87" i="34"/>
  <c r="F87" i="34"/>
  <c r="O86" i="34"/>
  <c r="L86" i="34"/>
  <c r="I86" i="34"/>
  <c r="F86" i="34"/>
  <c r="N85" i="34"/>
  <c r="M85" i="34"/>
  <c r="K85" i="34"/>
  <c r="J85" i="34"/>
  <c r="L85" i="34" s="1"/>
  <c r="H85" i="34"/>
  <c r="I85" i="34" s="1"/>
  <c r="E85" i="34"/>
  <c r="F85" i="34" s="1"/>
  <c r="O83" i="34"/>
  <c r="L83" i="34"/>
  <c r="I83" i="34"/>
  <c r="F83" i="34"/>
  <c r="O82" i="34"/>
  <c r="L82" i="34"/>
  <c r="I82" i="34"/>
  <c r="F82" i="34"/>
  <c r="N81" i="34"/>
  <c r="M81" i="34"/>
  <c r="K81" i="34"/>
  <c r="J81" i="34"/>
  <c r="H81" i="34"/>
  <c r="I81" i="34" s="1"/>
  <c r="F81" i="34"/>
  <c r="E81" i="34"/>
  <c r="O80" i="34"/>
  <c r="L80" i="34"/>
  <c r="I80" i="34"/>
  <c r="F80" i="34"/>
  <c r="O79" i="34"/>
  <c r="L79" i="34"/>
  <c r="I79" i="34"/>
  <c r="F79" i="34"/>
  <c r="N78" i="34"/>
  <c r="M78" i="34"/>
  <c r="K78" i="34"/>
  <c r="K77" i="34" s="1"/>
  <c r="J78" i="34"/>
  <c r="H78" i="34"/>
  <c r="E78" i="34"/>
  <c r="E77" i="34" s="1"/>
  <c r="F77" i="34" s="1"/>
  <c r="N77" i="34"/>
  <c r="O75" i="34"/>
  <c r="L75" i="34"/>
  <c r="I75" i="34"/>
  <c r="F75" i="34"/>
  <c r="O74" i="34"/>
  <c r="L74" i="34"/>
  <c r="I74" i="34"/>
  <c r="F74" i="34"/>
  <c r="O73" i="34"/>
  <c r="L73" i="34"/>
  <c r="I73" i="34"/>
  <c r="F73" i="34"/>
  <c r="O72" i="34"/>
  <c r="L72" i="34"/>
  <c r="I72" i="34"/>
  <c r="F72" i="34"/>
  <c r="O71" i="34"/>
  <c r="L71" i="34"/>
  <c r="I71" i="34"/>
  <c r="F71" i="34"/>
  <c r="N70" i="34"/>
  <c r="M70" i="34"/>
  <c r="K70" i="34"/>
  <c r="K68" i="34" s="1"/>
  <c r="J70" i="34"/>
  <c r="J68" i="34" s="1"/>
  <c r="H70" i="34"/>
  <c r="H68" i="34" s="1"/>
  <c r="I68" i="34" s="1"/>
  <c r="E70" i="34"/>
  <c r="E68" i="34" s="1"/>
  <c r="O69" i="34"/>
  <c r="L69" i="34"/>
  <c r="I69" i="34"/>
  <c r="F69" i="34"/>
  <c r="N68" i="34"/>
  <c r="O67" i="34"/>
  <c r="L67" i="34"/>
  <c r="I67" i="34"/>
  <c r="F67" i="34"/>
  <c r="O66" i="34"/>
  <c r="L66" i="34"/>
  <c r="F66" i="34"/>
  <c r="O65" i="34"/>
  <c r="L65" i="34"/>
  <c r="I65" i="34"/>
  <c r="F65" i="34"/>
  <c r="C65" i="34" s="1"/>
  <c r="O64" i="34"/>
  <c r="L64" i="34"/>
  <c r="I64" i="34"/>
  <c r="F64" i="34"/>
  <c r="O63" i="34"/>
  <c r="L63" i="34"/>
  <c r="I63" i="34"/>
  <c r="F63" i="34"/>
  <c r="C63" i="34" s="1"/>
  <c r="O62" i="34"/>
  <c r="L62" i="34"/>
  <c r="I62" i="34"/>
  <c r="F62" i="34"/>
  <c r="O61" i="34"/>
  <c r="L61" i="34"/>
  <c r="I61" i="34"/>
  <c r="F61" i="34"/>
  <c r="O60" i="34"/>
  <c r="L60" i="34"/>
  <c r="I60" i="34"/>
  <c r="F60" i="34"/>
  <c r="N59" i="34"/>
  <c r="M59" i="34"/>
  <c r="O59" i="34" s="1"/>
  <c r="K59" i="34"/>
  <c r="J59" i="34"/>
  <c r="L59" i="34" s="1"/>
  <c r="H59" i="34"/>
  <c r="I59" i="34"/>
  <c r="E59" i="34"/>
  <c r="F59" i="34" s="1"/>
  <c r="O58" i="34"/>
  <c r="L58" i="34"/>
  <c r="I58" i="34"/>
  <c r="F58" i="34"/>
  <c r="O57" i="34"/>
  <c r="L57" i="34"/>
  <c r="I57" i="34"/>
  <c r="F57" i="34"/>
  <c r="N56" i="34"/>
  <c r="N55" i="34" s="1"/>
  <c r="N54" i="34" s="1"/>
  <c r="M56" i="34"/>
  <c r="K56" i="34"/>
  <c r="J56" i="34"/>
  <c r="H56" i="34"/>
  <c r="H55" i="34" s="1"/>
  <c r="H54" i="34" s="1"/>
  <c r="E56" i="34"/>
  <c r="K55" i="34"/>
  <c r="O48" i="34"/>
  <c r="C48" i="34" s="1"/>
  <c r="O47" i="34"/>
  <c r="C47" i="34" s="1"/>
  <c r="N46" i="34"/>
  <c r="M46" i="34"/>
  <c r="O46" i="34" s="1"/>
  <c r="C46" i="34" s="1"/>
  <c r="L45" i="34"/>
  <c r="I45" i="34"/>
  <c r="F45" i="34"/>
  <c r="K44" i="34"/>
  <c r="L44" i="34" s="1"/>
  <c r="J44" i="34"/>
  <c r="H44" i="34"/>
  <c r="I44" i="34" s="1"/>
  <c r="E44" i="34"/>
  <c r="F44" i="34"/>
  <c r="F43" i="34"/>
  <c r="C43" i="34" s="1"/>
  <c r="L42" i="34"/>
  <c r="C42" i="34" s="1"/>
  <c r="L41" i="34"/>
  <c r="C41" i="34" s="1"/>
  <c r="L40" i="34"/>
  <c r="C40" i="34" s="1"/>
  <c r="L39" i="34"/>
  <c r="C39" i="34" s="1"/>
  <c r="K38" i="34"/>
  <c r="J38" i="34"/>
  <c r="L37" i="34"/>
  <c r="C37" i="34" s="1"/>
  <c r="L36" i="34"/>
  <c r="C36" i="34" s="1"/>
  <c r="K35" i="34"/>
  <c r="J35" i="34"/>
  <c r="L34" i="34"/>
  <c r="C34" i="34" s="1"/>
  <c r="K33" i="34"/>
  <c r="J33" i="34"/>
  <c r="L32" i="34"/>
  <c r="C32" i="34" s="1"/>
  <c r="L31" i="34"/>
  <c r="C31" i="34" s="1"/>
  <c r="L30" i="34"/>
  <c r="C30" i="34"/>
  <c r="K29" i="34"/>
  <c r="J29" i="34"/>
  <c r="L29" i="34" s="1"/>
  <c r="C29" i="34" s="1"/>
  <c r="F27" i="34"/>
  <c r="C27" i="34" s="1"/>
  <c r="I26" i="34"/>
  <c r="F26" i="34"/>
  <c r="C26" i="34" s="1"/>
  <c r="O25" i="34"/>
  <c r="L25" i="34"/>
  <c r="I25" i="34"/>
  <c r="F25" i="34"/>
  <c r="O24" i="34"/>
  <c r="L24" i="34"/>
  <c r="I24" i="34"/>
  <c r="F24" i="34"/>
  <c r="N23" i="34"/>
  <c r="N291" i="34" s="1"/>
  <c r="N290" i="34" s="1"/>
  <c r="M23" i="34"/>
  <c r="K23" i="34"/>
  <c r="K291" i="34" s="1"/>
  <c r="K290" i="34" s="1"/>
  <c r="J23" i="34"/>
  <c r="H23" i="34"/>
  <c r="H291" i="34" s="1"/>
  <c r="H290" i="34" s="1"/>
  <c r="E23" i="34"/>
  <c r="L35" i="34" l="1"/>
  <c r="C35" i="34" s="1"/>
  <c r="K54" i="34"/>
  <c r="L70" i="34"/>
  <c r="L228" i="34"/>
  <c r="L247" i="34"/>
  <c r="C266" i="34"/>
  <c r="C268" i="34"/>
  <c r="L277" i="34"/>
  <c r="C278" i="34"/>
  <c r="C279" i="34"/>
  <c r="L281" i="34"/>
  <c r="C282" i="34"/>
  <c r="C295" i="34"/>
  <c r="C303" i="34"/>
  <c r="L38" i="34"/>
  <c r="C38" i="34" s="1"/>
  <c r="E55" i="34"/>
  <c r="F55" i="34" s="1"/>
  <c r="M55" i="34"/>
  <c r="H77" i="34"/>
  <c r="C89" i="34"/>
  <c r="O104" i="34"/>
  <c r="O117" i="34"/>
  <c r="O132" i="34"/>
  <c r="L142" i="34"/>
  <c r="C142" i="34" s="1"/>
  <c r="N188" i="34"/>
  <c r="C66" i="34"/>
  <c r="L78" i="34"/>
  <c r="O85" i="34"/>
  <c r="O180" i="34"/>
  <c r="N196" i="34"/>
  <c r="C222" i="34"/>
  <c r="O228" i="34"/>
  <c r="O234" i="34"/>
  <c r="K84" i="34"/>
  <c r="C109" i="34"/>
  <c r="L123" i="34"/>
  <c r="O142" i="34"/>
  <c r="C202" i="34"/>
  <c r="C214" i="34"/>
  <c r="E232" i="34"/>
  <c r="C238" i="34"/>
  <c r="C45" i="34"/>
  <c r="I56" i="34"/>
  <c r="I70" i="34"/>
  <c r="L81" i="34"/>
  <c r="J84" i="34"/>
  <c r="C93" i="34"/>
  <c r="L96" i="34"/>
  <c r="C97" i="34"/>
  <c r="C98" i="34"/>
  <c r="N84" i="34"/>
  <c r="N76" i="34" s="1"/>
  <c r="C125" i="34"/>
  <c r="O145" i="34"/>
  <c r="O152" i="34"/>
  <c r="C162" i="34"/>
  <c r="F167" i="34"/>
  <c r="L176" i="34"/>
  <c r="C181" i="34"/>
  <c r="C182" i="34"/>
  <c r="C184" i="34"/>
  <c r="M188" i="34"/>
  <c r="O188" i="34" s="1"/>
  <c r="C194" i="34"/>
  <c r="C198" i="34"/>
  <c r="C201" i="34"/>
  <c r="K205" i="34"/>
  <c r="K196" i="34" s="1"/>
  <c r="C208" i="34"/>
  <c r="C209" i="34"/>
  <c r="C210" i="34"/>
  <c r="C211" i="34"/>
  <c r="C213" i="34"/>
  <c r="O217" i="34"/>
  <c r="C230" i="34"/>
  <c r="C233" i="34"/>
  <c r="L253" i="34"/>
  <c r="C254" i="34"/>
  <c r="C256" i="34"/>
  <c r="J259" i="34"/>
  <c r="L259" i="34" s="1"/>
  <c r="C271" i="34"/>
  <c r="C274" i="34"/>
  <c r="C276" i="34"/>
  <c r="C99" i="34"/>
  <c r="C101" i="34"/>
  <c r="C105" i="34"/>
  <c r="C107" i="34"/>
  <c r="C108" i="34"/>
  <c r="C116" i="34"/>
  <c r="K131" i="34"/>
  <c r="E131" i="34"/>
  <c r="F131" i="34" s="1"/>
  <c r="C158" i="34"/>
  <c r="C163" i="34"/>
  <c r="C173" i="34"/>
  <c r="J192" i="34"/>
  <c r="H197" i="34"/>
  <c r="H196" i="34" s="1"/>
  <c r="C203" i="34"/>
  <c r="H205" i="34"/>
  <c r="C215" i="34"/>
  <c r="C216" i="34"/>
  <c r="C218" i="34"/>
  <c r="C220" i="34"/>
  <c r="C221" i="34"/>
  <c r="C249" i="34"/>
  <c r="C250" i="34"/>
  <c r="C251" i="34"/>
  <c r="C265" i="34"/>
  <c r="H270" i="34"/>
  <c r="H269" i="34" s="1"/>
  <c r="K188" i="34"/>
  <c r="O192" i="34"/>
  <c r="H22" i="34"/>
  <c r="N22" i="34"/>
  <c r="F56" i="34"/>
  <c r="I78" i="34"/>
  <c r="O81" i="34"/>
  <c r="C81" i="34" s="1"/>
  <c r="C91" i="34"/>
  <c r="C110" i="34"/>
  <c r="C111" i="34"/>
  <c r="F137" i="34"/>
  <c r="C146" i="34"/>
  <c r="C147" i="34"/>
  <c r="C148" i="34"/>
  <c r="C159" i="34"/>
  <c r="O161" i="34"/>
  <c r="O166" i="34"/>
  <c r="J175" i="34"/>
  <c r="L175" i="34" s="1"/>
  <c r="O176" i="34"/>
  <c r="L189" i="34"/>
  <c r="O189" i="34"/>
  <c r="O193" i="34"/>
  <c r="O199" i="34"/>
  <c r="C204" i="34"/>
  <c r="L234" i="34"/>
  <c r="L236" i="34"/>
  <c r="C240" i="34"/>
  <c r="C246" i="34"/>
  <c r="C248" i="34"/>
  <c r="L252" i="34"/>
  <c r="L260" i="34"/>
  <c r="J270" i="34"/>
  <c r="N270" i="34"/>
  <c r="N269" i="34" s="1"/>
  <c r="O281" i="34"/>
  <c r="C281" i="34" s="1"/>
  <c r="C284" i="34"/>
  <c r="G51" i="34"/>
  <c r="G288" i="34"/>
  <c r="C59" i="34"/>
  <c r="C62" i="34"/>
  <c r="C67" i="34"/>
  <c r="C69" i="34"/>
  <c r="C71" i="34"/>
  <c r="C72" i="34"/>
  <c r="C74" i="34"/>
  <c r="C75" i="34"/>
  <c r="C85" i="34"/>
  <c r="C87" i="34"/>
  <c r="C88" i="34"/>
  <c r="C100" i="34"/>
  <c r="C103" i="34"/>
  <c r="C127" i="34"/>
  <c r="C128" i="34"/>
  <c r="C143" i="34"/>
  <c r="C144" i="34"/>
  <c r="C160" i="34"/>
  <c r="C164" i="34"/>
  <c r="C165" i="34"/>
  <c r="C168" i="34"/>
  <c r="C169" i="34"/>
  <c r="C170" i="34"/>
  <c r="C172" i="34"/>
  <c r="C177" i="34"/>
  <c r="C229" i="34"/>
  <c r="C237" i="34"/>
  <c r="C241" i="34"/>
  <c r="C242" i="34"/>
  <c r="C245" i="34"/>
  <c r="C255" i="34"/>
  <c r="C257" i="34"/>
  <c r="C258" i="34"/>
  <c r="C273" i="34"/>
  <c r="C296" i="34"/>
  <c r="C297" i="34"/>
  <c r="C298" i="34"/>
  <c r="C301" i="34"/>
  <c r="C79" i="34"/>
  <c r="C80" i="34"/>
  <c r="C83" i="34"/>
  <c r="C118" i="34"/>
  <c r="C119" i="34"/>
  <c r="C120" i="34"/>
  <c r="C123" i="34"/>
  <c r="C135" i="34"/>
  <c r="C136" i="34"/>
  <c r="C44" i="34"/>
  <c r="C57" i="34"/>
  <c r="C58" i="34"/>
  <c r="C124" i="34"/>
  <c r="C138" i="34"/>
  <c r="C139" i="34"/>
  <c r="C140" i="34"/>
  <c r="C153" i="34"/>
  <c r="C223" i="34"/>
  <c r="C225" i="34"/>
  <c r="C226" i="34"/>
  <c r="C227" i="34"/>
  <c r="C228" i="34"/>
  <c r="C261" i="34"/>
  <c r="C262" i="34"/>
  <c r="C263" i="34"/>
  <c r="C285" i="34"/>
  <c r="C121" i="34"/>
  <c r="C141" i="34"/>
  <c r="C155" i="34"/>
  <c r="C157" i="34"/>
  <c r="C171" i="34"/>
  <c r="C183" i="34"/>
  <c r="C187" i="34"/>
  <c r="C280" i="34"/>
  <c r="C299" i="34"/>
  <c r="C25" i="34"/>
  <c r="C133" i="34"/>
  <c r="C179" i="34"/>
  <c r="C200" i="34"/>
  <c r="C244" i="34"/>
  <c r="I290" i="34"/>
  <c r="I291" i="34"/>
  <c r="C24" i="34"/>
  <c r="L33" i="34"/>
  <c r="C33" i="34" s="1"/>
  <c r="J28" i="34"/>
  <c r="H84" i="34"/>
  <c r="H76" i="34" s="1"/>
  <c r="I90" i="34"/>
  <c r="I22" i="34"/>
  <c r="M291" i="34"/>
  <c r="M22" i="34"/>
  <c r="O22" i="34" s="1"/>
  <c r="E54" i="34"/>
  <c r="C60" i="34"/>
  <c r="C61" i="34"/>
  <c r="M77" i="34"/>
  <c r="O78" i="34"/>
  <c r="O113" i="34"/>
  <c r="J55" i="34"/>
  <c r="L56" i="34"/>
  <c r="C64" i="34"/>
  <c r="C73" i="34"/>
  <c r="C112" i="34"/>
  <c r="E291" i="34"/>
  <c r="E290" i="34" s="1"/>
  <c r="E22" i="34"/>
  <c r="I23" i="34"/>
  <c r="F23" i="34"/>
  <c r="J291" i="34"/>
  <c r="L23" i="34"/>
  <c r="O23" i="34"/>
  <c r="K28" i="34"/>
  <c r="O55" i="34"/>
  <c r="L68" i="34"/>
  <c r="F70" i="34"/>
  <c r="O70" i="34"/>
  <c r="M68" i="34"/>
  <c r="O68" i="34" s="1"/>
  <c r="J77" i="34"/>
  <c r="I77" i="34"/>
  <c r="L84" i="34"/>
  <c r="C95" i="34"/>
  <c r="I104" i="34"/>
  <c r="C104" i="34" s="1"/>
  <c r="C115" i="34"/>
  <c r="L131" i="34"/>
  <c r="F176" i="34"/>
  <c r="O56" i="34"/>
  <c r="F68" i="34"/>
  <c r="F78" i="34"/>
  <c r="C86" i="34"/>
  <c r="O90" i="34"/>
  <c r="C106" i="34"/>
  <c r="L113" i="34"/>
  <c r="C113" i="34" s="1"/>
  <c r="C126" i="34"/>
  <c r="I132" i="34"/>
  <c r="L132" i="34"/>
  <c r="C150" i="34"/>
  <c r="I152" i="34"/>
  <c r="C152" i="34" s="1"/>
  <c r="C154" i="34"/>
  <c r="O167" i="34"/>
  <c r="J174" i="34"/>
  <c r="L174" i="34" s="1"/>
  <c r="I175" i="34"/>
  <c r="L185" i="34"/>
  <c r="C185" i="34" s="1"/>
  <c r="C190" i="34"/>
  <c r="F217" i="34"/>
  <c r="C217" i="34" s="1"/>
  <c r="M259" i="34"/>
  <c r="O259" i="34" s="1"/>
  <c r="O260" i="34"/>
  <c r="C82" i="34"/>
  <c r="M84" i="34"/>
  <c r="O84" i="34" s="1"/>
  <c r="C94" i="34"/>
  <c r="C114" i="34"/>
  <c r="L129" i="34"/>
  <c r="C129" i="34" s="1"/>
  <c r="I131" i="34"/>
  <c r="C134" i="34"/>
  <c r="L145" i="34"/>
  <c r="C145" i="34" s="1"/>
  <c r="C156" i="34"/>
  <c r="L161" i="34"/>
  <c r="C161" i="34" s="1"/>
  <c r="I166" i="34"/>
  <c r="L167" i="34"/>
  <c r="K166" i="34"/>
  <c r="K76" i="34" s="1"/>
  <c r="K53" i="34" s="1"/>
  <c r="I176" i="34"/>
  <c r="C178" i="34"/>
  <c r="C180" i="34"/>
  <c r="C186" i="34"/>
  <c r="I188" i="34"/>
  <c r="I189" i="34"/>
  <c r="C189" i="34" s="1"/>
  <c r="H231" i="34"/>
  <c r="H195" i="34" s="1"/>
  <c r="I252" i="34"/>
  <c r="E84" i="34"/>
  <c r="F84" i="34" s="1"/>
  <c r="I96" i="34"/>
  <c r="C96" i="34" s="1"/>
  <c r="C102" i="34"/>
  <c r="L117" i="34"/>
  <c r="C117" i="34" s="1"/>
  <c r="C122" i="34"/>
  <c r="C130" i="34"/>
  <c r="M131" i="34"/>
  <c r="O131" i="34" s="1"/>
  <c r="L137" i="34"/>
  <c r="C137" i="34" s="1"/>
  <c r="M174" i="34"/>
  <c r="O236" i="34"/>
  <c r="M232" i="34"/>
  <c r="L239" i="34"/>
  <c r="J232" i="34"/>
  <c r="N175" i="34"/>
  <c r="N174" i="34" s="1"/>
  <c r="E188" i="34"/>
  <c r="F193" i="34"/>
  <c r="F197" i="34"/>
  <c r="L206" i="34"/>
  <c r="K231" i="34"/>
  <c r="K286" i="34" s="1"/>
  <c r="C235" i="34"/>
  <c r="F236" i="34"/>
  <c r="C239" i="34"/>
  <c r="C243" i="34"/>
  <c r="O247" i="34"/>
  <c r="C247" i="34" s="1"/>
  <c r="F253" i="34"/>
  <c r="C267" i="34"/>
  <c r="I270" i="34"/>
  <c r="E270" i="34"/>
  <c r="E269" i="34" s="1"/>
  <c r="F272" i="34"/>
  <c r="O283" i="34"/>
  <c r="L293" i="34"/>
  <c r="C191" i="34"/>
  <c r="L199" i="34"/>
  <c r="C199" i="34" s="1"/>
  <c r="J197" i="34"/>
  <c r="C207" i="34"/>
  <c r="C219" i="34"/>
  <c r="F232" i="34"/>
  <c r="I234" i="34"/>
  <c r="C234" i="34" s="1"/>
  <c r="E259" i="34"/>
  <c r="F259" i="34" s="1"/>
  <c r="F260" i="34"/>
  <c r="C275" i="34"/>
  <c r="F277" i="34"/>
  <c r="C277" i="34" s="1"/>
  <c r="J269" i="34"/>
  <c r="L269" i="34" s="1"/>
  <c r="L270" i="34"/>
  <c r="C294" i="34"/>
  <c r="C293" i="34" s="1"/>
  <c r="I193" i="34"/>
  <c r="I197" i="34"/>
  <c r="I206" i="34"/>
  <c r="M205" i="34"/>
  <c r="C212" i="34"/>
  <c r="C224" i="34"/>
  <c r="N232" i="34"/>
  <c r="N231" i="34" s="1"/>
  <c r="N195" i="34" s="1"/>
  <c r="I253" i="34"/>
  <c r="F264" i="34"/>
  <c r="C264" i="34" s="1"/>
  <c r="O272" i="34"/>
  <c r="M270" i="34"/>
  <c r="L283" i="34"/>
  <c r="C283" i="34" s="1"/>
  <c r="E205" i="34"/>
  <c r="E196" i="34" s="1"/>
  <c r="I62" i="33"/>
  <c r="G293" i="33"/>
  <c r="G283" i="33"/>
  <c r="I283" i="33" s="1"/>
  <c r="G281" i="33"/>
  <c r="G277" i="33"/>
  <c r="G272" i="33"/>
  <c r="G264" i="33"/>
  <c r="G260" i="33"/>
  <c r="G253" i="33"/>
  <c r="G252" i="33" s="1"/>
  <c r="G247" i="33"/>
  <c r="G239" i="33"/>
  <c r="I239" i="33" s="1"/>
  <c r="G236" i="33"/>
  <c r="G234" i="33"/>
  <c r="G228" i="33"/>
  <c r="G217" i="33"/>
  <c r="G206" i="33"/>
  <c r="G199" i="33"/>
  <c r="G197" i="33" s="1"/>
  <c r="G193" i="33"/>
  <c r="G192" i="33"/>
  <c r="G188" i="33" s="1"/>
  <c r="G189" i="33"/>
  <c r="G185" i="33"/>
  <c r="G180" i="33"/>
  <c r="G176" i="33"/>
  <c r="G167" i="33"/>
  <c r="G166" i="33" s="1"/>
  <c r="G161" i="33"/>
  <c r="G152" i="33"/>
  <c r="G145" i="33"/>
  <c r="G142" i="33"/>
  <c r="G137" i="33"/>
  <c r="G132" i="33"/>
  <c r="G131" i="33"/>
  <c r="G129" i="33"/>
  <c r="G123" i="33"/>
  <c r="G117" i="33"/>
  <c r="G113" i="33"/>
  <c r="G104" i="33"/>
  <c r="G96" i="33"/>
  <c r="G90" i="33"/>
  <c r="G85" i="33"/>
  <c r="G84" i="33" s="1"/>
  <c r="G81" i="33"/>
  <c r="G78" i="33"/>
  <c r="G77" i="33"/>
  <c r="G70" i="33"/>
  <c r="G68" i="33" s="1"/>
  <c r="G59" i="33"/>
  <c r="G55" i="33" s="1"/>
  <c r="G56" i="33"/>
  <c r="G44" i="33"/>
  <c r="G23" i="33"/>
  <c r="G22" i="33" s="1"/>
  <c r="D293" i="33"/>
  <c r="D283" i="33"/>
  <c r="D281" i="33"/>
  <c r="D277" i="33"/>
  <c r="D270" i="33" s="1"/>
  <c r="D269" i="33" s="1"/>
  <c r="D272" i="33"/>
  <c r="D264" i="33"/>
  <c r="D260" i="33"/>
  <c r="D253" i="33"/>
  <c r="D252" i="33" s="1"/>
  <c r="D247" i="33"/>
  <c r="D239" i="33"/>
  <c r="D236" i="33"/>
  <c r="D234" i="33"/>
  <c r="D228" i="33"/>
  <c r="D217" i="33"/>
  <c r="D206" i="33"/>
  <c r="D199" i="33"/>
  <c r="D197" i="33" s="1"/>
  <c r="D193" i="33"/>
  <c r="D192" i="33" s="1"/>
  <c r="D188" i="33" s="1"/>
  <c r="D189" i="33"/>
  <c r="D185" i="33"/>
  <c r="D180" i="33"/>
  <c r="D176" i="33"/>
  <c r="D167" i="33"/>
  <c r="D166" i="33" s="1"/>
  <c r="D161" i="33"/>
  <c r="D152" i="33"/>
  <c r="D145" i="33"/>
  <c r="D142" i="33"/>
  <c r="D137" i="33"/>
  <c r="D132" i="33"/>
  <c r="D129" i="33"/>
  <c r="D123" i="33"/>
  <c r="D117" i="33"/>
  <c r="D113" i="33"/>
  <c r="D104" i="33"/>
  <c r="D96" i="33"/>
  <c r="D90" i="33"/>
  <c r="D85" i="33"/>
  <c r="D81" i="33"/>
  <c r="D78" i="33"/>
  <c r="D70" i="33"/>
  <c r="D68" i="33" s="1"/>
  <c r="D59" i="33"/>
  <c r="D55" i="33" s="1"/>
  <c r="D56" i="33"/>
  <c r="D44" i="33"/>
  <c r="D23" i="33"/>
  <c r="O303" i="33"/>
  <c r="L303" i="33"/>
  <c r="I303" i="33"/>
  <c r="O301" i="33"/>
  <c r="L301" i="33"/>
  <c r="I301" i="33"/>
  <c r="O299" i="33"/>
  <c r="L299" i="33"/>
  <c r="I299" i="33"/>
  <c r="O298" i="33"/>
  <c r="L298" i="33"/>
  <c r="I298" i="33"/>
  <c r="O297" i="33"/>
  <c r="L297" i="33"/>
  <c r="I297" i="33"/>
  <c r="O296" i="33"/>
  <c r="L296" i="33"/>
  <c r="I296" i="33"/>
  <c r="O295" i="33"/>
  <c r="L295" i="33"/>
  <c r="I295" i="33"/>
  <c r="O294" i="33"/>
  <c r="L294" i="33"/>
  <c r="I294" i="33"/>
  <c r="N293" i="33"/>
  <c r="M293" i="33"/>
  <c r="K293" i="33"/>
  <c r="J293" i="33"/>
  <c r="H293" i="33"/>
  <c r="I293" i="33" s="1"/>
  <c r="E293" i="33"/>
  <c r="O285" i="33"/>
  <c r="L285" i="33"/>
  <c r="I285" i="33"/>
  <c r="O284" i="33"/>
  <c r="L284" i="33"/>
  <c r="I284" i="33"/>
  <c r="N283" i="33"/>
  <c r="M283" i="33"/>
  <c r="K283" i="33"/>
  <c r="J283" i="33"/>
  <c r="H283" i="33"/>
  <c r="E283" i="33"/>
  <c r="O282" i="33"/>
  <c r="L282" i="33"/>
  <c r="I282" i="33"/>
  <c r="N281" i="33"/>
  <c r="M281" i="33"/>
  <c r="O281" i="33" s="1"/>
  <c r="K281" i="33"/>
  <c r="J281" i="33"/>
  <c r="H281" i="33"/>
  <c r="I281" i="33"/>
  <c r="E281" i="33"/>
  <c r="O280" i="33"/>
  <c r="L280" i="33"/>
  <c r="I280" i="33"/>
  <c r="O279" i="33"/>
  <c r="L279" i="33"/>
  <c r="I279" i="33"/>
  <c r="O278" i="33"/>
  <c r="L278" i="33"/>
  <c r="I278" i="33"/>
  <c r="N277" i="33"/>
  <c r="M277" i="33"/>
  <c r="K277" i="33"/>
  <c r="J277" i="33"/>
  <c r="H277" i="33"/>
  <c r="E277" i="33"/>
  <c r="O276" i="33"/>
  <c r="L276" i="33"/>
  <c r="I276" i="33"/>
  <c r="O275" i="33"/>
  <c r="L275" i="33"/>
  <c r="I275" i="33"/>
  <c r="O274" i="33"/>
  <c r="L274" i="33"/>
  <c r="I274" i="33"/>
  <c r="O273" i="33"/>
  <c r="L273" i="33"/>
  <c r="I273" i="33"/>
  <c r="N272" i="33"/>
  <c r="M272" i="33"/>
  <c r="K272" i="33"/>
  <c r="J272" i="33"/>
  <c r="H272" i="33"/>
  <c r="I272" i="33" s="1"/>
  <c r="E272" i="33"/>
  <c r="O271" i="33"/>
  <c r="L271" i="33"/>
  <c r="I271" i="33"/>
  <c r="O268" i="33"/>
  <c r="L268" i="33"/>
  <c r="I268" i="33"/>
  <c r="O267" i="33"/>
  <c r="L267" i="33"/>
  <c r="I267" i="33"/>
  <c r="O266" i="33"/>
  <c r="L266" i="33"/>
  <c r="I266" i="33"/>
  <c r="O265" i="33"/>
  <c r="L265" i="33"/>
  <c r="I265" i="33"/>
  <c r="N264" i="33"/>
  <c r="M264" i="33"/>
  <c r="O264" i="33" s="1"/>
  <c r="K264" i="33"/>
  <c r="J264" i="33"/>
  <c r="H264" i="33"/>
  <c r="E264" i="33"/>
  <c r="O263" i="33"/>
  <c r="L263" i="33"/>
  <c r="I263" i="33"/>
  <c r="O262" i="33"/>
  <c r="L262" i="33"/>
  <c r="I262" i="33"/>
  <c r="O261" i="33"/>
  <c r="L261" i="33"/>
  <c r="I261" i="33"/>
  <c r="N260" i="33"/>
  <c r="N259" i="33" s="1"/>
  <c r="M260" i="33"/>
  <c r="K260" i="33"/>
  <c r="J260" i="33"/>
  <c r="I260" i="33"/>
  <c r="H260" i="33"/>
  <c r="E260" i="33"/>
  <c r="J259" i="33"/>
  <c r="H259" i="33"/>
  <c r="O258" i="33"/>
  <c r="L258" i="33"/>
  <c r="I258" i="33"/>
  <c r="O257" i="33"/>
  <c r="L257" i="33"/>
  <c r="I257" i="33"/>
  <c r="O256" i="33"/>
  <c r="L256" i="33"/>
  <c r="I256" i="33"/>
  <c r="O255" i="33"/>
  <c r="L255" i="33"/>
  <c r="I255" i="33"/>
  <c r="O254" i="33"/>
  <c r="L254" i="33"/>
  <c r="I254" i="33"/>
  <c r="N253" i="33"/>
  <c r="N252" i="33" s="1"/>
  <c r="M253" i="33"/>
  <c r="K253" i="33"/>
  <c r="K252" i="33" s="1"/>
  <c r="J253" i="33"/>
  <c r="J252" i="33" s="1"/>
  <c r="H253" i="33"/>
  <c r="H252" i="33" s="1"/>
  <c r="E253" i="33"/>
  <c r="E252" i="33" s="1"/>
  <c r="M252" i="33"/>
  <c r="O252" i="33" s="1"/>
  <c r="O251" i="33"/>
  <c r="L251" i="33"/>
  <c r="I251" i="33"/>
  <c r="O250" i="33"/>
  <c r="L250" i="33"/>
  <c r="I250" i="33"/>
  <c r="O249" i="33"/>
  <c r="L249" i="33"/>
  <c r="I249" i="33"/>
  <c r="O248" i="33"/>
  <c r="L248" i="33"/>
  <c r="I248" i="33"/>
  <c r="N247" i="33"/>
  <c r="M247" i="33"/>
  <c r="K247" i="33"/>
  <c r="J247" i="33"/>
  <c r="L247" i="33" s="1"/>
  <c r="H247" i="33"/>
  <c r="I247" i="33" s="1"/>
  <c r="E247" i="33"/>
  <c r="O246" i="33"/>
  <c r="L246" i="33"/>
  <c r="I246" i="33"/>
  <c r="O245" i="33"/>
  <c r="L245" i="33"/>
  <c r="I245" i="33"/>
  <c r="O244" i="33"/>
  <c r="L244" i="33"/>
  <c r="I244" i="33"/>
  <c r="O243" i="33"/>
  <c r="L243" i="33"/>
  <c r="I243" i="33"/>
  <c r="O242" i="33"/>
  <c r="L242" i="33"/>
  <c r="I242" i="33"/>
  <c r="O241" i="33"/>
  <c r="L241" i="33"/>
  <c r="I241" i="33"/>
  <c r="O240" i="33"/>
  <c r="L240" i="33"/>
  <c r="I240" i="33"/>
  <c r="N239" i="33"/>
  <c r="M239" i="33"/>
  <c r="K239" i="33"/>
  <c r="J239" i="33"/>
  <c r="H239" i="33"/>
  <c r="E239" i="33"/>
  <c r="O238" i="33"/>
  <c r="L238" i="33"/>
  <c r="I238" i="33"/>
  <c r="O237" i="33"/>
  <c r="L237" i="33"/>
  <c r="I237" i="33"/>
  <c r="N236" i="33"/>
  <c r="M236" i="33"/>
  <c r="K236" i="33"/>
  <c r="J236" i="33"/>
  <c r="H236" i="33"/>
  <c r="I236" i="33" s="1"/>
  <c r="E236" i="33"/>
  <c r="O235" i="33"/>
  <c r="L235" i="33"/>
  <c r="I235" i="33"/>
  <c r="N234" i="33"/>
  <c r="M234" i="33"/>
  <c r="K234" i="33"/>
  <c r="J234" i="33"/>
  <c r="L234" i="33" s="1"/>
  <c r="H234" i="33"/>
  <c r="H232" i="33" s="1"/>
  <c r="E234" i="33"/>
  <c r="O233" i="33"/>
  <c r="L233" i="33"/>
  <c r="I233" i="33"/>
  <c r="O230" i="33"/>
  <c r="L230" i="33"/>
  <c r="I230" i="33"/>
  <c r="O229" i="33"/>
  <c r="L229" i="33"/>
  <c r="I229" i="33"/>
  <c r="N228" i="33"/>
  <c r="M228" i="33"/>
  <c r="K228" i="33"/>
  <c r="J228" i="33"/>
  <c r="L228" i="33" s="1"/>
  <c r="H228" i="33"/>
  <c r="I228" i="33" s="1"/>
  <c r="E228" i="33"/>
  <c r="O227" i="33"/>
  <c r="L227" i="33"/>
  <c r="I227" i="33"/>
  <c r="O226" i="33"/>
  <c r="L226" i="33"/>
  <c r="I226" i="33"/>
  <c r="O225" i="33"/>
  <c r="L225" i="33"/>
  <c r="I225" i="33"/>
  <c r="O224" i="33"/>
  <c r="L224" i="33"/>
  <c r="I224" i="33"/>
  <c r="O223" i="33"/>
  <c r="L223" i="33"/>
  <c r="I223" i="33"/>
  <c r="O222" i="33"/>
  <c r="L222" i="33"/>
  <c r="I222" i="33"/>
  <c r="O221" i="33"/>
  <c r="L221" i="33"/>
  <c r="I221" i="33"/>
  <c r="O220" i="33"/>
  <c r="L220" i="33"/>
  <c r="I220" i="33"/>
  <c r="O219" i="33"/>
  <c r="L219" i="33"/>
  <c r="I219" i="33"/>
  <c r="O218" i="33"/>
  <c r="L218" i="33"/>
  <c r="I218" i="33"/>
  <c r="N217" i="33"/>
  <c r="M217" i="33"/>
  <c r="K217" i="33"/>
  <c r="J217" i="33"/>
  <c r="L217" i="33" s="1"/>
  <c r="H217" i="33"/>
  <c r="E217" i="33"/>
  <c r="O216" i="33"/>
  <c r="L216" i="33"/>
  <c r="I216" i="33"/>
  <c r="O215" i="33"/>
  <c r="L215" i="33"/>
  <c r="I215" i="33"/>
  <c r="O214" i="33"/>
  <c r="L214" i="33"/>
  <c r="I214" i="33"/>
  <c r="O213" i="33"/>
  <c r="L213" i="33"/>
  <c r="I213" i="33"/>
  <c r="O212" i="33"/>
  <c r="L212" i="33"/>
  <c r="I212" i="33"/>
  <c r="O211" i="33"/>
  <c r="L211" i="33"/>
  <c r="I211" i="33"/>
  <c r="O210" i="33"/>
  <c r="L210" i="33"/>
  <c r="I210" i="33"/>
  <c r="O209" i="33"/>
  <c r="L209" i="33"/>
  <c r="I209" i="33"/>
  <c r="O208" i="33"/>
  <c r="L208" i="33"/>
  <c r="I208" i="33"/>
  <c r="O207" i="33"/>
  <c r="L207" i="33"/>
  <c r="I207" i="33"/>
  <c r="N206" i="33"/>
  <c r="N205" i="33" s="1"/>
  <c r="M206" i="33"/>
  <c r="K206" i="33"/>
  <c r="K205" i="33" s="1"/>
  <c r="J206" i="33"/>
  <c r="H206" i="33"/>
  <c r="E206" i="33"/>
  <c r="O204" i="33"/>
  <c r="L204" i="33"/>
  <c r="I204" i="33"/>
  <c r="O203" i="33"/>
  <c r="L203" i="33"/>
  <c r="I203" i="33"/>
  <c r="O202" i="33"/>
  <c r="L202" i="33"/>
  <c r="I202" i="33"/>
  <c r="O201" i="33"/>
  <c r="L201" i="33"/>
  <c r="I201" i="33"/>
  <c r="O200" i="33"/>
  <c r="L200" i="33"/>
  <c r="I200" i="33"/>
  <c r="N199" i="33"/>
  <c r="M199" i="33"/>
  <c r="K199" i="33"/>
  <c r="K197" i="33" s="1"/>
  <c r="J199" i="33"/>
  <c r="H199" i="33"/>
  <c r="I199" i="33" s="1"/>
  <c r="E199" i="33"/>
  <c r="E197" i="33" s="1"/>
  <c r="O198" i="33"/>
  <c r="L198" i="33"/>
  <c r="I198" i="33"/>
  <c r="M197" i="33"/>
  <c r="O194" i="33"/>
  <c r="L194" i="33"/>
  <c r="I194" i="33"/>
  <c r="N193" i="33"/>
  <c r="N192" i="33" s="1"/>
  <c r="M193" i="33"/>
  <c r="K193" i="33"/>
  <c r="J193" i="33"/>
  <c r="H193" i="33"/>
  <c r="E193" i="33"/>
  <c r="K192" i="33"/>
  <c r="J192" i="33"/>
  <c r="E192" i="33"/>
  <c r="O191" i="33"/>
  <c r="L191" i="33"/>
  <c r="I191" i="33"/>
  <c r="O190" i="33"/>
  <c r="L190" i="33"/>
  <c r="I190" i="33"/>
  <c r="N189" i="33"/>
  <c r="N188" i="33" s="1"/>
  <c r="M189" i="33"/>
  <c r="K189" i="33"/>
  <c r="J189" i="33"/>
  <c r="H189" i="33"/>
  <c r="I189" i="33" s="1"/>
  <c r="E189" i="33"/>
  <c r="E188" i="33" s="1"/>
  <c r="O187" i="33"/>
  <c r="L187" i="33"/>
  <c r="I187" i="33"/>
  <c r="O186" i="33"/>
  <c r="L186" i="33"/>
  <c r="I186" i="33"/>
  <c r="N185" i="33"/>
  <c r="M185" i="33"/>
  <c r="K185" i="33"/>
  <c r="J185" i="33"/>
  <c r="I185" i="33"/>
  <c r="H185" i="33"/>
  <c r="E185" i="33"/>
  <c r="O184" i="33"/>
  <c r="L184" i="33"/>
  <c r="I184" i="33"/>
  <c r="O183" i="33"/>
  <c r="L183" i="33"/>
  <c r="I183" i="33"/>
  <c r="O182" i="33"/>
  <c r="L182" i="33"/>
  <c r="I182" i="33"/>
  <c r="O181" i="33"/>
  <c r="L181" i="33"/>
  <c r="I181" i="33"/>
  <c r="N180" i="33"/>
  <c r="M180" i="33"/>
  <c r="K180" i="33"/>
  <c r="J180" i="33"/>
  <c r="H180" i="33"/>
  <c r="I180" i="33" s="1"/>
  <c r="E180" i="33"/>
  <c r="O179" i="33"/>
  <c r="L179" i="33"/>
  <c r="I179" i="33"/>
  <c r="O178" i="33"/>
  <c r="L178" i="33"/>
  <c r="I178" i="33"/>
  <c r="O177" i="33"/>
  <c r="L177" i="33"/>
  <c r="I177" i="33"/>
  <c r="N176" i="33"/>
  <c r="M176" i="33"/>
  <c r="O176" i="33" s="1"/>
  <c r="K176" i="33"/>
  <c r="K175" i="33" s="1"/>
  <c r="K174" i="33" s="1"/>
  <c r="J176" i="33"/>
  <c r="H176" i="33"/>
  <c r="E176" i="33"/>
  <c r="E175" i="33" s="1"/>
  <c r="E174" i="33" s="1"/>
  <c r="O173" i="33"/>
  <c r="L173" i="33"/>
  <c r="I173" i="33"/>
  <c r="O172" i="33"/>
  <c r="L172" i="33"/>
  <c r="I172" i="33"/>
  <c r="O171" i="33"/>
  <c r="L171" i="33"/>
  <c r="I171" i="33"/>
  <c r="O170" i="33"/>
  <c r="L170" i="33"/>
  <c r="I170" i="33"/>
  <c r="O169" i="33"/>
  <c r="L169" i="33"/>
  <c r="I169" i="33"/>
  <c r="O168" i="33"/>
  <c r="L168" i="33"/>
  <c r="I168" i="33"/>
  <c r="N167" i="33"/>
  <c r="N166" i="33" s="1"/>
  <c r="M167" i="33"/>
  <c r="M166" i="33" s="1"/>
  <c r="K167" i="33"/>
  <c r="K166" i="33" s="1"/>
  <c r="J167" i="33"/>
  <c r="H167" i="33"/>
  <c r="H166" i="33" s="1"/>
  <c r="E167" i="33"/>
  <c r="J166" i="33"/>
  <c r="O165" i="33"/>
  <c r="L165" i="33"/>
  <c r="I165" i="33"/>
  <c r="O164" i="33"/>
  <c r="L164" i="33"/>
  <c r="I164" i="33"/>
  <c r="O163" i="33"/>
  <c r="L163" i="33"/>
  <c r="I163" i="33"/>
  <c r="O162" i="33"/>
  <c r="L162" i="33"/>
  <c r="I162" i="33"/>
  <c r="N161" i="33"/>
  <c r="M161" i="33"/>
  <c r="K161" i="33"/>
  <c r="J161" i="33"/>
  <c r="H161" i="33"/>
  <c r="I161" i="33" s="1"/>
  <c r="E161" i="33"/>
  <c r="O160" i="33"/>
  <c r="L160" i="33"/>
  <c r="I160" i="33"/>
  <c r="O159" i="33"/>
  <c r="L159" i="33"/>
  <c r="I159" i="33"/>
  <c r="O158" i="33"/>
  <c r="L158" i="33"/>
  <c r="I158" i="33"/>
  <c r="O157" i="33"/>
  <c r="L157" i="33"/>
  <c r="I157" i="33"/>
  <c r="O156" i="33"/>
  <c r="L156" i="33"/>
  <c r="I156" i="33"/>
  <c r="O155" i="33"/>
  <c r="L155" i="33"/>
  <c r="I155" i="33"/>
  <c r="O154" i="33"/>
  <c r="L154" i="33"/>
  <c r="I154" i="33"/>
  <c r="O153" i="33"/>
  <c r="L153" i="33"/>
  <c r="I153" i="33"/>
  <c r="N152" i="33"/>
  <c r="M152" i="33"/>
  <c r="K152" i="33"/>
  <c r="J152" i="33"/>
  <c r="L152" i="33" s="1"/>
  <c r="H152" i="33"/>
  <c r="I152" i="33" s="1"/>
  <c r="E152" i="33"/>
  <c r="O151" i="33"/>
  <c r="L151" i="33"/>
  <c r="I151" i="33"/>
  <c r="O150" i="33"/>
  <c r="L150" i="33"/>
  <c r="I150" i="33"/>
  <c r="O149" i="33"/>
  <c r="L149" i="33"/>
  <c r="I149" i="33"/>
  <c r="O148" i="33"/>
  <c r="L148" i="33"/>
  <c r="I148" i="33"/>
  <c r="O147" i="33"/>
  <c r="L147" i="33"/>
  <c r="I147" i="33"/>
  <c r="O146" i="33"/>
  <c r="L146" i="33"/>
  <c r="I146" i="33"/>
  <c r="N145" i="33"/>
  <c r="M145" i="33"/>
  <c r="K145" i="33"/>
  <c r="J145" i="33"/>
  <c r="H145" i="33"/>
  <c r="E145" i="33"/>
  <c r="O144" i="33"/>
  <c r="L144" i="33"/>
  <c r="I144" i="33"/>
  <c r="O143" i="33"/>
  <c r="L143" i="33"/>
  <c r="I143" i="33"/>
  <c r="N142" i="33"/>
  <c r="M142" i="33"/>
  <c r="O142" i="33" s="1"/>
  <c r="K142" i="33"/>
  <c r="J142" i="33"/>
  <c r="L142" i="33" s="1"/>
  <c r="H142" i="33"/>
  <c r="I142" i="33" s="1"/>
  <c r="E142" i="33"/>
  <c r="O141" i="33"/>
  <c r="L141" i="33"/>
  <c r="I141" i="33"/>
  <c r="O140" i="33"/>
  <c r="L140" i="33"/>
  <c r="I140" i="33"/>
  <c r="O139" i="33"/>
  <c r="L139" i="33"/>
  <c r="I139" i="33"/>
  <c r="O138" i="33"/>
  <c r="L138" i="33"/>
  <c r="I138" i="33"/>
  <c r="N137" i="33"/>
  <c r="M137" i="33"/>
  <c r="O137" i="33" s="1"/>
  <c r="K137" i="33"/>
  <c r="J137" i="33"/>
  <c r="H137" i="33"/>
  <c r="I137" i="33" s="1"/>
  <c r="E137" i="33"/>
  <c r="O136" i="33"/>
  <c r="L136" i="33"/>
  <c r="I136" i="33"/>
  <c r="O135" i="33"/>
  <c r="L135" i="33"/>
  <c r="I135" i="33"/>
  <c r="O134" i="33"/>
  <c r="L134" i="33"/>
  <c r="I134" i="33"/>
  <c r="O133" i="33"/>
  <c r="L133" i="33"/>
  <c r="I133" i="33"/>
  <c r="N132" i="33"/>
  <c r="M132" i="33"/>
  <c r="K132" i="33"/>
  <c r="J132" i="33"/>
  <c r="H132" i="33"/>
  <c r="I132" i="33" s="1"/>
  <c r="E132" i="33"/>
  <c r="O130" i="33"/>
  <c r="L130" i="33"/>
  <c r="I130" i="33"/>
  <c r="N129" i="33"/>
  <c r="M129" i="33"/>
  <c r="K129" i="33"/>
  <c r="J129" i="33"/>
  <c r="L129" i="33" s="1"/>
  <c r="H129" i="33"/>
  <c r="I129" i="33" s="1"/>
  <c r="E129" i="33"/>
  <c r="O128" i="33"/>
  <c r="L128" i="33"/>
  <c r="I128" i="33"/>
  <c r="O127" i="33"/>
  <c r="L127" i="33"/>
  <c r="I127" i="33"/>
  <c r="O126" i="33"/>
  <c r="L126" i="33"/>
  <c r="I126" i="33"/>
  <c r="O125" i="33"/>
  <c r="L125" i="33"/>
  <c r="I125" i="33"/>
  <c r="O124" i="33"/>
  <c r="L124" i="33"/>
  <c r="I124" i="33"/>
  <c r="N123" i="33"/>
  <c r="M123" i="33"/>
  <c r="K123" i="33"/>
  <c r="J123" i="33"/>
  <c r="H123" i="33"/>
  <c r="I123" i="33" s="1"/>
  <c r="E123" i="33"/>
  <c r="O122" i="33"/>
  <c r="L122" i="33"/>
  <c r="I122" i="33"/>
  <c r="O121" i="33"/>
  <c r="L121" i="33"/>
  <c r="I121" i="33"/>
  <c r="O120" i="33"/>
  <c r="L120" i="33"/>
  <c r="I120" i="33"/>
  <c r="O119" i="33"/>
  <c r="L119" i="33"/>
  <c r="I119" i="33"/>
  <c r="O118" i="33"/>
  <c r="L118" i="33"/>
  <c r="I118" i="33"/>
  <c r="N117" i="33"/>
  <c r="M117" i="33"/>
  <c r="O117" i="33" s="1"/>
  <c r="K117" i="33"/>
  <c r="J117" i="33"/>
  <c r="H117" i="33"/>
  <c r="I117" i="33" s="1"/>
  <c r="E117" i="33"/>
  <c r="O116" i="33"/>
  <c r="L116" i="33"/>
  <c r="I116" i="33"/>
  <c r="O115" i="33"/>
  <c r="L115" i="33"/>
  <c r="I115" i="33"/>
  <c r="O114" i="33"/>
  <c r="L114" i="33"/>
  <c r="I114" i="33"/>
  <c r="N113" i="33"/>
  <c r="M113" i="33"/>
  <c r="K113" i="33"/>
  <c r="J113" i="33"/>
  <c r="H113" i="33"/>
  <c r="E113" i="33"/>
  <c r="O112" i="33"/>
  <c r="L112" i="33"/>
  <c r="I112" i="33"/>
  <c r="O111" i="33"/>
  <c r="L111" i="33"/>
  <c r="I111" i="33"/>
  <c r="O110" i="33"/>
  <c r="L110" i="33"/>
  <c r="I110" i="33"/>
  <c r="O109" i="33"/>
  <c r="L109" i="33"/>
  <c r="I109" i="33"/>
  <c r="O108" i="33"/>
  <c r="L108" i="33"/>
  <c r="I108" i="33"/>
  <c r="O107" i="33"/>
  <c r="L107" i="33"/>
  <c r="I107" i="33"/>
  <c r="O106" i="33"/>
  <c r="L106" i="33"/>
  <c r="I106" i="33"/>
  <c r="O105" i="33"/>
  <c r="L105" i="33"/>
  <c r="I105" i="33"/>
  <c r="N104" i="33"/>
  <c r="M104" i="33"/>
  <c r="K104" i="33"/>
  <c r="J104" i="33"/>
  <c r="H104" i="33"/>
  <c r="I104" i="33" s="1"/>
  <c r="E104" i="33"/>
  <c r="O103" i="33"/>
  <c r="L103" i="33"/>
  <c r="I103" i="33"/>
  <c r="O102" i="33"/>
  <c r="L102" i="33"/>
  <c r="I102" i="33"/>
  <c r="O101" i="33"/>
  <c r="L101" i="33"/>
  <c r="I101" i="33"/>
  <c r="O100" i="33"/>
  <c r="L100" i="33"/>
  <c r="I100" i="33"/>
  <c r="O99" i="33"/>
  <c r="L99" i="33"/>
  <c r="I99" i="33"/>
  <c r="O98" i="33"/>
  <c r="L98" i="33"/>
  <c r="I98" i="33"/>
  <c r="O97" i="33"/>
  <c r="L97" i="33"/>
  <c r="I97" i="33"/>
  <c r="N96" i="33"/>
  <c r="M96" i="33"/>
  <c r="K96" i="33"/>
  <c r="J96" i="33"/>
  <c r="H96" i="33"/>
  <c r="I96" i="33" s="1"/>
  <c r="E96" i="33"/>
  <c r="O95" i="33"/>
  <c r="L95" i="33"/>
  <c r="I95" i="33"/>
  <c r="O94" i="33"/>
  <c r="L94" i="33"/>
  <c r="I94" i="33"/>
  <c r="O93" i="33"/>
  <c r="L93" i="33"/>
  <c r="I93" i="33"/>
  <c r="O92" i="33"/>
  <c r="L92" i="33"/>
  <c r="I92" i="33"/>
  <c r="O91" i="33"/>
  <c r="L91" i="33"/>
  <c r="I91" i="33"/>
  <c r="N90" i="33"/>
  <c r="M90" i="33"/>
  <c r="O90" i="33" s="1"/>
  <c r="K90" i="33"/>
  <c r="J90" i="33"/>
  <c r="H90" i="33"/>
  <c r="I90" i="33" s="1"/>
  <c r="E90" i="33"/>
  <c r="O89" i="33"/>
  <c r="L89" i="33"/>
  <c r="I89" i="33"/>
  <c r="O88" i="33"/>
  <c r="L88" i="33"/>
  <c r="I88" i="33"/>
  <c r="O87" i="33"/>
  <c r="L87" i="33"/>
  <c r="I87" i="33"/>
  <c r="O86" i="33"/>
  <c r="L86" i="33"/>
  <c r="I86" i="33"/>
  <c r="N85" i="33"/>
  <c r="M85" i="33"/>
  <c r="K85" i="33"/>
  <c r="J85" i="33"/>
  <c r="H85" i="33"/>
  <c r="E85" i="33"/>
  <c r="O83" i="33"/>
  <c r="L83" i="33"/>
  <c r="I83" i="33"/>
  <c r="O82" i="33"/>
  <c r="L82" i="33"/>
  <c r="I82" i="33"/>
  <c r="N81" i="33"/>
  <c r="M81" i="33"/>
  <c r="K81" i="33"/>
  <c r="J81" i="33"/>
  <c r="L81" i="33" s="1"/>
  <c r="H81" i="33"/>
  <c r="I81" i="33" s="1"/>
  <c r="E81" i="33"/>
  <c r="O80" i="33"/>
  <c r="L80" i="33"/>
  <c r="I80" i="33"/>
  <c r="O79" i="33"/>
  <c r="L79" i="33"/>
  <c r="I79" i="33"/>
  <c r="O78" i="33"/>
  <c r="N78" i="33"/>
  <c r="M78" i="33"/>
  <c r="K78" i="33"/>
  <c r="K77" i="33" s="1"/>
  <c r="J78" i="33"/>
  <c r="H78" i="33"/>
  <c r="E78" i="33"/>
  <c r="M77" i="33"/>
  <c r="E77" i="33"/>
  <c r="O75" i="33"/>
  <c r="L75" i="33"/>
  <c r="I75" i="33"/>
  <c r="O74" i="33"/>
  <c r="L74" i="33"/>
  <c r="I74" i="33"/>
  <c r="O73" i="33"/>
  <c r="L73" i="33"/>
  <c r="I73" i="33"/>
  <c r="O72" i="33"/>
  <c r="L72" i="33"/>
  <c r="I72" i="33"/>
  <c r="O71" i="33"/>
  <c r="L71" i="33"/>
  <c r="I71" i="33"/>
  <c r="O70" i="33"/>
  <c r="N70" i="33"/>
  <c r="M70" i="33"/>
  <c r="L70" i="33"/>
  <c r="K70" i="33"/>
  <c r="K68" i="33" s="1"/>
  <c r="J70" i="33"/>
  <c r="H70" i="33"/>
  <c r="H68" i="33" s="1"/>
  <c r="I70" i="33"/>
  <c r="E70" i="33"/>
  <c r="O69" i="33"/>
  <c r="L69" i="33"/>
  <c r="I69" i="33"/>
  <c r="N68" i="33"/>
  <c r="M68" i="33"/>
  <c r="J68" i="33"/>
  <c r="L68" i="33" s="1"/>
  <c r="E68" i="33"/>
  <c r="O67" i="33"/>
  <c r="L67" i="33"/>
  <c r="I67" i="33"/>
  <c r="O66" i="33"/>
  <c r="L66" i="33"/>
  <c r="O65" i="33"/>
  <c r="L65" i="33"/>
  <c r="I65" i="33"/>
  <c r="O64" i="33"/>
  <c r="L64" i="33"/>
  <c r="I64" i="33"/>
  <c r="O63" i="33"/>
  <c r="L63" i="33"/>
  <c r="I63" i="33"/>
  <c r="O62" i="33"/>
  <c r="L62" i="33"/>
  <c r="O61" i="33"/>
  <c r="L61" i="33"/>
  <c r="I61" i="33"/>
  <c r="O60" i="33"/>
  <c r="L60" i="33"/>
  <c r="I60" i="33"/>
  <c r="N59" i="33"/>
  <c r="M59" i="33"/>
  <c r="O59" i="33" s="1"/>
  <c r="K59" i="33"/>
  <c r="J59" i="33"/>
  <c r="H59" i="33"/>
  <c r="I59" i="33" s="1"/>
  <c r="E59" i="33"/>
  <c r="O58" i="33"/>
  <c r="L58" i="33"/>
  <c r="I58" i="33"/>
  <c r="O57" i="33"/>
  <c r="L57" i="33"/>
  <c r="I57" i="33"/>
  <c r="N56" i="33"/>
  <c r="N55" i="33" s="1"/>
  <c r="N54" i="33" s="1"/>
  <c r="M56" i="33"/>
  <c r="O56" i="33" s="1"/>
  <c r="K56" i="33"/>
  <c r="K55" i="33" s="1"/>
  <c r="K54" i="33" s="1"/>
  <c r="J56" i="33"/>
  <c r="J55" i="33" s="1"/>
  <c r="H56" i="33"/>
  <c r="E56" i="33"/>
  <c r="O48" i="33"/>
  <c r="C48" i="33" s="1"/>
  <c r="O47" i="33"/>
  <c r="C47" i="33" s="1"/>
  <c r="N46" i="33"/>
  <c r="M46" i="33"/>
  <c r="L45" i="33"/>
  <c r="I45" i="33"/>
  <c r="K44" i="33"/>
  <c r="J44" i="33"/>
  <c r="H44" i="33"/>
  <c r="I44" i="33" s="1"/>
  <c r="E44" i="33"/>
  <c r="L42" i="33"/>
  <c r="C42" i="33" s="1"/>
  <c r="L41" i="33"/>
  <c r="C41" i="33" s="1"/>
  <c r="L40" i="33"/>
  <c r="C40" i="33" s="1"/>
  <c r="L39" i="33"/>
  <c r="C39" i="33" s="1"/>
  <c r="K38" i="33"/>
  <c r="J38" i="33"/>
  <c r="L37" i="33"/>
  <c r="C37" i="33" s="1"/>
  <c r="L36" i="33"/>
  <c r="C36" i="33" s="1"/>
  <c r="K35" i="33"/>
  <c r="J35" i="33"/>
  <c r="L34" i="33"/>
  <c r="C34" i="33" s="1"/>
  <c r="K33" i="33"/>
  <c r="J33" i="33"/>
  <c r="L32" i="33"/>
  <c r="C32" i="33" s="1"/>
  <c r="L31" i="33"/>
  <c r="C31" i="33" s="1"/>
  <c r="L30" i="33"/>
  <c r="C30" i="33" s="1"/>
  <c r="K29" i="33"/>
  <c r="J29" i="33"/>
  <c r="I26" i="33"/>
  <c r="O25" i="33"/>
  <c r="L25" i="33"/>
  <c r="I25" i="33"/>
  <c r="O24" i="33"/>
  <c r="L24" i="33"/>
  <c r="I24" i="33"/>
  <c r="N23" i="33"/>
  <c r="N291" i="33" s="1"/>
  <c r="M23" i="33"/>
  <c r="K23" i="33"/>
  <c r="K291" i="33" s="1"/>
  <c r="J23" i="33"/>
  <c r="L23" i="33" s="1"/>
  <c r="H23" i="33"/>
  <c r="H291" i="33" s="1"/>
  <c r="E23" i="33"/>
  <c r="E291" i="33" s="1"/>
  <c r="E290" i="33" s="1"/>
  <c r="N22" i="33"/>
  <c r="E55" i="33" l="1"/>
  <c r="L33" i="33"/>
  <c r="C33" i="33" s="1"/>
  <c r="E131" i="33"/>
  <c r="O217" i="33"/>
  <c r="D131" i="33"/>
  <c r="H290" i="33"/>
  <c r="L59" i="33"/>
  <c r="M131" i="33"/>
  <c r="M76" i="33" s="1"/>
  <c r="H197" i="33"/>
  <c r="O253" i="33"/>
  <c r="L293" i="33"/>
  <c r="J291" i="33"/>
  <c r="J290" i="33" s="1"/>
  <c r="L290" i="33" s="1"/>
  <c r="N290" i="33"/>
  <c r="H84" i="33"/>
  <c r="L96" i="33"/>
  <c r="I113" i="33"/>
  <c r="O123" i="33"/>
  <c r="L166" i="33"/>
  <c r="L193" i="33"/>
  <c r="L264" i="33"/>
  <c r="K270" i="33"/>
  <c r="O293" i="33"/>
  <c r="M291" i="33"/>
  <c r="O291" i="33" s="1"/>
  <c r="L85" i="33"/>
  <c r="O145" i="33"/>
  <c r="I176" i="33"/>
  <c r="L180" i="33"/>
  <c r="L185" i="33"/>
  <c r="J188" i="33"/>
  <c r="L272" i="33"/>
  <c r="L277" i="33"/>
  <c r="L281" i="33"/>
  <c r="D77" i="33"/>
  <c r="M55" i="33"/>
  <c r="M54" i="33" s="1"/>
  <c r="O54" i="33" s="1"/>
  <c r="N77" i="33"/>
  <c r="N84" i="33"/>
  <c r="O84" i="33" s="1"/>
  <c r="L113" i="33"/>
  <c r="K232" i="33"/>
  <c r="O239" i="33"/>
  <c r="H270" i="33"/>
  <c r="H269" i="33" s="1"/>
  <c r="D84" i="33"/>
  <c r="I277" i="33"/>
  <c r="K290" i="33"/>
  <c r="K28" i="33"/>
  <c r="L38" i="33"/>
  <c r="C38" i="33" s="1"/>
  <c r="J77" i="33"/>
  <c r="M84" i="33"/>
  <c r="L90" i="33"/>
  <c r="L104" i="33"/>
  <c r="O129" i="33"/>
  <c r="L132" i="33"/>
  <c r="O161" i="33"/>
  <c r="M175" i="33"/>
  <c r="O193" i="33"/>
  <c r="O206" i="33"/>
  <c r="O234" i="33"/>
  <c r="L236" i="33"/>
  <c r="L260" i="33"/>
  <c r="D22" i="33"/>
  <c r="C259" i="34"/>
  <c r="C56" i="34"/>
  <c r="N53" i="34"/>
  <c r="N52" i="34" s="1"/>
  <c r="C206" i="34"/>
  <c r="D196" i="33"/>
  <c r="K131" i="33"/>
  <c r="K196" i="33"/>
  <c r="I84" i="33"/>
  <c r="I145" i="33"/>
  <c r="L56" i="33"/>
  <c r="L78" i="33"/>
  <c r="O81" i="33"/>
  <c r="J84" i="33"/>
  <c r="L84" i="33" s="1"/>
  <c r="L117" i="33"/>
  <c r="H131" i="33"/>
  <c r="H76" i="33" s="1"/>
  <c r="O166" i="33"/>
  <c r="L189" i="33"/>
  <c r="M192" i="33"/>
  <c r="O192" i="33" s="1"/>
  <c r="L253" i="33"/>
  <c r="K269" i="33"/>
  <c r="E270" i="33"/>
  <c r="E269" i="33" s="1"/>
  <c r="O277" i="33"/>
  <c r="D175" i="33"/>
  <c r="D174" i="33" s="1"/>
  <c r="D205" i="33"/>
  <c r="G175" i="33"/>
  <c r="G174" i="33" s="1"/>
  <c r="G205" i="33"/>
  <c r="G196" i="33" s="1"/>
  <c r="L44" i="33"/>
  <c r="O46" i="33"/>
  <c r="C46" i="33" s="1"/>
  <c r="H55" i="33"/>
  <c r="H54" i="33" s="1"/>
  <c r="O68" i="33"/>
  <c r="H77" i="33"/>
  <c r="O113" i="33"/>
  <c r="O132" i="33"/>
  <c r="L145" i="33"/>
  <c r="L161" i="33"/>
  <c r="J205" i="33"/>
  <c r="L205" i="33" s="1"/>
  <c r="E232" i="33"/>
  <c r="K259" i="33"/>
  <c r="L259" i="33" s="1"/>
  <c r="J270" i="33"/>
  <c r="N270" i="33"/>
  <c r="N269" i="33" s="1"/>
  <c r="D259" i="33"/>
  <c r="G259" i="33"/>
  <c r="I259" i="33" s="1"/>
  <c r="L29" i="33"/>
  <c r="C29" i="33" s="1"/>
  <c r="L35" i="33"/>
  <c r="C35" i="33" s="1"/>
  <c r="E54" i="33"/>
  <c r="E84" i="33"/>
  <c r="L123" i="33"/>
  <c r="N131" i="33"/>
  <c r="O131" i="33" s="1"/>
  <c r="O167" i="33"/>
  <c r="O185" i="33"/>
  <c r="L192" i="33"/>
  <c r="L206" i="33"/>
  <c r="H205" i="33"/>
  <c r="H196" i="33" s="1"/>
  <c r="E205" i="33"/>
  <c r="E196" i="33" s="1"/>
  <c r="L252" i="33"/>
  <c r="D54" i="33"/>
  <c r="D232" i="33"/>
  <c r="D231" i="33" s="1"/>
  <c r="G54" i="33"/>
  <c r="G232" i="33"/>
  <c r="C260" i="34"/>
  <c r="C131" i="34"/>
  <c r="C78" i="34"/>
  <c r="M54" i="34"/>
  <c r="C167" i="34"/>
  <c r="C132" i="34"/>
  <c r="C90" i="34"/>
  <c r="N286" i="34"/>
  <c r="C272" i="34"/>
  <c r="F291" i="34"/>
  <c r="L192" i="34"/>
  <c r="J188" i="34"/>
  <c r="L188" i="34" s="1"/>
  <c r="L205" i="34"/>
  <c r="C176" i="34"/>
  <c r="H286" i="34"/>
  <c r="H53" i="34"/>
  <c r="H52" i="34" s="1"/>
  <c r="M269" i="34"/>
  <c r="O270" i="34"/>
  <c r="I231" i="34"/>
  <c r="I232" i="34"/>
  <c r="C253" i="34"/>
  <c r="F192" i="34"/>
  <c r="C192" i="34" s="1"/>
  <c r="F188" i="34"/>
  <c r="C188" i="34" s="1"/>
  <c r="L232" i="34"/>
  <c r="J231" i="34"/>
  <c r="L231" i="34" s="1"/>
  <c r="I84" i="34"/>
  <c r="C84" i="34" s="1"/>
  <c r="I76" i="34"/>
  <c r="K22" i="34"/>
  <c r="C23" i="34"/>
  <c r="C291" i="34" s="1"/>
  <c r="C290" i="34" s="1"/>
  <c r="E76" i="34"/>
  <c r="F76" i="34" s="1"/>
  <c r="I55" i="34"/>
  <c r="I205" i="34"/>
  <c r="K195" i="34"/>
  <c r="K52" i="34" s="1"/>
  <c r="F252" i="34"/>
  <c r="C252" i="34" s="1"/>
  <c r="C236" i="34"/>
  <c r="O175" i="34"/>
  <c r="C68" i="34"/>
  <c r="F290" i="34"/>
  <c r="L166" i="34"/>
  <c r="C166" i="34" s="1"/>
  <c r="C70" i="34"/>
  <c r="F22" i="34"/>
  <c r="J54" i="34"/>
  <c r="L55" i="34"/>
  <c r="J196" i="34"/>
  <c r="L197" i="34"/>
  <c r="C197" i="34" s="1"/>
  <c r="I269" i="34"/>
  <c r="F196" i="34"/>
  <c r="M231" i="34"/>
  <c r="O231" i="34" s="1"/>
  <c r="O232" i="34"/>
  <c r="O174" i="34"/>
  <c r="E231" i="34"/>
  <c r="E286" i="34" s="1"/>
  <c r="J76" i="34"/>
  <c r="L76" i="34" s="1"/>
  <c r="L77" i="34"/>
  <c r="M76" i="34"/>
  <c r="O76" i="34" s="1"/>
  <c r="O77" i="34"/>
  <c r="O54" i="34"/>
  <c r="J286" i="34"/>
  <c r="L286" i="34" s="1"/>
  <c r="O205" i="34"/>
  <c r="M196" i="34"/>
  <c r="F270" i="34"/>
  <c r="C270" i="34" s="1"/>
  <c r="C193" i="34"/>
  <c r="F205" i="34"/>
  <c r="F174" i="34"/>
  <c r="F175" i="34"/>
  <c r="C175" i="34" s="1"/>
  <c r="J290" i="34"/>
  <c r="L290" i="34" s="1"/>
  <c r="L291" i="34"/>
  <c r="E53" i="34"/>
  <c r="O291" i="34"/>
  <c r="M290" i="34"/>
  <c r="O290" i="34" s="1"/>
  <c r="J22" i="34"/>
  <c r="L22" i="34" s="1"/>
  <c r="L28" i="34"/>
  <c r="C28" i="34" s="1"/>
  <c r="G76" i="33"/>
  <c r="I23" i="33"/>
  <c r="I197" i="33"/>
  <c r="I264" i="33"/>
  <c r="I85" i="33"/>
  <c r="G270" i="33"/>
  <c r="G269" i="33" s="1"/>
  <c r="G291" i="33"/>
  <c r="G290" i="33" s="1"/>
  <c r="D76" i="33"/>
  <c r="D291" i="33"/>
  <c r="D290" i="33" s="1"/>
  <c r="I131" i="33"/>
  <c r="K84" i="33"/>
  <c r="K76" i="33" s="1"/>
  <c r="J28" i="33"/>
  <c r="J22" i="33" s="1"/>
  <c r="I77" i="33"/>
  <c r="I55" i="33"/>
  <c r="L77" i="33"/>
  <c r="L55" i="33"/>
  <c r="J54" i="33"/>
  <c r="K22" i="33"/>
  <c r="I56" i="33"/>
  <c r="I68" i="33"/>
  <c r="I78" i="33"/>
  <c r="L137" i="33"/>
  <c r="I167" i="33"/>
  <c r="N175" i="33"/>
  <c r="M188" i="33"/>
  <c r="O188" i="33" s="1"/>
  <c r="O189" i="33"/>
  <c r="I206" i="33"/>
  <c r="O228" i="33"/>
  <c r="M205" i="33"/>
  <c r="M259" i="33"/>
  <c r="O259" i="33" s="1"/>
  <c r="O260" i="33"/>
  <c r="H22" i="33"/>
  <c r="I290" i="33"/>
  <c r="O23" i="33"/>
  <c r="O77" i="33"/>
  <c r="O85" i="33"/>
  <c r="O96" i="33"/>
  <c r="J131" i="33"/>
  <c r="L131" i="33" s="1"/>
  <c r="E166" i="33"/>
  <c r="E76" i="33" s="1"/>
  <c r="L167" i="33"/>
  <c r="J175" i="33"/>
  <c r="L176" i="33"/>
  <c r="O180" i="33"/>
  <c r="H231" i="33"/>
  <c r="I252" i="33"/>
  <c r="E22" i="33"/>
  <c r="M22" i="33"/>
  <c r="O22" i="33" s="1"/>
  <c r="O104" i="33"/>
  <c r="O152" i="33"/>
  <c r="I166" i="33"/>
  <c r="M174" i="33"/>
  <c r="O236" i="33"/>
  <c r="M232" i="33"/>
  <c r="L239" i="33"/>
  <c r="J232" i="33"/>
  <c r="M290" i="33"/>
  <c r="O290" i="33" s="1"/>
  <c r="H175" i="33"/>
  <c r="H174" i="33" s="1"/>
  <c r="K188" i="33"/>
  <c r="H192" i="33"/>
  <c r="I193" i="33"/>
  <c r="O247" i="33"/>
  <c r="O283" i="33"/>
  <c r="N197" i="33"/>
  <c r="N196" i="33" s="1"/>
  <c r="O199" i="33"/>
  <c r="I234" i="33"/>
  <c r="E259" i="33"/>
  <c r="J269" i="33"/>
  <c r="L269" i="33" s="1"/>
  <c r="L270" i="33"/>
  <c r="L199" i="33"/>
  <c r="J197" i="33"/>
  <c r="I217" i="33"/>
  <c r="N232" i="33"/>
  <c r="N231" i="33" s="1"/>
  <c r="I253" i="33"/>
  <c r="O272" i="33"/>
  <c r="M270" i="33"/>
  <c r="L283" i="33"/>
  <c r="G53" i="33" l="1"/>
  <c r="I270" i="33"/>
  <c r="L291" i="33"/>
  <c r="K231" i="33"/>
  <c r="K195" i="33" s="1"/>
  <c r="D286" i="33"/>
  <c r="O55" i="33"/>
  <c r="D195" i="33"/>
  <c r="I291" i="33"/>
  <c r="N51" i="34"/>
  <c r="N288" i="34"/>
  <c r="E53" i="33"/>
  <c r="D53" i="33"/>
  <c r="N76" i="33"/>
  <c r="O76" i="33" s="1"/>
  <c r="O197" i="33"/>
  <c r="G231" i="33"/>
  <c r="G286" i="33" s="1"/>
  <c r="C77" i="34"/>
  <c r="C232" i="34"/>
  <c r="C76" i="34"/>
  <c r="K51" i="34"/>
  <c r="K288" i="34"/>
  <c r="F269" i="34"/>
  <c r="F286" i="34"/>
  <c r="L196" i="34"/>
  <c r="J195" i="34"/>
  <c r="L195" i="34" s="1"/>
  <c r="J53" i="34"/>
  <c r="L54" i="34"/>
  <c r="E195" i="34"/>
  <c r="E52" i="34" s="1"/>
  <c r="M53" i="34"/>
  <c r="I286" i="34"/>
  <c r="C22" i="34"/>
  <c r="C205" i="34"/>
  <c r="M195" i="34"/>
  <c r="O195" i="34" s="1"/>
  <c r="O196" i="34"/>
  <c r="F54" i="34"/>
  <c r="F231" i="34"/>
  <c r="C231" i="34" s="1"/>
  <c r="C55" i="34"/>
  <c r="I54" i="34"/>
  <c r="O269" i="34"/>
  <c r="M286" i="34"/>
  <c r="O286" i="34" s="1"/>
  <c r="H288" i="34"/>
  <c r="H51" i="34"/>
  <c r="C174" i="34"/>
  <c r="I195" i="34"/>
  <c r="I196" i="34"/>
  <c r="K53" i="33"/>
  <c r="L28" i="33"/>
  <c r="C28" i="33" s="1"/>
  <c r="L22" i="33"/>
  <c r="L232" i="33"/>
  <c r="J231" i="33"/>
  <c r="H195" i="33"/>
  <c r="M269" i="33"/>
  <c r="O270" i="33"/>
  <c r="J196" i="33"/>
  <c r="L197" i="33"/>
  <c r="I232" i="33"/>
  <c r="N195" i="33"/>
  <c r="I269" i="33"/>
  <c r="M231" i="33"/>
  <c r="O231" i="33" s="1"/>
  <c r="O232" i="33"/>
  <c r="I175" i="33"/>
  <c r="L188" i="33"/>
  <c r="H188" i="33"/>
  <c r="I188" i="33" s="1"/>
  <c r="I192" i="33"/>
  <c r="E231" i="33"/>
  <c r="I205" i="33"/>
  <c r="I174" i="33"/>
  <c r="L54" i="33"/>
  <c r="J76" i="33"/>
  <c r="L76" i="33" s="1"/>
  <c r="I76" i="33"/>
  <c r="J174" i="33"/>
  <c r="L174" i="33" s="1"/>
  <c r="L175" i="33"/>
  <c r="K286" i="33"/>
  <c r="O205" i="33"/>
  <c r="M196" i="33"/>
  <c r="I22" i="33"/>
  <c r="N174" i="33"/>
  <c r="O175" i="33"/>
  <c r="M53" i="33"/>
  <c r="K52" i="33" l="1"/>
  <c r="I231" i="33"/>
  <c r="D52" i="33"/>
  <c r="G195" i="33"/>
  <c r="G52" i="33" s="1"/>
  <c r="G51" i="33" s="1"/>
  <c r="C196" i="34"/>
  <c r="C54" i="34"/>
  <c r="E288" i="34"/>
  <c r="E51" i="34"/>
  <c r="F53" i="34"/>
  <c r="L53" i="34"/>
  <c r="J52" i="34"/>
  <c r="O53" i="34"/>
  <c r="M52" i="34"/>
  <c r="C269" i="34"/>
  <c r="C286" i="34" s="1"/>
  <c r="I53" i="34"/>
  <c r="F195" i="34"/>
  <c r="C195" i="34" s="1"/>
  <c r="L196" i="33"/>
  <c r="J195" i="33"/>
  <c r="L195" i="33" s="1"/>
  <c r="N53" i="33"/>
  <c r="N52" i="33" s="1"/>
  <c r="N286" i="33"/>
  <c r="M195" i="33"/>
  <c r="O195" i="33" s="1"/>
  <c r="O196" i="33"/>
  <c r="J53" i="33"/>
  <c r="I196" i="33"/>
  <c r="O174" i="33"/>
  <c r="I54" i="33"/>
  <c r="H53" i="33"/>
  <c r="H52" i="33" s="1"/>
  <c r="E286" i="33"/>
  <c r="E195" i="33"/>
  <c r="E52" i="33" s="1"/>
  <c r="O269" i="33"/>
  <c r="M286" i="33"/>
  <c r="K51" i="33"/>
  <c r="K288" i="33"/>
  <c r="H286" i="33"/>
  <c r="L231" i="33"/>
  <c r="J286" i="33"/>
  <c r="L286" i="33" s="1"/>
  <c r="I195" i="33" l="1"/>
  <c r="G288" i="33"/>
  <c r="M52" i="33"/>
  <c r="M51" i="33" s="1"/>
  <c r="D51" i="33"/>
  <c r="D288" i="33"/>
  <c r="O53" i="33"/>
  <c r="F288" i="34"/>
  <c r="F51" i="34"/>
  <c r="F52" i="34"/>
  <c r="I288" i="34"/>
  <c r="I51" i="34"/>
  <c r="I52" i="34"/>
  <c r="L52" i="34"/>
  <c r="J51" i="34"/>
  <c r="L51" i="34" s="1"/>
  <c r="J288" i="34"/>
  <c r="L288" i="34" s="1"/>
  <c r="M51" i="34"/>
  <c r="O51" i="34" s="1"/>
  <c r="O52" i="34"/>
  <c r="M288" i="34"/>
  <c r="O288" i="34" s="1"/>
  <c r="C53" i="34"/>
  <c r="O52" i="33"/>
  <c r="M288" i="33"/>
  <c r="I286" i="33"/>
  <c r="H288" i="33"/>
  <c r="H51" i="33"/>
  <c r="I53" i="33"/>
  <c r="O286" i="33"/>
  <c r="J52" i="33"/>
  <c r="L53" i="33"/>
  <c r="N51" i="33"/>
  <c r="N288" i="33"/>
  <c r="E288" i="33"/>
  <c r="E51" i="33"/>
  <c r="O288" i="33" l="1"/>
  <c r="C52" i="34"/>
  <c r="C51" i="34"/>
  <c r="C288" i="34"/>
  <c r="J51" i="33"/>
  <c r="L51" i="33" s="1"/>
  <c r="L52" i="33"/>
  <c r="J288" i="33"/>
  <c r="L288" i="33" s="1"/>
  <c r="I288" i="33"/>
  <c r="I51" i="33"/>
  <c r="I52" i="33"/>
  <c r="O51" i="33"/>
  <c r="O303" i="31" l="1"/>
  <c r="L303" i="31"/>
  <c r="I303" i="31"/>
  <c r="F303" i="31"/>
  <c r="O301" i="31"/>
  <c r="L301" i="31"/>
  <c r="I301" i="31"/>
  <c r="F301" i="31"/>
  <c r="O299" i="31"/>
  <c r="L299" i="31"/>
  <c r="I299" i="31"/>
  <c r="F299" i="31"/>
  <c r="O298" i="31"/>
  <c r="L298" i="31"/>
  <c r="I298" i="31"/>
  <c r="F298" i="31"/>
  <c r="O297" i="31"/>
  <c r="L297" i="31"/>
  <c r="I297" i="31"/>
  <c r="F297" i="31"/>
  <c r="O296" i="31"/>
  <c r="L296" i="31"/>
  <c r="I296" i="31"/>
  <c r="F296" i="31"/>
  <c r="O295" i="31"/>
  <c r="L295" i="31"/>
  <c r="I295" i="31"/>
  <c r="F295" i="31"/>
  <c r="O294" i="31"/>
  <c r="L294" i="31"/>
  <c r="I294" i="31"/>
  <c r="F294" i="31"/>
  <c r="N293" i="31"/>
  <c r="M293" i="31"/>
  <c r="K293" i="31"/>
  <c r="J293" i="31"/>
  <c r="H293" i="31"/>
  <c r="G293" i="31"/>
  <c r="E293" i="31"/>
  <c r="D293" i="31"/>
  <c r="O285" i="31"/>
  <c r="L285" i="31"/>
  <c r="I285" i="31"/>
  <c r="F285" i="31"/>
  <c r="O284" i="31"/>
  <c r="L284" i="31"/>
  <c r="I284" i="31"/>
  <c r="F284" i="31"/>
  <c r="N283" i="31"/>
  <c r="M283" i="31"/>
  <c r="K283" i="31"/>
  <c r="J283" i="31"/>
  <c r="H283" i="31"/>
  <c r="G283" i="31"/>
  <c r="E283" i="31"/>
  <c r="D283" i="31"/>
  <c r="O282" i="31"/>
  <c r="L282" i="31"/>
  <c r="I282" i="31"/>
  <c r="F282" i="31"/>
  <c r="N281" i="31"/>
  <c r="M281" i="31"/>
  <c r="K281" i="31"/>
  <c r="J281" i="31"/>
  <c r="L281" i="31" s="1"/>
  <c r="H281" i="31"/>
  <c r="G281" i="31"/>
  <c r="E281" i="31"/>
  <c r="D281" i="31"/>
  <c r="F281" i="31" s="1"/>
  <c r="O280" i="31"/>
  <c r="L280" i="31"/>
  <c r="I280" i="31"/>
  <c r="F280" i="31"/>
  <c r="O279" i="31"/>
  <c r="L279" i="31"/>
  <c r="I279" i="31"/>
  <c r="F279" i="31"/>
  <c r="O278" i="31"/>
  <c r="O277" i="31" s="1"/>
  <c r="L278" i="31"/>
  <c r="I278" i="31"/>
  <c r="F278" i="31"/>
  <c r="N277" i="31"/>
  <c r="M277" i="31"/>
  <c r="K277" i="31"/>
  <c r="J277" i="31"/>
  <c r="L277" i="31" s="1"/>
  <c r="H277" i="31"/>
  <c r="G277" i="31"/>
  <c r="E277" i="31"/>
  <c r="D277" i="31"/>
  <c r="O276" i="31"/>
  <c r="L276" i="31"/>
  <c r="I276" i="31"/>
  <c r="F276" i="31"/>
  <c r="O275" i="31"/>
  <c r="L275" i="31"/>
  <c r="I275" i="31"/>
  <c r="F275" i="31"/>
  <c r="O274" i="31"/>
  <c r="L274" i="31"/>
  <c r="I274" i="31"/>
  <c r="F274" i="31"/>
  <c r="O273" i="31"/>
  <c r="L273" i="31"/>
  <c r="I273" i="31"/>
  <c r="F273" i="31"/>
  <c r="N272" i="31"/>
  <c r="M272" i="31"/>
  <c r="K272" i="31"/>
  <c r="J272" i="31"/>
  <c r="L272" i="31" s="1"/>
  <c r="H272" i="31"/>
  <c r="G272" i="31"/>
  <c r="E272" i="31"/>
  <c r="E270" i="31" s="1"/>
  <c r="E269" i="31" s="1"/>
  <c r="D272" i="31"/>
  <c r="O271" i="31"/>
  <c r="L271" i="31"/>
  <c r="I271" i="31"/>
  <c r="F271" i="31"/>
  <c r="K270" i="31"/>
  <c r="K269" i="31" s="1"/>
  <c r="O268" i="31"/>
  <c r="L268" i="31"/>
  <c r="I268" i="31"/>
  <c r="F268" i="31"/>
  <c r="O267" i="31"/>
  <c r="L267" i="31"/>
  <c r="I267" i="31"/>
  <c r="F267" i="31"/>
  <c r="O266" i="31"/>
  <c r="L266" i="31"/>
  <c r="I266" i="31"/>
  <c r="F266" i="31"/>
  <c r="O265" i="31"/>
  <c r="L265" i="31"/>
  <c r="I265" i="31"/>
  <c r="F265" i="31"/>
  <c r="N264" i="31"/>
  <c r="M264" i="31"/>
  <c r="K264" i="31"/>
  <c r="J264" i="31"/>
  <c r="H264" i="31"/>
  <c r="G264" i="31"/>
  <c r="E264" i="31"/>
  <c r="D264" i="31"/>
  <c r="O263" i="31"/>
  <c r="L263" i="31"/>
  <c r="I263" i="31"/>
  <c r="F263" i="31"/>
  <c r="O262" i="31"/>
  <c r="L262" i="31"/>
  <c r="I262" i="31"/>
  <c r="F262" i="31"/>
  <c r="O261" i="31"/>
  <c r="L261" i="31"/>
  <c r="I261" i="31"/>
  <c r="F261" i="31"/>
  <c r="N260" i="31"/>
  <c r="M260" i="31"/>
  <c r="K260" i="31"/>
  <c r="K259" i="31" s="1"/>
  <c r="J260" i="31"/>
  <c r="H260" i="31"/>
  <c r="H259" i="31" s="1"/>
  <c r="G260" i="31"/>
  <c r="G259" i="31" s="1"/>
  <c r="E260" i="31"/>
  <c r="D260" i="31"/>
  <c r="D259" i="31" s="1"/>
  <c r="N259" i="31"/>
  <c r="O258" i="31"/>
  <c r="L258" i="31"/>
  <c r="I258" i="31"/>
  <c r="F258" i="31"/>
  <c r="O257" i="31"/>
  <c r="L257" i="31"/>
  <c r="I257" i="31"/>
  <c r="F257" i="31"/>
  <c r="O256" i="31"/>
  <c r="L256" i="31"/>
  <c r="I256" i="31"/>
  <c r="F256" i="31"/>
  <c r="O255" i="31"/>
  <c r="L255" i="31"/>
  <c r="I255" i="31"/>
  <c r="F255" i="31"/>
  <c r="O254" i="31"/>
  <c r="L254" i="31"/>
  <c r="I254" i="31"/>
  <c r="F254" i="31"/>
  <c r="N253" i="31"/>
  <c r="N252" i="31" s="1"/>
  <c r="M253" i="31"/>
  <c r="O253" i="31" s="1"/>
  <c r="K253" i="31"/>
  <c r="K252" i="31" s="1"/>
  <c r="J253" i="31"/>
  <c r="J252" i="31" s="1"/>
  <c r="H253" i="31"/>
  <c r="G253" i="31"/>
  <c r="G252" i="31" s="1"/>
  <c r="E253" i="31"/>
  <c r="D253" i="31"/>
  <c r="E252" i="31"/>
  <c r="O251" i="31"/>
  <c r="L251" i="31"/>
  <c r="I251" i="31"/>
  <c r="F251" i="31"/>
  <c r="O250" i="31"/>
  <c r="L250" i="31"/>
  <c r="I250" i="31"/>
  <c r="F250" i="31"/>
  <c r="O249" i="31"/>
  <c r="L249" i="31"/>
  <c r="I249" i="31"/>
  <c r="F249" i="31"/>
  <c r="O248" i="31"/>
  <c r="L248" i="31"/>
  <c r="I248" i="31"/>
  <c r="F248" i="31"/>
  <c r="N247" i="31"/>
  <c r="M247" i="31"/>
  <c r="K247" i="31"/>
  <c r="J247" i="31"/>
  <c r="H247" i="31"/>
  <c r="G247" i="31"/>
  <c r="E247" i="31"/>
  <c r="D247" i="31"/>
  <c r="O246" i="31"/>
  <c r="L246" i="31"/>
  <c r="I246" i="31"/>
  <c r="F246" i="31"/>
  <c r="O245" i="31"/>
  <c r="L245" i="31"/>
  <c r="I245" i="31"/>
  <c r="F245" i="31"/>
  <c r="O244" i="31"/>
  <c r="L244" i="31"/>
  <c r="I244" i="31"/>
  <c r="F244" i="31"/>
  <c r="O243" i="31"/>
  <c r="L243" i="31"/>
  <c r="I243" i="31"/>
  <c r="F243" i="31"/>
  <c r="O242" i="31"/>
  <c r="L242" i="31"/>
  <c r="I242" i="31"/>
  <c r="F242" i="31"/>
  <c r="O241" i="31"/>
  <c r="L241" i="31"/>
  <c r="I241" i="31"/>
  <c r="F241" i="31"/>
  <c r="O240" i="31"/>
  <c r="L240" i="31"/>
  <c r="I240" i="31"/>
  <c r="F240" i="31"/>
  <c r="N239" i="31"/>
  <c r="M239" i="31"/>
  <c r="K239" i="31"/>
  <c r="J239" i="31"/>
  <c r="H239" i="31"/>
  <c r="G239" i="31"/>
  <c r="E239" i="31"/>
  <c r="D239" i="31"/>
  <c r="O238" i="31"/>
  <c r="L238" i="31"/>
  <c r="I238" i="31"/>
  <c r="F238" i="31"/>
  <c r="O237" i="31"/>
  <c r="L237" i="31"/>
  <c r="I237" i="31"/>
  <c r="F237" i="31"/>
  <c r="N236" i="31"/>
  <c r="M236" i="31"/>
  <c r="K236" i="31"/>
  <c r="J236" i="31"/>
  <c r="H236" i="31"/>
  <c r="G236" i="31"/>
  <c r="E236" i="31"/>
  <c r="D236" i="31"/>
  <c r="O235" i="31"/>
  <c r="L235" i="31"/>
  <c r="I235" i="31"/>
  <c r="F235" i="31"/>
  <c r="N234" i="31"/>
  <c r="M234" i="31"/>
  <c r="K234" i="31"/>
  <c r="J234" i="31"/>
  <c r="H234" i="31"/>
  <c r="G234" i="31"/>
  <c r="E234" i="31"/>
  <c r="D234" i="31"/>
  <c r="D232" i="31" s="1"/>
  <c r="O233" i="31"/>
  <c r="L233" i="31"/>
  <c r="I233" i="31"/>
  <c r="F233" i="31"/>
  <c r="O230" i="31"/>
  <c r="L230" i="31"/>
  <c r="I230" i="31"/>
  <c r="F230" i="31"/>
  <c r="O229" i="31"/>
  <c r="L229" i="31"/>
  <c r="I229" i="31"/>
  <c r="F229" i="31"/>
  <c r="N228" i="31"/>
  <c r="M228" i="31"/>
  <c r="K228" i="31"/>
  <c r="J228" i="31"/>
  <c r="H228" i="31"/>
  <c r="G228" i="31"/>
  <c r="E228" i="31"/>
  <c r="D228" i="31"/>
  <c r="O227" i="31"/>
  <c r="L227" i="31"/>
  <c r="I227" i="31"/>
  <c r="F227" i="31"/>
  <c r="O226" i="31"/>
  <c r="L226" i="31"/>
  <c r="I226" i="31"/>
  <c r="F226" i="31"/>
  <c r="O225" i="31"/>
  <c r="L225" i="31"/>
  <c r="I225" i="31"/>
  <c r="F225" i="31"/>
  <c r="O224" i="31"/>
  <c r="L224" i="31"/>
  <c r="I224" i="31"/>
  <c r="F224" i="31"/>
  <c r="O223" i="31"/>
  <c r="L223" i="31"/>
  <c r="I223" i="31"/>
  <c r="F223" i="31"/>
  <c r="O222" i="31"/>
  <c r="L222" i="31"/>
  <c r="I222" i="31"/>
  <c r="F222" i="31"/>
  <c r="O221" i="31"/>
  <c r="L221" i="31"/>
  <c r="I221" i="31"/>
  <c r="F221" i="31"/>
  <c r="O220" i="31"/>
  <c r="L220" i="31"/>
  <c r="I220" i="31"/>
  <c r="F220" i="31"/>
  <c r="O219" i="31"/>
  <c r="L219" i="31"/>
  <c r="I219" i="31"/>
  <c r="F219" i="31"/>
  <c r="O218" i="31"/>
  <c r="L218" i="31"/>
  <c r="I218" i="31"/>
  <c r="F218" i="31"/>
  <c r="N217" i="31"/>
  <c r="M217" i="31"/>
  <c r="K217" i="31"/>
  <c r="J217" i="31"/>
  <c r="H217" i="31"/>
  <c r="G217" i="31"/>
  <c r="E217" i="31"/>
  <c r="D217" i="31"/>
  <c r="O216" i="31"/>
  <c r="L216" i="31"/>
  <c r="I216" i="31"/>
  <c r="F216" i="31"/>
  <c r="O215" i="31"/>
  <c r="L215" i="31"/>
  <c r="I215" i="31"/>
  <c r="F215" i="31"/>
  <c r="O214" i="31"/>
  <c r="L214" i="31"/>
  <c r="I214" i="31"/>
  <c r="F214" i="31"/>
  <c r="O213" i="31"/>
  <c r="L213" i="31"/>
  <c r="I213" i="31"/>
  <c r="F213" i="31"/>
  <c r="O212" i="31"/>
  <c r="L212" i="31"/>
  <c r="I212" i="31"/>
  <c r="F212" i="31"/>
  <c r="O211" i="31"/>
  <c r="L211" i="31"/>
  <c r="I211" i="31"/>
  <c r="F211" i="31"/>
  <c r="O210" i="31"/>
  <c r="L210" i="31"/>
  <c r="I210" i="31"/>
  <c r="F210" i="31"/>
  <c r="O209" i="31"/>
  <c r="L209" i="31"/>
  <c r="I209" i="31"/>
  <c r="F209" i="31"/>
  <c r="O208" i="31"/>
  <c r="L208" i="31"/>
  <c r="I208" i="31"/>
  <c r="F208" i="31"/>
  <c r="O207" i="31"/>
  <c r="L207" i="31"/>
  <c r="I207" i="31"/>
  <c r="F207" i="31"/>
  <c r="N206" i="31"/>
  <c r="M206" i="31"/>
  <c r="K206" i="31"/>
  <c r="K205" i="31" s="1"/>
  <c r="J206" i="31"/>
  <c r="J205" i="31" s="1"/>
  <c r="L205" i="31" s="1"/>
  <c r="H206" i="31"/>
  <c r="G206" i="31"/>
  <c r="E206" i="31"/>
  <c r="D206" i="31"/>
  <c r="D205" i="31" s="1"/>
  <c r="N205" i="31"/>
  <c r="O204" i="31"/>
  <c r="L204" i="31"/>
  <c r="I204" i="31"/>
  <c r="F204" i="31"/>
  <c r="O203" i="31"/>
  <c r="L203" i="31"/>
  <c r="I203" i="31"/>
  <c r="F203" i="31"/>
  <c r="O202" i="31"/>
  <c r="L202" i="31"/>
  <c r="I202" i="31"/>
  <c r="F202" i="31"/>
  <c r="O201" i="31"/>
  <c r="L201" i="31"/>
  <c r="I201" i="31"/>
  <c r="F201" i="31"/>
  <c r="O200" i="31"/>
  <c r="L200" i="31"/>
  <c r="I200" i="31"/>
  <c r="F200" i="31"/>
  <c r="N199" i="31"/>
  <c r="M199" i="31"/>
  <c r="M197" i="31" s="1"/>
  <c r="K199" i="31"/>
  <c r="K197" i="31" s="1"/>
  <c r="J199" i="31"/>
  <c r="H199" i="31"/>
  <c r="G199" i="31"/>
  <c r="I199" i="31" s="1"/>
  <c r="E199" i="31"/>
  <c r="D199" i="31"/>
  <c r="F199" i="31" s="1"/>
  <c r="O198" i="31"/>
  <c r="L198" i="31"/>
  <c r="I198" i="31"/>
  <c r="F198" i="31"/>
  <c r="H197" i="31"/>
  <c r="E197" i="31"/>
  <c r="D197" i="31"/>
  <c r="O194" i="31"/>
  <c r="L194" i="31"/>
  <c r="I194" i="31"/>
  <c r="F194" i="31"/>
  <c r="N193" i="31"/>
  <c r="N192" i="31" s="1"/>
  <c r="M193" i="31"/>
  <c r="M192" i="31" s="1"/>
  <c r="K193" i="31"/>
  <c r="K192" i="31" s="1"/>
  <c r="J193" i="31"/>
  <c r="J192" i="31" s="1"/>
  <c r="H193" i="31"/>
  <c r="G193" i="31"/>
  <c r="E193" i="31"/>
  <c r="E192" i="31" s="1"/>
  <c r="D193" i="31"/>
  <c r="G192" i="31"/>
  <c r="O191" i="31"/>
  <c r="L191" i="31"/>
  <c r="I191" i="31"/>
  <c r="F191" i="31"/>
  <c r="O190" i="31"/>
  <c r="L190" i="31"/>
  <c r="I190" i="31"/>
  <c r="F190" i="31"/>
  <c r="N189" i="31"/>
  <c r="M189" i="31"/>
  <c r="K189" i="31"/>
  <c r="J189" i="31"/>
  <c r="H189" i="31"/>
  <c r="G189" i="31"/>
  <c r="E189" i="31"/>
  <c r="E188" i="31" s="1"/>
  <c r="D189" i="31"/>
  <c r="G188" i="31"/>
  <c r="O187" i="31"/>
  <c r="L187" i="31"/>
  <c r="I187" i="31"/>
  <c r="F187" i="31"/>
  <c r="O186" i="31"/>
  <c r="L186" i="31"/>
  <c r="I186" i="31"/>
  <c r="F186" i="31"/>
  <c r="C186" i="31" s="1"/>
  <c r="N185" i="31"/>
  <c r="M185" i="31"/>
  <c r="K185" i="31"/>
  <c r="J185" i="31"/>
  <c r="H185" i="31"/>
  <c r="G185" i="31"/>
  <c r="E185" i="31"/>
  <c r="D185" i="31"/>
  <c r="O184" i="31"/>
  <c r="L184" i="31"/>
  <c r="I184" i="31"/>
  <c r="F184" i="31"/>
  <c r="O183" i="31"/>
  <c r="L183" i="31"/>
  <c r="I183" i="31"/>
  <c r="F183" i="31"/>
  <c r="O182" i="31"/>
  <c r="L182" i="31"/>
  <c r="I182" i="31"/>
  <c r="F182" i="31"/>
  <c r="O181" i="31"/>
  <c r="L181" i="31"/>
  <c r="I181" i="31"/>
  <c r="F181" i="31"/>
  <c r="N180" i="31"/>
  <c r="M180" i="31"/>
  <c r="O180" i="31" s="1"/>
  <c r="K180" i="31"/>
  <c r="J180" i="31"/>
  <c r="H180" i="31"/>
  <c r="G180" i="31"/>
  <c r="I180" i="31" s="1"/>
  <c r="E180" i="31"/>
  <c r="D180" i="31"/>
  <c r="O179" i="31"/>
  <c r="L179" i="31"/>
  <c r="I179" i="31"/>
  <c r="F179" i="31"/>
  <c r="O178" i="31"/>
  <c r="L178" i="31"/>
  <c r="I178" i="31"/>
  <c r="F178" i="31"/>
  <c r="O177" i="31"/>
  <c r="L177" i="31"/>
  <c r="I177" i="31"/>
  <c r="F177" i="31"/>
  <c r="N176" i="31"/>
  <c r="M176" i="31"/>
  <c r="K176" i="31"/>
  <c r="J176" i="31"/>
  <c r="J175" i="31" s="1"/>
  <c r="H176" i="31"/>
  <c r="G176" i="31"/>
  <c r="G175" i="31" s="1"/>
  <c r="G174" i="31" s="1"/>
  <c r="E176" i="31"/>
  <c r="E175" i="31" s="1"/>
  <c r="E174" i="31" s="1"/>
  <c r="D176" i="31"/>
  <c r="N175" i="31"/>
  <c r="N174" i="31" s="1"/>
  <c r="H175" i="31"/>
  <c r="H174" i="31" s="1"/>
  <c r="D175" i="31"/>
  <c r="O173" i="31"/>
  <c r="L173" i="31"/>
  <c r="I173" i="31"/>
  <c r="F173" i="31"/>
  <c r="O172" i="31"/>
  <c r="L172" i="31"/>
  <c r="I172" i="31"/>
  <c r="F172" i="31"/>
  <c r="O171" i="31"/>
  <c r="L171" i="31"/>
  <c r="I171" i="31"/>
  <c r="F171" i="31"/>
  <c r="O170" i="31"/>
  <c r="L170" i="31"/>
  <c r="I170" i="31"/>
  <c r="F170" i="31"/>
  <c r="O169" i="31"/>
  <c r="L169" i="31"/>
  <c r="I169" i="31"/>
  <c r="F169" i="31"/>
  <c r="O168" i="31"/>
  <c r="L168" i="31"/>
  <c r="I168" i="31"/>
  <c r="F168" i="31"/>
  <c r="N167" i="31"/>
  <c r="N166" i="31" s="1"/>
  <c r="M167" i="31"/>
  <c r="K167" i="31"/>
  <c r="K166" i="31" s="1"/>
  <c r="J167" i="31"/>
  <c r="H167" i="31"/>
  <c r="G167" i="31"/>
  <c r="G166" i="31" s="1"/>
  <c r="E167" i="31"/>
  <c r="E166" i="31" s="1"/>
  <c r="D167" i="31"/>
  <c r="D166" i="31" s="1"/>
  <c r="M166" i="31"/>
  <c r="O165" i="31"/>
  <c r="L165" i="31"/>
  <c r="I165" i="31"/>
  <c r="F165" i="31"/>
  <c r="O164" i="31"/>
  <c r="L164" i="31"/>
  <c r="I164" i="31"/>
  <c r="F164" i="31"/>
  <c r="O163" i="31"/>
  <c r="L163" i="31"/>
  <c r="I163" i="31"/>
  <c r="F163" i="31"/>
  <c r="O162" i="31"/>
  <c r="L162" i="31"/>
  <c r="I162" i="31"/>
  <c r="F162" i="31"/>
  <c r="N161" i="31"/>
  <c r="M161" i="31"/>
  <c r="K161" i="31"/>
  <c r="J161" i="31"/>
  <c r="H161" i="31"/>
  <c r="G161" i="31"/>
  <c r="E161" i="31"/>
  <c r="D161" i="31"/>
  <c r="O160" i="31"/>
  <c r="L160" i="31"/>
  <c r="I160" i="31"/>
  <c r="F160" i="31"/>
  <c r="C160" i="31" s="1"/>
  <c r="O159" i="31"/>
  <c r="L159" i="31"/>
  <c r="I159" i="31"/>
  <c r="F159" i="31"/>
  <c r="O158" i="31"/>
  <c r="L158" i="31"/>
  <c r="I158" i="31"/>
  <c r="F158" i="31"/>
  <c r="O157" i="31"/>
  <c r="L157" i="31"/>
  <c r="I157" i="31"/>
  <c r="F157" i="31"/>
  <c r="O156" i="31"/>
  <c r="L156" i="31"/>
  <c r="I156" i="31"/>
  <c r="F156" i="31"/>
  <c r="O155" i="31"/>
  <c r="L155" i="31"/>
  <c r="I155" i="31"/>
  <c r="F155" i="31"/>
  <c r="O154" i="31"/>
  <c r="L154" i="31"/>
  <c r="I154" i="31"/>
  <c r="F154" i="31"/>
  <c r="O153" i="31"/>
  <c r="L153" i="31"/>
  <c r="I153" i="31"/>
  <c r="F153" i="31"/>
  <c r="N152" i="31"/>
  <c r="M152" i="31"/>
  <c r="K152" i="31"/>
  <c r="J152" i="31"/>
  <c r="H152" i="31"/>
  <c r="G152" i="31"/>
  <c r="E152" i="31"/>
  <c r="D152" i="31"/>
  <c r="O151" i="31"/>
  <c r="L151" i="31"/>
  <c r="I151" i="31"/>
  <c r="F151" i="31"/>
  <c r="O150" i="31"/>
  <c r="L150" i="31"/>
  <c r="I150" i="31"/>
  <c r="F150" i="31"/>
  <c r="O149" i="31"/>
  <c r="L149" i="31"/>
  <c r="I149" i="31"/>
  <c r="F149" i="31"/>
  <c r="O148" i="31"/>
  <c r="L148" i="31"/>
  <c r="I148" i="31"/>
  <c r="F148" i="31"/>
  <c r="O147" i="31"/>
  <c r="L147" i="31"/>
  <c r="I147" i="31"/>
  <c r="F147" i="31"/>
  <c r="O146" i="31"/>
  <c r="L146" i="31"/>
  <c r="I146" i="31"/>
  <c r="F146" i="31"/>
  <c r="N145" i="31"/>
  <c r="M145" i="31"/>
  <c r="K145" i="31"/>
  <c r="J145" i="31"/>
  <c r="H145" i="31"/>
  <c r="G145" i="31"/>
  <c r="E145" i="31"/>
  <c r="D145" i="31"/>
  <c r="F145" i="31" s="1"/>
  <c r="O144" i="31"/>
  <c r="L144" i="31"/>
  <c r="I144" i="31"/>
  <c r="F144" i="31"/>
  <c r="C144" i="31" s="1"/>
  <c r="O143" i="31"/>
  <c r="L143" i="31"/>
  <c r="I143" i="31"/>
  <c r="F143" i="31"/>
  <c r="N142" i="31"/>
  <c r="M142" i="31"/>
  <c r="K142" i="31"/>
  <c r="J142" i="31"/>
  <c r="H142" i="31"/>
  <c r="G142" i="31"/>
  <c r="E142" i="31"/>
  <c r="D142" i="31"/>
  <c r="O141" i="31"/>
  <c r="L141" i="31"/>
  <c r="I141" i="31"/>
  <c r="F141" i="31"/>
  <c r="O140" i="31"/>
  <c r="L140" i="31"/>
  <c r="I140" i="31"/>
  <c r="F140" i="31"/>
  <c r="O139" i="31"/>
  <c r="L139" i="31"/>
  <c r="I139" i="31"/>
  <c r="F139" i="31"/>
  <c r="O138" i="31"/>
  <c r="L138" i="31"/>
  <c r="I138" i="31"/>
  <c r="F138" i="31"/>
  <c r="C138" i="31" s="1"/>
  <c r="N137" i="31"/>
  <c r="M137" i="31"/>
  <c r="K137" i="31"/>
  <c r="J137" i="31"/>
  <c r="H137" i="31"/>
  <c r="G137" i="31"/>
  <c r="E137" i="31"/>
  <c r="D137" i="31"/>
  <c r="F137" i="31" s="1"/>
  <c r="O136" i="31"/>
  <c r="L136" i="31"/>
  <c r="I136" i="31"/>
  <c r="F136" i="31"/>
  <c r="O135" i="31"/>
  <c r="L135" i="31"/>
  <c r="I135" i="31"/>
  <c r="F135" i="31"/>
  <c r="O134" i="31"/>
  <c r="L134" i="31"/>
  <c r="I134" i="31"/>
  <c r="F134" i="31"/>
  <c r="C134" i="31" s="1"/>
  <c r="O133" i="31"/>
  <c r="L133" i="31"/>
  <c r="I133" i="31"/>
  <c r="F133" i="31"/>
  <c r="C133" i="31" s="1"/>
  <c r="N132" i="31"/>
  <c r="M132" i="31"/>
  <c r="K132" i="31"/>
  <c r="J132" i="31"/>
  <c r="J131" i="31" s="1"/>
  <c r="H132" i="31"/>
  <c r="G132" i="31"/>
  <c r="E132" i="31"/>
  <c r="D132" i="31"/>
  <c r="O130" i="31"/>
  <c r="L130" i="31"/>
  <c r="I130" i="31"/>
  <c r="F130" i="31"/>
  <c r="N129" i="31"/>
  <c r="M129" i="31"/>
  <c r="K129" i="31"/>
  <c r="J129" i="31"/>
  <c r="H129" i="31"/>
  <c r="G129" i="31"/>
  <c r="E129" i="31"/>
  <c r="D129" i="31"/>
  <c r="O128" i="31"/>
  <c r="L128" i="31"/>
  <c r="I128" i="31"/>
  <c r="F128" i="31"/>
  <c r="O127" i="31"/>
  <c r="L127" i="31"/>
  <c r="I127" i="31"/>
  <c r="F127" i="31"/>
  <c r="O126" i="31"/>
  <c r="L126" i="31"/>
  <c r="I126" i="31"/>
  <c r="F126" i="31"/>
  <c r="O125" i="31"/>
  <c r="L125" i="31"/>
  <c r="I125" i="31"/>
  <c r="F125" i="31"/>
  <c r="O124" i="31"/>
  <c r="L124" i="31"/>
  <c r="I124" i="31"/>
  <c r="F124" i="31"/>
  <c r="N123" i="31"/>
  <c r="M123" i="31"/>
  <c r="K123" i="31"/>
  <c r="J123" i="31"/>
  <c r="H123" i="31"/>
  <c r="G123" i="31"/>
  <c r="I123" i="31" s="1"/>
  <c r="E123" i="31"/>
  <c r="D123" i="31"/>
  <c r="O122" i="31"/>
  <c r="L122" i="31"/>
  <c r="I122" i="31"/>
  <c r="F122" i="31"/>
  <c r="O121" i="31"/>
  <c r="L121" i="31"/>
  <c r="I121" i="31"/>
  <c r="F121" i="31"/>
  <c r="O120" i="31"/>
  <c r="L120" i="31"/>
  <c r="I120" i="31"/>
  <c r="F120" i="31"/>
  <c r="O119" i="31"/>
  <c r="L119" i="31"/>
  <c r="I119" i="31"/>
  <c r="F119" i="31"/>
  <c r="O118" i="31"/>
  <c r="L118" i="31"/>
  <c r="I118" i="31"/>
  <c r="F118" i="31"/>
  <c r="N117" i="31"/>
  <c r="M117" i="31"/>
  <c r="K117" i="31"/>
  <c r="J117" i="31"/>
  <c r="H117" i="31"/>
  <c r="G117" i="31"/>
  <c r="E117" i="31"/>
  <c r="D117" i="31"/>
  <c r="O116" i="31"/>
  <c r="L116" i="31"/>
  <c r="I116" i="31"/>
  <c r="F116" i="31"/>
  <c r="O115" i="31"/>
  <c r="L115" i="31"/>
  <c r="I115" i="31"/>
  <c r="F115" i="31"/>
  <c r="O114" i="31"/>
  <c r="L114" i="31"/>
  <c r="I114" i="31"/>
  <c r="F114" i="31"/>
  <c r="N113" i="31"/>
  <c r="M113" i="31"/>
  <c r="K113" i="31"/>
  <c r="J113" i="31"/>
  <c r="H113" i="31"/>
  <c r="G113" i="31"/>
  <c r="I113" i="31" s="1"/>
  <c r="E113" i="31"/>
  <c r="D113" i="31"/>
  <c r="O112" i="31"/>
  <c r="L112" i="31"/>
  <c r="I112" i="31"/>
  <c r="F112" i="31"/>
  <c r="O111" i="31"/>
  <c r="L111" i="31"/>
  <c r="I111" i="31"/>
  <c r="F111" i="31"/>
  <c r="O110" i="31"/>
  <c r="L110" i="31"/>
  <c r="I110" i="31"/>
  <c r="F110" i="31"/>
  <c r="O109" i="31"/>
  <c r="L109" i="31"/>
  <c r="I109" i="31"/>
  <c r="F109" i="31"/>
  <c r="O108" i="31"/>
  <c r="L108" i="31"/>
  <c r="I108" i="31"/>
  <c r="F108" i="31"/>
  <c r="O107" i="31"/>
  <c r="L107" i="31"/>
  <c r="I107" i="31"/>
  <c r="F107" i="31"/>
  <c r="O106" i="31"/>
  <c r="L106" i="31"/>
  <c r="I106" i="31"/>
  <c r="F106" i="31"/>
  <c r="O105" i="31"/>
  <c r="L105" i="31"/>
  <c r="I105" i="31"/>
  <c r="F105" i="31"/>
  <c r="N104" i="31"/>
  <c r="M104" i="31"/>
  <c r="O104" i="31" s="1"/>
  <c r="K104" i="31"/>
  <c r="J104" i="31"/>
  <c r="H104" i="31"/>
  <c r="G104" i="31"/>
  <c r="I104" i="31" s="1"/>
  <c r="E104" i="31"/>
  <c r="D104" i="31"/>
  <c r="O103" i="31"/>
  <c r="L103" i="31"/>
  <c r="I103" i="31"/>
  <c r="F103" i="31"/>
  <c r="O102" i="31"/>
  <c r="L102" i="31"/>
  <c r="I102" i="31"/>
  <c r="F102" i="31"/>
  <c r="O101" i="31"/>
  <c r="L101" i="31"/>
  <c r="I101" i="31"/>
  <c r="F101" i="31"/>
  <c r="O100" i="31"/>
  <c r="L100" i="31"/>
  <c r="I100" i="31"/>
  <c r="F100" i="31"/>
  <c r="O99" i="31"/>
  <c r="L99" i="31"/>
  <c r="I99" i="31"/>
  <c r="F99" i="31"/>
  <c r="O98" i="31"/>
  <c r="L98" i="31"/>
  <c r="I98" i="31"/>
  <c r="F98" i="31"/>
  <c r="O97" i="31"/>
  <c r="L97" i="31"/>
  <c r="I97" i="31"/>
  <c r="F97" i="31"/>
  <c r="N96" i="31"/>
  <c r="M96" i="31"/>
  <c r="K96" i="31"/>
  <c r="J96" i="31"/>
  <c r="H96" i="31"/>
  <c r="G96" i="31"/>
  <c r="E96" i="31"/>
  <c r="D96" i="31"/>
  <c r="O95" i="31"/>
  <c r="L95" i="31"/>
  <c r="I95" i="31"/>
  <c r="F95" i="31"/>
  <c r="O94" i="31"/>
  <c r="L94" i="31"/>
  <c r="I94" i="31"/>
  <c r="F94" i="31"/>
  <c r="O93" i="31"/>
  <c r="L93" i="31"/>
  <c r="I93" i="31"/>
  <c r="F93" i="31"/>
  <c r="O92" i="31"/>
  <c r="L92" i="31"/>
  <c r="I92" i="31"/>
  <c r="F92" i="31"/>
  <c r="O91" i="31"/>
  <c r="L91" i="31"/>
  <c r="I91" i="31"/>
  <c r="F91" i="31"/>
  <c r="N90" i="31"/>
  <c r="M90" i="31"/>
  <c r="K90" i="31"/>
  <c r="J90" i="31"/>
  <c r="H90" i="31"/>
  <c r="G90" i="31"/>
  <c r="E90" i="31"/>
  <c r="D90" i="31"/>
  <c r="O89" i="31"/>
  <c r="L89" i="31"/>
  <c r="I89" i="31"/>
  <c r="F89" i="31"/>
  <c r="O88" i="31"/>
  <c r="L88" i="31"/>
  <c r="I88" i="31"/>
  <c r="F88" i="31"/>
  <c r="O87" i="31"/>
  <c r="L87" i="31"/>
  <c r="I87" i="31"/>
  <c r="F87" i="31"/>
  <c r="O86" i="31"/>
  <c r="L86" i="31"/>
  <c r="I86" i="31"/>
  <c r="F86" i="31"/>
  <c r="N85" i="31"/>
  <c r="M85" i="31"/>
  <c r="K85" i="31"/>
  <c r="K84" i="31" s="1"/>
  <c r="J85" i="31"/>
  <c r="H85" i="31"/>
  <c r="G85" i="31"/>
  <c r="G84" i="31" s="1"/>
  <c r="E85" i="31"/>
  <c r="D85" i="31"/>
  <c r="O83" i="31"/>
  <c r="L83" i="31"/>
  <c r="I83" i="31"/>
  <c r="F83" i="31"/>
  <c r="O82" i="31"/>
  <c r="L82" i="31"/>
  <c r="I82" i="31"/>
  <c r="F82" i="31"/>
  <c r="N81" i="31"/>
  <c r="M81" i="31"/>
  <c r="K81" i="31"/>
  <c r="J81" i="31"/>
  <c r="H81" i="31"/>
  <c r="G81" i="31"/>
  <c r="E81" i="31"/>
  <c r="D81" i="31"/>
  <c r="O80" i="31"/>
  <c r="L80" i="31"/>
  <c r="I80" i="31"/>
  <c r="F80" i="31"/>
  <c r="O79" i="31"/>
  <c r="L79" i="31"/>
  <c r="I79" i="31"/>
  <c r="F79" i="31"/>
  <c r="N78" i="31"/>
  <c r="M78" i="31"/>
  <c r="K78" i="31"/>
  <c r="K77" i="31" s="1"/>
  <c r="J78" i="31"/>
  <c r="H78" i="31"/>
  <c r="H77" i="31" s="1"/>
  <c r="G78" i="31"/>
  <c r="G77" i="31" s="1"/>
  <c r="E78" i="31"/>
  <c r="E77" i="31" s="1"/>
  <c r="D78" i="31"/>
  <c r="D77" i="31" s="1"/>
  <c r="O75" i="31"/>
  <c r="L75" i="31"/>
  <c r="I75" i="31"/>
  <c r="F75" i="31"/>
  <c r="O74" i="31"/>
  <c r="L74" i="31"/>
  <c r="I74" i="31"/>
  <c r="F74" i="31"/>
  <c r="O73" i="31"/>
  <c r="L73" i="31"/>
  <c r="I73" i="31"/>
  <c r="F73" i="31"/>
  <c r="O72" i="31"/>
  <c r="L72" i="31"/>
  <c r="I72" i="31"/>
  <c r="F72" i="31"/>
  <c r="O71" i="31"/>
  <c r="L71" i="31"/>
  <c r="I71" i="31"/>
  <c r="F71" i="31"/>
  <c r="N70" i="31"/>
  <c r="M70" i="31"/>
  <c r="K70" i="31"/>
  <c r="J70" i="31"/>
  <c r="H70" i="31"/>
  <c r="H68" i="31" s="1"/>
  <c r="G70" i="31"/>
  <c r="E70" i="31"/>
  <c r="E68" i="31" s="1"/>
  <c r="D70" i="31"/>
  <c r="O69" i="31"/>
  <c r="L69" i="31"/>
  <c r="I69" i="31"/>
  <c r="F69" i="31"/>
  <c r="N68" i="31"/>
  <c r="K68" i="31"/>
  <c r="J68" i="31"/>
  <c r="O67" i="31"/>
  <c r="L67" i="31"/>
  <c r="I67" i="31"/>
  <c r="F67" i="31"/>
  <c r="O66" i="31"/>
  <c r="L66" i="31"/>
  <c r="I66" i="31"/>
  <c r="F66" i="31"/>
  <c r="O65" i="31"/>
  <c r="L65" i="31"/>
  <c r="I65" i="31"/>
  <c r="F65" i="31"/>
  <c r="O64" i="31"/>
  <c r="L64" i="31"/>
  <c r="I64" i="31"/>
  <c r="F64" i="31"/>
  <c r="O63" i="31"/>
  <c r="L63" i="31"/>
  <c r="I63" i="31"/>
  <c r="F63" i="31"/>
  <c r="O62" i="31"/>
  <c r="L62" i="31"/>
  <c r="I62" i="31"/>
  <c r="F62" i="31"/>
  <c r="O61" i="31"/>
  <c r="L61" i="31"/>
  <c r="I61" i="31"/>
  <c r="F61" i="31"/>
  <c r="O60" i="31"/>
  <c r="L60" i="31"/>
  <c r="I60" i="31"/>
  <c r="F60" i="31"/>
  <c r="N59" i="31"/>
  <c r="M59" i="31"/>
  <c r="K59" i="31"/>
  <c r="J59" i="31"/>
  <c r="H59" i="31"/>
  <c r="G59" i="31"/>
  <c r="E59" i="31"/>
  <c r="D59" i="31"/>
  <c r="O58" i="31"/>
  <c r="L58" i="31"/>
  <c r="I58" i="31"/>
  <c r="F58" i="31"/>
  <c r="O57" i="31"/>
  <c r="L57" i="31"/>
  <c r="I57" i="31"/>
  <c r="F57" i="31"/>
  <c r="N56" i="31"/>
  <c r="N55" i="31" s="1"/>
  <c r="M56" i="31"/>
  <c r="M55" i="31" s="1"/>
  <c r="K56" i="31"/>
  <c r="K55" i="31" s="1"/>
  <c r="J56" i="31"/>
  <c r="J55" i="31" s="1"/>
  <c r="J54" i="31" s="1"/>
  <c r="H56" i="31"/>
  <c r="H55" i="31" s="1"/>
  <c r="G56" i="31"/>
  <c r="E56" i="31"/>
  <c r="E55" i="31" s="1"/>
  <c r="E54" i="31" s="1"/>
  <c r="D56" i="31"/>
  <c r="O48" i="31"/>
  <c r="C48" i="31" s="1"/>
  <c r="O47" i="31"/>
  <c r="C47" i="31" s="1"/>
  <c r="N46" i="31"/>
  <c r="M46" i="31"/>
  <c r="L45" i="31"/>
  <c r="I45" i="31"/>
  <c r="F45" i="31"/>
  <c r="K44" i="31"/>
  <c r="J44" i="31"/>
  <c r="H44" i="31"/>
  <c r="G44" i="31"/>
  <c r="E44" i="31"/>
  <c r="D44" i="31"/>
  <c r="F43" i="31"/>
  <c r="C43" i="31" s="1"/>
  <c r="L42" i="31"/>
  <c r="C42" i="31" s="1"/>
  <c r="L41" i="31"/>
  <c r="C41" i="31" s="1"/>
  <c r="L40" i="31"/>
  <c r="C40" i="31" s="1"/>
  <c r="L39" i="31"/>
  <c r="C39" i="31" s="1"/>
  <c r="K38" i="31"/>
  <c r="J38" i="31"/>
  <c r="L37" i="31"/>
  <c r="C37" i="31" s="1"/>
  <c r="L36" i="31"/>
  <c r="C36" i="31" s="1"/>
  <c r="K35" i="31"/>
  <c r="J35" i="31"/>
  <c r="L34" i="31"/>
  <c r="C34" i="31" s="1"/>
  <c r="K33" i="31"/>
  <c r="J33" i="31"/>
  <c r="L32" i="31"/>
  <c r="C32" i="31" s="1"/>
  <c r="L31" i="31"/>
  <c r="C31" i="31" s="1"/>
  <c r="L30" i="31"/>
  <c r="C30" i="31" s="1"/>
  <c r="K29" i="31"/>
  <c r="J29" i="31"/>
  <c r="J28" i="31" s="1"/>
  <c r="F27" i="31"/>
  <c r="C27" i="31" s="1"/>
  <c r="I26" i="31"/>
  <c r="F26" i="31"/>
  <c r="O25" i="31"/>
  <c r="L25" i="31"/>
  <c r="I25" i="31"/>
  <c r="F25" i="31"/>
  <c r="O24" i="31"/>
  <c r="L24" i="31"/>
  <c r="I24" i="31"/>
  <c r="F24" i="31"/>
  <c r="N23" i="31"/>
  <c r="N291" i="31" s="1"/>
  <c r="N290" i="31" s="1"/>
  <c r="M23" i="31"/>
  <c r="M291" i="31" s="1"/>
  <c r="K23" i="31"/>
  <c r="J23" i="31"/>
  <c r="J291" i="31" s="1"/>
  <c r="H23" i="31"/>
  <c r="G23" i="31"/>
  <c r="G291" i="31" s="1"/>
  <c r="E23" i="31"/>
  <c r="E291" i="31" s="1"/>
  <c r="D23" i="31"/>
  <c r="C202" i="31" l="1"/>
  <c r="I90" i="31"/>
  <c r="I142" i="31"/>
  <c r="L55" i="31"/>
  <c r="O113" i="31"/>
  <c r="F81" i="31"/>
  <c r="L145" i="31"/>
  <c r="I96" i="31"/>
  <c r="O96" i="31"/>
  <c r="O129" i="31"/>
  <c r="J188" i="31"/>
  <c r="E22" i="31"/>
  <c r="N54" i="31"/>
  <c r="C72" i="31"/>
  <c r="C80" i="31"/>
  <c r="O234" i="31"/>
  <c r="I236" i="31"/>
  <c r="I239" i="31"/>
  <c r="I283" i="31"/>
  <c r="I293" i="31"/>
  <c r="O293" i="31"/>
  <c r="C26" i="31"/>
  <c r="L33" i="31"/>
  <c r="C33" i="31" s="1"/>
  <c r="I44" i="31"/>
  <c r="C45" i="31"/>
  <c r="F56" i="31"/>
  <c r="F59" i="31"/>
  <c r="L59" i="31"/>
  <c r="L104" i="31"/>
  <c r="C106" i="31"/>
  <c r="L113" i="31"/>
  <c r="C114" i="31"/>
  <c r="F117" i="31"/>
  <c r="L117" i="31"/>
  <c r="L123" i="31"/>
  <c r="C125" i="31"/>
  <c r="F129" i="31"/>
  <c r="C178" i="31"/>
  <c r="L185" i="31"/>
  <c r="C210" i="31"/>
  <c r="F217" i="31"/>
  <c r="L217" i="31"/>
  <c r="K188" i="31"/>
  <c r="L188" i="31" s="1"/>
  <c r="I77" i="31"/>
  <c r="C146" i="31"/>
  <c r="C164" i="31"/>
  <c r="M252" i="31"/>
  <c r="O252" i="31" s="1"/>
  <c r="L293" i="31"/>
  <c r="C218" i="31"/>
  <c r="C219" i="31"/>
  <c r="C221" i="31"/>
  <c r="C222" i="31"/>
  <c r="C230" i="31"/>
  <c r="C258" i="31"/>
  <c r="C297" i="31"/>
  <c r="C303" i="31"/>
  <c r="L35" i="31"/>
  <c r="C35" i="31" s="1"/>
  <c r="F234" i="31"/>
  <c r="L236" i="31"/>
  <c r="C237" i="31"/>
  <c r="C238" i="31"/>
  <c r="F239" i="31"/>
  <c r="L260" i="31"/>
  <c r="C262" i="31"/>
  <c r="C60" i="31"/>
  <c r="L193" i="31"/>
  <c r="C278" i="31"/>
  <c r="C279" i="31"/>
  <c r="L38" i="31"/>
  <c r="C38" i="31" s="1"/>
  <c r="O142" i="31"/>
  <c r="I152" i="31"/>
  <c r="L192" i="31"/>
  <c r="O137" i="31"/>
  <c r="I167" i="31"/>
  <c r="G197" i="31"/>
  <c r="O206" i="31"/>
  <c r="C190" i="31"/>
  <c r="F247" i="31"/>
  <c r="L247" i="31"/>
  <c r="C266" i="31"/>
  <c r="C64" i="31"/>
  <c r="L96" i="31"/>
  <c r="C98" i="31"/>
  <c r="O152" i="31"/>
  <c r="I228" i="31"/>
  <c r="F236" i="31"/>
  <c r="C254" i="31"/>
  <c r="C255" i="31"/>
  <c r="C257" i="31"/>
  <c r="F283" i="31"/>
  <c r="C296" i="31"/>
  <c r="F70" i="31"/>
  <c r="C71" i="31"/>
  <c r="F123" i="31"/>
  <c r="C126" i="31"/>
  <c r="C148" i="31"/>
  <c r="L180" i="31"/>
  <c r="C250" i="31"/>
  <c r="C284" i="31"/>
  <c r="L137" i="31"/>
  <c r="I176" i="31"/>
  <c r="C274" i="31"/>
  <c r="C24" i="31"/>
  <c r="F77" i="31"/>
  <c r="C108" i="31"/>
  <c r="O117" i="31"/>
  <c r="C162" i="31"/>
  <c r="C177" i="31"/>
  <c r="O185" i="31"/>
  <c r="C198" i="31"/>
  <c r="I272" i="31"/>
  <c r="M22" i="31"/>
  <c r="I59" i="31"/>
  <c r="L70" i="31"/>
  <c r="I81" i="31"/>
  <c r="C101" i="31"/>
  <c r="C124" i="31"/>
  <c r="L132" i="31"/>
  <c r="C140" i="31"/>
  <c r="L152" i="31"/>
  <c r="O189" i="31"/>
  <c r="C207" i="31"/>
  <c r="C209" i="31"/>
  <c r="C226" i="31"/>
  <c r="C242" i="31"/>
  <c r="C244" i="31"/>
  <c r="L253" i="31"/>
  <c r="I264" i="31"/>
  <c r="O264" i="31"/>
  <c r="C271" i="31"/>
  <c r="F272" i="31"/>
  <c r="C282" i="31"/>
  <c r="O59" i="31"/>
  <c r="I70" i="31"/>
  <c r="C79" i="31"/>
  <c r="C112" i="31"/>
  <c r="F113" i="31"/>
  <c r="C121" i="31"/>
  <c r="I132" i="31"/>
  <c r="C170" i="31"/>
  <c r="K196" i="31"/>
  <c r="C94" i="31"/>
  <c r="C136" i="31"/>
  <c r="N131" i="31"/>
  <c r="O166" i="31"/>
  <c r="C182" i="31"/>
  <c r="C184" i="31"/>
  <c r="C194" i="31"/>
  <c r="C204" i="31"/>
  <c r="H232" i="31"/>
  <c r="L264" i="31"/>
  <c r="C265" i="31"/>
  <c r="L23" i="31"/>
  <c r="F44" i="31"/>
  <c r="C88" i="31"/>
  <c r="C128" i="31"/>
  <c r="I137" i="31"/>
  <c r="F142" i="31"/>
  <c r="C158" i="31"/>
  <c r="F161" i="31"/>
  <c r="L161" i="31"/>
  <c r="I189" i="31"/>
  <c r="C214" i="31"/>
  <c r="C246" i="31"/>
  <c r="I277" i="31"/>
  <c r="C113" i="31"/>
  <c r="F166" i="31"/>
  <c r="C25" i="31"/>
  <c r="L29" i="31"/>
  <c r="C29" i="31" s="1"/>
  <c r="D55" i="31"/>
  <c r="F55" i="31" s="1"/>
  <c r="O56" i="31"/>
  <c r="C63" i="31"/>
  <c r="C73" i="31"/>
  <c r="C74" i="31"/>
  <c r="C75" i="31"/>
  <c r="L78" i="31"/>
  <c r="D84" i="31"/>
  <c r="H84" i="31"/>
  <c r="I84" i="31" s="1"/>
  <c r="M84" i="31"/>
  <c r="C92" i="31"/>
  <c r="C93" i="31"/>
  <c r="C102" i="31"/>
  <c r="C110" i="31"/>
  <c r="C116" i="31"/>
  <c r="C120" i="31"/>
  <c r="C127" i="31"/>
  <c r="C130" i="31"/>
  <c r="H131" i="31"/>
  <c r="C135" i="31"/>
  <c r="C139" i="31"/>
  <c r="O145" i="31"/>
  <c r="C150" i="31"/>
  <c r="E131" i="31"/>
  <c r="O161" i="31"/>
  <c r="C169" i="31"/>
  <c r="I175" i="31"/>
  <c r="L176" i="31"/>
  <c r="C211" i="31"/>
  <c r="C212" i="31"/>
  <c r="C213" i="31"/>
  <c r="H205" i="31"/>
  <c r="C223" i="31"/>
  <c r="C225" i="31"/>
  <c r="C249" i="31"/>
  <c r="C256" i="31"/>
  <c r="I260" i="31"/>
  <c r="C273" i="31"/>
  <c r="H270" i="31"/>
  <c r="H269" i="31" s="1"/>
  <c r="C280" i="31"/>
  <c r="C295" i="31"/>
  <c r="C298" i="31"/>
  <c r="C301" i="31"/>
  <c r="K54" i="31"/>
  <c r="C67" i="31"/>
  <c r="G68" i="31"/>
  <c r="I68" i="31" s="1"/>
  <c r="C69" i="31"/>
  <c r="I78" i="31"/>
  <c r="N77" i="31"/>
  <c r="I85" i="31"/>
  <c r="N84" i="31"/>
  <c r="C105" i="31"/>
  <c r="C118" i="31"/>
  <c r="F132" i="31"/>
  <c r="O132" i="31"/>
  <c r="C157" i="31"/>
  <c r="F167" i="31"/>
  <c r="C168" i="31"/>
  <c r="C173" i="31"/>
  <c r="C181" i="31"/>
  <c r="L189" i="31"/>
  <c r="C191" i="31"/>
  <c r="O192" i="31"/>
  <c r="C201" i="31"/>
  <c r="O217" i="31"/>
  <c r="C224" i="31"/>
  <c r="C233" i="31"/>
  <c r="C241" i="31"/>
  <c r="C248" i="31"/>
  <c r="C251" i="31"/>
  <c r="L252" i="31"/>
  <c r="C261" i="31"/>
  <c r="C268" i="31"/>
  <c r="G270" i="31"/>
  <c r="J270" i="31"/>
  <c r="N270" i="31"/>
  <c r="N269" i="31" s="1"/>
  <c r="I281" i="31"/>
  <c r="C299" i="31"/>
  <c r="E290" i="31"/>
  <c r="K291" i="31"/>
  <c r="K290" i="31" s="1"/>
  <c r="O23" i="31"/>
  <c r="K28" i="31"/>
  <c r="K22" i="31" s="1"/>
  <c r="L44" i="31"/>
  <c r="O55" i="31"/>
  <c r="L68" i="31"/>
  <c r="L81" i="31"/>
  <c r="C82" i="31"/>
  <c r="C83" i="31"/>
  <c r="F85" i="31"/>
  <c r="C87" i="31"/>
  <c r="C100" i="31"/>
  <c r="C107" i="31"/>
  <c r="C122" i="31"/>
  <c r="L129" i="31"/>
  <c r="C143" i="31"/>
  <c r="I145" i="31"/>
  <c r="C147" i="31"/>
  <c r="C154" i="31"/>
  <c r="C156" i="31"/>
  <c r="C159" i="31"/>
  <c r="I161" i="31"/>
  <c r="C163" i="31"/>
  <c r="C172" i="31"/>
  <c r="C183" i="31"/>
  <c r="F185" i="31"/>
  <c r="O193" i="31"/>
  <c r="C200" i="31"/>
  <c r="C203" i="31"/>
  <c r="F206" i="31"/>
  <c r="L206" i="31"/>
  <c r="E205" i="31"/>
  <c r="E196" i="31" s="1"/>
  <c r="L228" i="31"/>
  <c r="C229" i="31"/>
  <c r="C240" i="31"/>
  <c r="C245" i="31"/>
  <c r="I247" i="31"/>
  <c r="J259" i="31"/>
  <c r="L259" i="31" s="1"/>
  <c r="I259" i="31"/>
  <c r="C263" i="31"/>
  <c r="C276" i="31"/>
  <c r="O281" i="31"/>
  <c r="C285" i="31"/>
  <c r="F293" i="31"/>
  <c r="H291" i="31"/>
  <c r="H290" i="31" s="1"/>
  <c r="H22" i="31"/>
  <c r="O70" i="31"/>
  <c r="C70" i="31" s="1"/>
  <c r="M68" i="31"/>
  <c r="J77" i="31"/>
  <c r="E84" i="31"/>
  <c r="E76" i="31" s="1"/>
  <c r="E53" i="31" s="1"/>
  <c r="D291" i="31"/>
  <c r="D22" i="31"/>
  <c r="F22" i="31" s="1"/>
  <c r="F23" i="31"/>
  <c r="H54" i="31"/>
  <c r="L54" i="31"/>
  <c r="C61" i="31"/>
  <c r="C62" i="31"/>
  <c r="O81" i="31"/>
  <c r="J84" i="31"/>
  <c r="L84" i="31" s="1"/>
  <c r="L85" i="31"/>
  <c r="C86" i="31"/>
  <c r="O90" i="31"/>
  <c r="C97" i="31"/>
  <c r="C57" i="31"/>
  <c r="C58" i="31"/>
  <c r="C59" i="31"/>
  <c r="C65" i="31"/>
  <c r="C66" i="31"/>
  <c r="M77" i="31"/>
  <c r="O78" i="31"/>
  <c r="C89" i="31"/>
  <c r="F90" i="31"/>
  <c r="C109" i="31"/>
  <c r="O46" i="31"/>
  <c r="C46" i="31" s="1"/>
  <c r="G55" i="31"/>
  <c r="I56" i="31"/>
  <c r="J22" i="31"/>
  <c r="N22" i="31"/>
  <c r="O22" i="31" s="1"/>
  <c r="I23" i="31"/>
  <c r="O291" i="31"/>
  <c r="L56" i="31"/>
  <c r="D68" i="31"/>
  <c r="F68" i="31" s="1"/>
  <c r="F78" i="31"/>
  <c r="O85" i="31"/>
  <c r="L90" i="31"/>
  <c r="C95" i="31"/>
  <c r="C115" i="31"/>
  <c r="I129" i="31"/>
  <c r="M131" i="31"/>
  <c r="O131" i="31" s="1"/>
  <c r="C141" i="31"/>
  <c r="C149" i="31"/>
  <c r="C153" i="31"/>
  <c r="C165" i="31"/>
  <c r="J166" i="31"/>
  <c r="L166" i="31" s="1"/>
  <c r="L167" i="31"/>
  <c r="J174" i="31"/>
  <c r="C179" i="31"/>
  <c r="F180" i="31"/>
  <c r="C180" i="31" s="1"/>
  <c r="I185" i="31"/>
  <c r="C187" i="31"/>
  <c r="M188" i="31"/>
  <c r="G205" i="31"/>
  <c r="I206" i="31"/>
  <c r="O228" i="31"/>
  <c r="M205" i="31"/>
  <c r="M259" i="31"/>
  <c r="O259" i="31" s="1"/>
  <c r="O260" i="31"/>
  <c r="G22" i="31"/>
  <c r="J290" i="31"/>
  <c r="C91" i="31"/>
  <c r="F96" i="31"/>
  <c r="C96" i="31" s="1"/>
  <c r="C103" i="31"/>
  <c r="I117" i="31"/>
  <c r="C117" i="31" s="1"/>
  <c r="D131" i="31"/>
  <c r="F131" i="31" s="1"/>
  <c r="G131" i="31"/>
  <c r="K131" i="31"/>
  <c r="L131" i="31" s="1"/>
  <c r="C151" i="31"/>
  <c r="C155" i="31"/>
  <c r="C171" i="31"/>
  <c r="D174" i="31"/>
  <c r="F174" i="31" s="1"/>
  <c r="M175" i="31"/>
  <c r="O176" i="31"/>
  <c r="F189" i="31"/>
  <c r="C189" i="31" s="1"/>
  <c r="H252" i="31"/>
  <c r="I253" i="31"/>
  <c r="G290" i="31"/>
  <c r="I290" i="31" s="1"/>
  <c r="C99" i="31"/>
  <c r="F104" i="31"/>
  <c r="C104" i="31" s="1"/>
  <c r="C111" i="31"/>
  <c r="C119" i="31"/>
  <c r="O123" i="31"/>
  <c r="C123" i="31" s="1"/>
  <c r="C137" i="31"/>
  <c r="L142" i="31"/>
  <c r="C142" i="31" s="1"/>
  <c r="F152" i="31"/>
  <c r="C152" i="31" s="1"/>
  <c r="C161" i="31"/>
  <c r="O167" i="31"/>
  <c r="I174" i="31"/>
  <c r="F175" i="31"/>
  <c r="F176" i="31"/>
  <c r="O236" i="31"/>
  <c r="C236" i="31" s="1"/>
  <c r="M232" i="31"/>
  <c r="L239" i="31"/>
  <c r="J232" i="31"/>
  <c r="M290" i="31"/>
  <c r="O290" i="31" s="1"/>
  <c r="H166" i="31"/>
  <c r="I166" i="31" s="1"/>
  <c r="K175" i="31"/>
  <c r="K174" i="31" s="1"/>
  <c r="N188" i="31"/>
  <c r="H192" i="31"/>
  <c r="I192" i="31" s="1"/>
  <c r="I193" i="31"/>
  <c r="H196" i="31"/>
  <c r="I197" i="31"/>
  <c r="C215" i="31"/>
  <c r="C216" i="31"/>
  <c r="C227" i="31"/>
  <c r="F228" i="31"/>
  <c r="K232" i="31"/>
  <c r="K231" i="31" s="1"/>
  <c r="K195" i="31" s="1"/>
  <c r="L234" i="31"/>
  <c r="C235" i="31"/>
  <c r="C243" i="31"/>
  <c r="O247" i="31"/>
  <c r="D252" i="31"/>
  <c r="F253" i="31"/>
  <c r="C253" i="31" s="1"/>
  <c r="C267" i="31"/>
  <c r="G269" i="31"/>
  <c r="I270" i="31"/>
  <c r="O283" i="31"/>
  <c r="D192" i="31"/>
  <c r="F192" i="31" s="1"/>
  <c r="F193" i="31"/>
  <c r="D196" i="31"/>
  <c r="F197" i="31"/>
  <c r="N197" i="31"/>
  <c r="N196" i="31" s="1"/>
  <c r="O199" i="31"/>
  <c r="I234" i="31"/>
  <c r="C234" i="31" s="1"/>
  <c r="G232" i="31"/>
  <c r="E259" i="31"/>
  <c r="F259" i="31" s="1"/>
  <c r="F260" i="31"/>
  <c r="C275" i="31"/>
  <c r="F277" i="31"/>
  <c r="C277" i="31" s="1"/>
  <c r="D270" i="31"/>
  <c r="J269" i="31"/>
  <c r="L269" i="31" s="1"/>
  <c r="L270" i="31"/>
  <c r="C294" i="31"/>
  <c r="C293" i="31" s="1"/>
  <c r="L199" i="31"/>
  <c r="J197" i="31"/>
  <c r="C208" i="31"/>
  <c r="I217" i="31"/>
  <c r="C217" i="31" s="1"/>
  <c r="C220" i="31"/>
  <c r="E232" i="31"/>
  <c r="O239" i="31"/>
  <c r="N232" i="31"/>
  <c r="N231" i="31" s="1"/>
  <c r="F264" i="31"/>
  <c r="C264" i="31" s="1"/>
  <c r="O272" i="31"/>
  <c r="C272" i="31" s="1"/>
  <c r="M270" i="31"/>
  <c r="L283" i="31"/>
  <c r="C283" i="31" s="1"/>
  <c r="C259" i="31" l="1"/>
  <c r="C239" i="31"/>
  <c r="C166" i="31"/>
  <c r="I22" i="31"/>
  <c r="C78" i="31"/>
  <c r="C145" i="31"/>
  <c r="C185" i="31"/>
  <c r="C193" i="31"/>
  <c r="C247" i="31"/>
  <c r="C228" i="31"/>
  <c r="C167" i="31"/>
  <c r="L291" i="31"/>
  <c r="C44" i="31"/>
  <c r="L290" i="31"/>
  <c r="C129" i="31"/>
  <c r="C132" i="31"/>
  <c r="C260" i="31"/>
  <c r="I291" i="31"/>
  <c r="C176" i="31"/>
  <c r="C199" i="31"/>
  <c r="C85" i="31"/>
  <c r="F84" i="31"/>
  <c r="L28" i="31"/>
  <c r="C28" i="31" s="1"/>
  <c r="C281" i="31"/>
  <c r="C206" i="31"/>
  <c r="C81" i="31"/>
  <c r="O84" i="31"/>
  <c r="O197" i="31"/>
  <c r="L175" i="31"/>
  <c r="C23" i="31"/>
  <c r="K76" i="31"/>
  <c r="K53" i="31" s="1"/>
  <c r="K52" i="31" s="1"/>
  <c r="F205" i="31"/>
  <c r="N76" i="31"/>
  <c r="N53" i="31" s="1"/>
  <c r="F270" i="31"/>
  <c r="D269" i="31"/>
  <c r="D231" i="31"/>
  <c r="F252" i="31"/>
  <c r="G54" i="31"/>
  <c r="I55" i="31"/>
  <c r="C55" i="31" s="1"/>
  <c r="M76" i="31"/>
  <c r="O77" i="31"/>
  <c r="C291" i="31"/>
  <c r="C290" i="31" s="1"/>
  <c r="N195" i="31"/>
  <c r="C192" i="31"/>
  <c r="I269" i="31"/>
  <c r="L232" i="31"/>
  <c r="J231" i="31"/>
  <c r="L231" i="31" s="1"/>
  <c r="D188" i="31"/>
  <c r="F188" i="31" s="1"/>
  <c r="G196" i="31"/>
  <c r="I205" i="31"/>
  <c r="L174" i="31"/>
  <c r="L22" i="31"/>
  <c r="C22" i="31" s="1"/>
  <c r="C90" i="31"/>
  <c r="D76" i="31"/>
  <c r="F76" i="31" s="1"/>
  <c r="J76" i="31"/>
  <c r="L77" i="31"/>
  <c r="J196" i="31"/>
  <c r="L197" i="31"/>
  <c r="C197" i="31" s="1"/>
  <c r="M269" i="31"/>
  <c r="O270" i="31"/>
  <c r="G231" i="31"/>
  <c r="I232" i="31"/>
  <c r="I131" i="31"/>
  <c r="C131" i="31" s="1"/>
  <c r="G76" i="31"/>
  <c r="O205" i="31"/>
  <c r="M196" i="31"/>
  <c r="H188" i="31"/>
  <c r="I188" i="31" s="1"/>
  <c r="H76" i="31"/>
  <c r="D290" i="31"/>
  <c r="F290" i="31" s="1"/>
  <c r="F291" i="31"/>
  <c r="O68" i="31"/>
  <c r="C68" i="31" s="1"/>
  <c r="M54" i="31"/>
  <c r="D54" i="31"/>
  <c r="E231" i="31"/>
  <c r="F232" i="31"/>
  <c r="F196" i="31"/>
  <c r="M231" i="31"/>
  <c r="O231" i="31" s="1"/>
  <c r="O232" i="31"/>
  <c r="H231" i="31"/>
  <c r="I252" i="31"/>
  <c r="M174" i="31"/>
  <c r="O174" i="31" s="1"/>
  <c r="O175" i="31"/>
  <c r="O188" i="31"/>
  <c r="C56" i="31"/>
  <c r="C84" i="31" l="1"/>
  <c r="N286" i="31"/>
  <c r="H53" i="31"/>
  <c r="C77" i="31"/>
  <c r="N52" i="31"/>
  <c r="N288" i="31" s="1"/>
  <c r="C175" i="31"/>
  <c r="K286" i="31"/>
  <c r="C174" i="31"/>
  <c r="O76" i="31"/>
  <c r="F231" i="31"/>
  <c r="C205" i="31"/>
  <c r="I231" i="31"/>
  <c r="C232" i="31"/>
  <c r="L196" i="31"/>
  <c r="J195" i="31"/>
  <c r="L195" i="31" s="1"/>
  <c r="J286" i="31"/>
  <c r="K51" i="31"/>
  <c r="K288" i="31"/>
  <c r="E286" i="31"/>
  <c r="E195" i="31"/>
  <c r="E52" i="31" s="1"/>
  <c r="H286" i="31"/>
  <c r="D195" i="31"/>
  <c r="D53" i="31"/>
  <c r="F54" i="31"/>
  <c r="M195" i="31"/>
  <c r="O195" i="31" s="1"/>
  <c r="O196" i="31"/>
  <c r="O269" i="31"/>
  <c r="M286" i="31"/>
  <c r="G195" i="31"/>
  <c r="I196" i="31"/>
  <c r="C196" i="31" s="1"/>
  <c r="C270" i="31"/>
  <c r="M53" i="31"/>
  <c r="O54" i="31"/>
  <c r="L76" i="31"/>
  <c r="J53" i="31"/>
  <c r="C188" i="31"/>
  <c r="H195" i="31"/>
  <c r="C252" i="31"/>
  <c r="I76" i="31"/>
  <c r="G286" i="31"/>
  <c r="G53" i="31"/>
  <c r="I54" i="31"/>
  <c r="F269" i="31"/>
  <c r="D286" i="31"/>
  <c r="H52" i="31" l="1"/>
  <c r="O286" i="31"/>
  <c r="N51" i="31"/>
  <c r="C231" i="31"/>
  <c r="L286" i="31"/>
  <c r="C269" i="31"/>
  <c r="F286" i="31"/>
  <c r="C76" i="31"/>
  <c r="H288" i="31"/>
  <c r="H51" i="31"/>
  <c r="I53" i="31"/>
  <c r="G52" i="31"/>
  <c r="E288" i="31"/>
  <c r="E51" i="31"/>
  <c r="J52" i="31"/>
  <c r="L53" i="31"/>
  <c r="D52" i="31"/>
  <c r="F53" i="31"/>
  <c r="I286" i="31"/>
  <c r="F195" i="31"/>
  <c r="I195" i="31"/>
  <c r="M52" i="31"/>
  <c r="O53" i="31"/>
  <c r="C54" i="31"/>
  <c r="C286" i="31" s="1"/>
  <c r="D288" i="31" l="1"/>
  <c r="F288" i="31" s="1"/>
  <c r="F52" i="31"/>
  <c r="D51" i="31"/>
  <c r="F51" i="31" s="1"/>
  <c r="C195" i="31"/>
  <c r="J51" i="31"/>
  <c r="L51" i="31" s="1"/>
  <c r="L52" i="31"/>
  <c r="J288" i="31"/>
  <c r="L288" i="31" s="1"/>
  <c r="G288" i="31"/>
  <c r="I288" i="31" s="1"/>
  <c r="G51" i="31"/>
  <c r="I51" i="31" s="1"/>
  <c r="I52" i="31"/>
  <c r="M51" i="31"/>
  <c r="O51" i="31" s="1"/>
  <c r="O52" i="31"/>
  <c r="M288" i="31"/>
  <c r="O288" i="31" s="1"/>
  <c r="C53" i="31"/>
  <c r="C51" i="31" l="1"/>
  <c r="C52" i="31"/>
  <c r="C288" i="31"/>
  <c r="O303" i="30" l="1"/>
  <c r="L303" i="30"/>
  <c r="I303" i="30"/>
  <c r="F303" i="30"/>
  <c r="C303" i="30" s="1"/>
  <c r="O301" i="30"/>
  <c r="L301" i="30"/>
  <c r="I301" i="30"/>
  <c r="F301" i="30"/>
  <c r="O299" i="30"/>
  <c r="L299" i="30"/>
  <c r="I299" i="30"/>
  <c r="F299" i="30"/>
  <c r="C299" i="30" s="1"/>
  <c r="O298" i="30"/>
  <c r="L298" i="30"/>
  <c r="I298" i="30"/>
  <c r="F298" i="30"/>
  <c r="C298" i="30" s="1"/>
  <c r="O297" i="30"/>
  <c r="L297" i="30"/>
  <c r="I297" i="30"/>
  <c r="F297" i="30"/>
  <c r="O296" i="30"/>
  <c r="L296" i="30"/>
  <c r="I296" i="30"/>
  <c r="F296" i="30"/>
  <c r="O295" i="30"/>
  <c r="L295" i="30"/>
  <c r="I295" i="30"/>
  <c r="F295" i="30"/>
  <c r="O294" i="30"/>
  <c r="L294" i="30"/>
  <c r="I294" i="30"/>
  <c r="F294" i="30"/>
  <c r="C294" i="30" s="1"/>
  <c r="N293" i="30"/>
  <c r="M293" i="30"/>
  <c r="J293" i="30"/>
  <c r="L293" i="30" s="1"/>
  <c r="H293" i="30"/>
  <c r="G293" i="30"/>
  <c r="E293" i="30"/>
  <c r="D293" i="30"/>
  <c r="O285" i="30"/>
  <c r="L285" i="30"/>
  <c r="I285" i="30"/>
  <c r="F285" i="30"/>
  <c r="O284" i="30"/>
  <c r="L284" i="30"/>
  <c r="I284" i="30"/>
  <c r="F284" i="30"/>
  <c r="N283" i="30"/>
  <c r="M283" i="30"/>
  <c r="J283" i="30"/>
  <c r="H283" i="30"/>
  <c r="G283" i="30"/>
  <c r="E283" i="30"/>
  <c r="D283" i="30"/>
  <c r="O282" i="30"/>
  <c r="L282" i="30"/>
  <c r="I282" i="30"/>
  <c r="F282" i="30"/>
  <c r="N281" i="30"/>
  <c r="M281" i="30"/>
  <c r="O281" i="30" s="1"/>
  <c r="J281" i="30"/>
  <c r="H281" i="30"/>
  <c r="G281" i="30"/>
  <c r="E281" i="30"/>
  <c r="D281" i="30"/>
  <c r="O280" i="30"/>
  <c r="L280" i="30"/>
  <c r="I280" i="30"/>
  <c r="F280" i="30"/>
  <c r="O279" i="30"/>
  <c r="L279" i="30"/>
  <c r="I279" i="30"/>
  <c r="F279" i="30"/>
  <c r="O278" i="30"/>
  <c r="L278" i="30"/>
  <c r="I278" i="30"/>
  <c r="F278" i="30"/>
  <c r="N277" i="30"/>
  <c r="M277" i="30"/>
  <c r="J277" i="30"/>
  <c r="H277" i="30"/>
  <c r="G277" i="30"/>
  <c r="E277" i="30"/>
  <c r="D277" i="30"/>
  <c r="O276" i="30"/>
  <c r="L276" i="30"/>
  <c r="I276" i="30"/>
  <c r="F276" i="30"/>
  <c r="O275" i="30"/>
  <c r="L275" i="30"/>
  <c r="I275" i="30"/>
  <c r="F275" i="30"/>
  <c r="O274" i="30"/>
  <c r="L274" i="30"/>
  <c r="I274" i="30"/>
  <c r="F274" i="30"/>
  <c r="O273" i="30"/>
  <c r="L273" i="30"/>
  <c r="I273" i="30"/>
  <c r="F273" i="30"/>
  <c r="N272" i="30"/>
  <c r="M272" i="30"/>
  <c r="J272" i="30"/>
  <c r="H272" i="30"/>
  <c r="H270" i="30" s="1"/>
  <c r="H269" i="30" s="1"/>
  <c r="G272" i="30"/>
  <c r="E272" i="30"/>
  <c r="D272" i="30"/>
  <c r="O271" i="30"/>
  <c r="L271" i="30"/>
  <c r="I271" i="30"/>
  <c r="F271" i="30"/>
  <c r="O268" i="30"/>
  <c r="L268" i="30"/>
  <c r="I268" i="30"/>
  <c r="F268" i="30"/>
  <c r="O267" i="30"/>
  <c r="L267" i="30"/>
  <c r="I267" i="30"/>
  <c r="F267" i="30"/>
  <c r="O266" i="30"/>
  <c r="L266" i="30"/>
  <c r="I266" i="30"/>
  <c r="F266" i="30"/>
  <c r="O265" i="30"/>
  <c r="L265" i="30"/>
  <c r="I265" i="30"/>
  <c r="F265" i="30"/>
  <c r="N264" i="30"/>
  <c r="M264" i="30"/>
  <c r="J264" i="30"/>
  <c r="H264" i="30"/>
  <c r="G264" i="30"/>
  <c r="E264" i="30"/>
  <c r="D264" i="30"/>
  <c r="F264" i="30" s="1"/>
  <c r="O263" i="30"/>
  <c r="L263" i="30"/>
  <c r="I263" i="30"/>
  <c r="F263" i="30"/>
  <c r="O262" i="30"/>
  <c r="L262" i="30"/>
  <c r="I262" i="30"/>
  <c r="F262" i="30"/>
  <c r="O261" i="30"/>
  <c r="L261" i="30"/>
  <c r="I261" i="30"/>
  <c r="F261" i="30"/>
  <c r="N260" i="30"/>
  <c r="M260" i="30"/>
  <c r="M259" i="30" s="1"/>
  <c r="J260" i="30"/>
  <c r="H260" i="30"/>
  <c r="H259" i="30" s="1"/>
  <c r="G260" i="30"/>
  <c r="E260" i="30"/>
  <c r="D260" i="30"/>
  <c r="O258" i="30"/>
  <c r="L258" i="30"/>
  <c r="I258" i="30"/>
  <c r="F258" i="30"/>
  <c r="O257" i="30"/>
  <c r="L257" i="30"/>
  <c r="I257" i="30"/>
  <c r="F257" i="30"/>
  <c r="O256" i="30"/>
  <c r="L256" i="30"/>
  <c r="I256" i="30"/>
  <c r="F256" i="30"/>
  <c r="O255" i="30"/>
  <c r="L255" i="30"/>
  <c r="I255" i="30"/>
  <c r="F255" i="30"/>
  <c r="O254" i="30"/>
  <c r="L254" i="30"/>
  <c r="I254" i="30"/>
  <c r="F254" i="30"/>
  <c r="N253" i="30"/>
  <c r="N252" i="30" s="1"/>
  <c r="M253" i="30"/>
  <c r="M252" i="30" s="1"/>
  <c r="J253" i="30"/>
  <c r="H253" i="30"/>
  <c r="H252" i="30" s="1"/>
  <c r="G253" i="30"/>
  <c r="G252" i="30" s="1"/>
  <c r="E253" i="30"/>
  <c r="E252" i="30" s="1"/>
  <c r="D253" i="30"/>
  <c r="O251" i="30"/>
  <c r="L251" i="30"/>
  <c r="I251" i="30"/>
  <c r="F251" i="30"/>
  <c r="O250" i="30"/>
  <c r="L250" i="30"/>
  <c r="I250" i="30"/>
  <c r="F250" i="30"/>
  <c r="O249" i="30"/>
  <c r="L249" i="30"/>
  <c r="I249" i="30"/>
  <c r="F249" i="30"/>
  <c r="O248" i="30"/>
  <c r="L248" i="30"/>
  <c r="I248" i="30"/>
  <c r="F248" i="30"/>
  <c r="N247" i="30"/>
  <c r="M247" i="30"/>
  <c r="J247" i="30"/>
  <c r="H247" i="30"/>
  <c r="G247" i="30"/>
  <c r="E247" i="30"/>
  <c r="D247" i="30"/>
  <c r="O246" i="30"/>
  <c r="L246" i="30"/>
  <c r="I246" i="30"/>
  <c r="F246" i="30"/>
  <c r="O245" i="30"/>
  <c r="L245" i="30"/>
  <c r="I245" i="30"/>
  <c r="F245" i="30"/>
  <c r="O244" i="30"/>
  <c r="L244" i="30"/>
  <c r="I244" i="30"/>
  <c r="F244" i="30"/>
  <c r="O243" i="30"/>
  <c r="L243" i="30"/>
  <c r="I243" i="30"/>
  <c r="F243" i="30"/>
  <c r="O242" i="30"/>
  <c r="L242" i="30"/>
  <c r="I242" i="30"/>
  <c r="F242" i="30"/>
  <c r="O241" i="30"/>
  <c r="L241" i="30"/>
  <c r="I241" i="30"/>
  <c r="F241" i="30"/>
  <c r="O240" i="30"/>
  <c r="L240" i="30"/>
  <c r="I240" i="30"/>
  <c r="F240" i="30"/>
  <c r="N239" i="30"/>
  <c r="N232" i="30" s="1"/>
  <c r="M239" i="30"/>
  <c r="J239" i="30"/>
  <c r="H239" i="30"/>
  <c r="G239" i="30"/>
  <c r="E239" i="30"/>
  <c r="D239" i="30"/>
  <c r="O238" i="30"/>
  <c r="L238" i="30"/>
  <c r="I238" i="30"/>
  <c r="F238" i="30"/>
  <c r="O237" i="30"/>
  <c r="L237" i="30"/>
  <c r="I237" i="30"/>
  <c r="F237" i="30"/>
  <c r="N236" i="30"/>
  <c r="M236" i="30"/>
  <c r="J236" i="30"/>
  <c r="H236" i="30"/>
  <c r="G236" i="30"/>
  <c r="E236" i="30"/>
  <c r="D236" i="30"/>
  <c r="O235" i="30"/>
  <c r="L235" i="30"/>
  <c r="I235" i="30"/>
  <c r="F235" i="30"/>
  <c r="N234" i="30"/>
  <c r="M234" i="30"/>
  <c r="J234" i="30"/>
  <c r="H234" i="30"/>
  <c r="G234" i="30"/>
  <c r="E234" i="30"/>
  <c r="D234" i="30"/>
  <c r="O233" i="30"/>
  <c r="L233" i="30"/>
  <c r="I233" i="30"/>
  <c r="F233" i="30"/>
  <c r="O230" i="30"/>
  <c r="L230" i="30"/>
  <c r="I230" i="30"/>
  <c r="F230" i="30"/>
  <c r="O229" i="30"/>
  <c r="L229" i="30"/>
  <c r="I229" i="30"/>
  <c r="F229" i="30"/>
  <c r="N228" i="30"/>
  <c r="M228" i="30"/>
  <c r="J228" i="30"/>
  <c r="L228" i="30" s="1"/>
  <c r="H228" i="30"/>
  <c r="G228" i="30"/>
  <c r="E228" i="30"/>
  <c r="D228" i="30"/>
  <c r="O227" i="30"/>
  <c r="L227" i="30"/>
  <c r="I227" i="30"/>
  <c r="F227" i="30"/>
  <c r="O226" i="30"/>
  <c r="L226" i="30"/>
  <c r="I226" i="30"/>
  <c r="F226" i="30"/>
  <c r="O225" i="30"/>
  <c r="L225" i="30"/>
  <c r="I225" i="30"/>
  <c r="F225" i="30"/>
  <c r="O224" i="30"/>
  <c r="L224" i="30"/>
  <c r="I224" i="30"/>
  <c r="F224" i="30"/>
  <c r="O223" i="30"/>
  <c r="L223" i="30"/>
  <c r="I223" i="30"/>
  <c r="F223" i="30"/>
  <c r="O222" i="30"/>
  <c r="L222" i="30"/>
  <c r="I222" i="30"/>
  <c r="F222" i="30"/>
  <c r="O221" i="30"/>
  <c r="L221" i="30"/>
  <c r="I221" i="30"/>
  <c r="F221" i="30"/>
  <c r="O220" i="30"/>
  <c r="L220" i="30"/>
  <c r="I220" i="30"/>
  <c r="F220" i="30"/>
  <c r="O219" i="30"/>
  <c r="L219" i="30"/>
  <c r="I219" i="30"/>
  <c r="F219" i="30"/>
  <c r="O218" i="30"/>
  <c r="L218" i="30"/>
  <c r="I218" i="30"/>
  <c r="F218" i="30"/>
  <c r="N217" i="30"/>
  <c r="M217" i="30"/>
  <c r="J217" i="30"/>
  <c r="H217" i="30"/>
  <c r="G217" i="30"/>
  <c r="E217" i="30"/>
  <c r="D217" i="30"/>
  <c r="F217" i="30" s="1"/>
  <c r="O216" i="30"/>
  <c r="L216" i="30"/>
  <c r="I216" i="30"/>
  <c r="F216" i="30"/>
  <c r="O215" i="30"/>
  <c r="L215" i="30"/>
  <c r="I215" i="30"/>
  <c r="F215" i="30"/>
  <c r="O214" i="30"/>
  <c r="L214" i="30"/>
  <c r="I214" i="30"/>
  <c r="F214" i="30"/>
  <c r="O213" i="30"/>
  <c r="L213" i="30"/>
  <c r="I213" i="30"/>
  <c r="F213" i="30"/>
  <c r="O212" i="30"/>
  <c r="L212" i="30"/>
  <c r="I212" i="30"/>
  <c r="F212" i="30"/>
  <c r="O211" i="30"/>
  <c r="L211" i="30"/>
  <c r="I211" i="30"/>
  <c r="F211" i="30"/>
  <c r="O210" i="30"/>
  <c r="L210" i="30"/>
  <c r="I210" i="30"/>
  <c r="F210" i="30"/>
  <c r="O209" i="30"/>
  <c r="L209" i="30"/>
  <c r="I209" i="30"/>
  <c r="F209" i="30"/>
  <c r="O208" i="30"/>
  <c r="L208" i="30"/>
  <c r="I208" i="30"/>
  <c r="F208" i="30"/>
  <c r="O207" i="30"/>
  <c r="L207" i="30"/>
  <c r="I207" i="30"/>
  <c r="F207" i="30"/>
  <c r="N206" i="30"/>
  <c r="M206" i="30"/>
  <c r="J206" i="30"/>
  <c r="H206" i="30"/>
  <c r="G206" i="30"/>
  <c r="E206" i="30"/>
  <c r="D206" i="30"/>
  <c r="O204" i="30"/>
  <c r="L204" i="30"/>
  <c r="I204" i="30"/>
  <c r="F204" i="30"/>
  <c r="O203" i="30"/>
  <c r="L203" i="30"/>
  <c r="I203" i="30"/>
  <c r="F203" i="30"/>
  <c r="O202" i="30"/>
  <c r="L202" i="30"/>
  <c r="I202" i="30"/>
  <c r="F202" i="30"/>
  <c r="O201" i="30"/>
  <c r="L201" i="30"/>
  <c r="I201" i="30"/>
  <c r="F201" i="30"/>
  <c r="O200" i="30"/>
  <c r="L200" i="30"/>
  <c r="I200" i="30"/>
  <c r="D200" i="30"/>
  <c r="N199" i="30"/>
  <c r="N197" i="30" s="1"/>
  <c r="M199" i="30"/>
  <c r="J199" i="30"/>
  <c r="J197" i="30" s="1"/>
  <c r="H199" i="30"/>
  <c r="H197" i="30" s="1"/>
  <c r="G199" i="30"/>
  <c r="G197" i="30" s="1"/>
  <c r="E199" i="30"/>
  <c r="E197" i="30" s="1"/>
  <c r="O198" i="30"/>
  <c r="L198" i="30"/>
  <c r="I198" i="30"/>
  <c r="F198" i="30"/>
  <c r="O194" i="30"/>
  <c r="L194" i="30"/>
  <c r="I194" i="30"/>
  <c r="F194" i="30"/>
  <c r="N193" i="30"/>
  <c r="N192" i="30" s="1"/>
  <c r="M193" i="30"/>
  <c r="M192" i="30" s="1"/>
  <c r="J193" i="30"/>
  <c r="J192" i="30" s="1"/>
  <c r="H193" i="30"/>
  <c r="H192" i="30" s="1"/>
  <c r="G193" i="30"/>
  <c r="E193" i="30"/>
  <c r="E192" i="30" s="1"/>
  <c r="D193" i="30"/>
  <c r="D192" i="30" s="1"/>
  <c r="O191" i="30"/>
  <c r="L191" i="30"/>
  <c r="I191" i="30"/>
  <c r="F191" i="30"/>
  <c r="O190" i="30"/>
  <c r="L190" i="30"/>
  <c r="I190" i="30"/>
  <c r="F190" i="30"/>
  <c r="N189" i="30"/>
  <c r="M189" i="30"/>
  <c r="J189" i="30"/>
  <c r="H189" i="30"/>
  <c r="G189" i="30"/>
  <c r="E189" i="30"/>
  <c r="D189" i="30"/>
  <c r="O187" i="30"/>
  <c r="L187" i="30"/>
  <c r="I187" i="30"/>
  <c r="F187" i="30"/>
  <c r="O186" i="30"/>
  <c r="L186" i="30"/>
  <c r="I186" i="30"/>
  <c r="F186" i="30"/>
  <c r="N185" i="30"/>
  <c r="M185" i="30"/>
  <c r="J185" i="30"/>
  <c r="H185" i="30"/>
  <c r="G185" i="30"/>
  <c r="E185" i="30"/>
  <c r="D185" i="30"/>
  <c r="O184" i="30"/>
  <c r="L184" i="30"/>
  <c r="I184" i="30"/>
  <c r="F184" i="30"/>
  <c r="O183" i="30"/>
  <c r="L183" i="30"/>
  <c r="I183" i="30"/>
  <c r="F183" i="30"/>
  <c r="O182" i="30"/>
  <c r="L182" i="30"/>
  <c r="I182" i="30"/>
  <c r="F182" i="30"/>
  <c r="O181" i="30"/>
  <c r="L181" i="30"/>
  <c r="I181" i="30"/>
  <c r="F181" i="30"/>
  <c r="N180" i="30"/>
  <c r="M180" i="30"/>
  <c r="J180" i="30"/>
  <c r="H180" i="30"/>
  <c r="G180" i="30"/>
  <c r="E180" i="30"/>
  <c r="D180" i="30"/>
  <c r="O179" i="30"/>
  <c r="L179" i="30"/>
  <c r="I179" i="30"/>
  <c r="F179" i="30"/>
  <c r="O178" i="30"/>
  <c r="L178" i="30"/>
  <c r="I178" i="30"/>
  <c r="F178" i="30"/>
  <c r="O177" i="30"/>
  <c r="L177" i="30"/>
  <c r="I177" i="30"/>
  <c r="F177" i="30"/>
  <c r="N176" i="30"/>
  <c r="M176" i="30"/>
  <c r="J176" i="30"/>
  <c r="H176" i="30"/>
  <c r="G176" i="30"/>
  <c r="E176" i="30"/>
  <c r="D176" i="30"/>
  <c r="O173" i="30"/>
  <c r="L173" i="30"/>
  <c r="I173" i="30"/>
  <c r="F173" i="30"/>
  <c r="O172" i="30"/>
  <c r="L172" i="30"/>
  <c r="I172" i="30"/>
  <c r="F172" i="30"/>
  <c r="O171" i="30"/>
  <c r="L171" i="30"/>
  <c r="I171" i="30"/>
  <c r="F171" i="30"/>
  <c r="O170" i="30"/>
  <c r="L170" i="30"/>
  <c r="I170" i="30"/>
  <c r="F170" i="30"/>
  <c r="O169" i="30"/>
  <c r="L169" i="30"/>
  <c r="I169" i="30"/>
  <c r="F169" i="30"/>
  <c r="O168" i="30"/>
  <c r="L168" i="30"/>
  <c r="I168" i="30"/>
  <c r="F168" i="30"/>
  <c r="N167" i="30"/>
  <c r="N166" i="30" s="1"/>
  <c r="M167" i="30"/>
  <c r="M166" i="30" s="1"/>
  <c r="J167" i="30"/>
  <c r="H167" i="30"/>
  <c r="G167" i="30"/>
  <c r="G166" i="30" s="1"/>
  <c r="E167" i="30"/>
  <c r="D167" i="30"/>
  <c r="E166" i="30"/>
  <c r="O165" i="30"/>
  <c r="L165" i="30"/>
  <c r="I165" i="30"/>
  <c r="F165" i="30"/>
  <c r="O164" i="30"/>
  <c r="L164" i="30"/>
  <c r="I164" i="30"/>
  <c r="F164" i="30"/>
  <c r="O163" i="30"/>
  <c r="L163" i="30"/>
  <c r="I163" i="30"/>
  <c r="F163" i="30"/>
  <c r="O162" i="30"/>
  <c r="L162" i="30"/>
  <c r="I162" i="30"/>
  <c r="F162" i="30"/>
  <c r="N161" i="30"/>
  <c r="M161" i="30"/>
  <c r="J161" i="30"/>
  <c r="H161" i="30"/>
  <c r="G161" i="30"/>
  <c r="E161" i="30"/>
  <c r="D161" i="30"/>
  <c r="O160" i="30"/>
  <c r="L160" i="30"/>
  <c r="I160" i="30"/>
  <c r="F160" i="30"/>
  <c r="O159" i="30"/>
  <c r="L159" i="30"/>
  <c r="I159" i="30"/>
  <c r="F159" i="30"/>
  <c r="O158" i="30"/>
  <c r="L158" i="30"/>
  <c r="I158" i="30"/>
  <c r="F158" i="30"/>
  <c r="O157" i="30"/>
  <c r="L157" i="30"/>
  <c r="I157" i="30"/>
  <c r="F157" i="30"/>
  <c r="O156" i="30"/>
  <c r="L156" i="30"/>
  <c r="I156" i="30"/>
  <c r="F156" i="30"/>
  <c r="O155" i="30"/>
  <c r="L155" i="30"/>
  <c r="I155" i="30"/>
  <c r="F155" i="30"/>
  <c r="O154" i="30"/>
  <c r="L154" i="30"/>
  <c r="I154" i="30"/>
  <c r="F154" i="30"/>
  <c r="O153" i="30"/>
  <c r="L153" i="30"/>
  <c r="I153" i="30"/>
  <c r="F153" i="30"/>
  <c r="N152" i="30"/>
  <c r="M152" i="30"/>
  <c r="J152" i="30"/>
  <c r="H152" i="30"/>
  <c r="G152" i="30"/>
  <c r="E152" i="30"/>
  <c r="D152" i="30"/>
  <c r="O151" i="30"/>
  <c r="L151" i="30"/>
  <c r="I151" i="30"/>
  <c r="F151" i="30"/>
  <c r="O150" i="30"/>
  <c r="L150" i="30"/>
  <c r="I150" i="30"/>
  <c r="F150" i="30"/>
  <c r="O149" i="30"/>
  <c r="L149" i="30"/>
  <c r="I149" i="30"/>
  <c r="F149" i="30"/>
  <c r="O148" i="30"/>
  <c r="L148" i="30"/>
  <c r="I148" i="30"/>
  <c r="F148" i="30"/>
  <c r="O147" i="30"/>
  <c r="L147" i="30"/>
  <c r="I147" i="30"/>
  <c r="D147" i="30"/>
  <c r="F147" i="30" s="1"/>
  <c r="O146" i="30"/>
  <c r="L146" i="30"/>
  <c r="I146" i="30"/>
  <c r="F146" i="30"/>
  <c r="N145" i="30"/>
  <c r="M145" i="30"/>
  <c r="J145" i="30"/>
  <c r="H145" i="30"/>
  <c r="G145" i="30"/>
  <c r="E145" i="30"/>
  <c r="O144" i="30"/>
  <c r="L144" i="30"/>
  <c r="I144" i="30"/>
  <c r="F144" i="30"/>
  <c r="O143" i="30"/>
  <c r="L143" i="30"/>
  <c r="I143" i="30"/>
  <c r="F143" i="30"/>
  <c r="N142" i="30"/>
  <c r="M142" i="30"/>
  <c r="J142" i="30"/>
  <c r="H142" i="30"/>
  <c r="G142" i="30"/>
  <c r="E142" i="30"/>
  <c r="D142" i="30"/>
  <c r="O141" i="30"/>
  <c r="L141" i="30"/>
  <c r="I141" i="30"/>
  <c r="F141" i="30"/>
  <c r="O140" i="30"/>
  <c r="L140" i="30"/>
  <c r="I140" i="30"/>
  <c r="F140" i="30"/>
  <c r="O139" i="30"/>
  <c r="L139" i="30"/>
  <c r="I139" i="30"/>
  <c r="F139" i="30"/>
  <c r="O138" i="30"/>
  <c r="L138" i="30"/>
  <c r="I138" i="30"/>
  <c r="F138" i="30"/>
  <c r="N137" i="30"/>
  <c r="M137" i="30"/>
  <c r="J137" i="30"/>
  <c r="H137" i="30"/>
  <c r="G137" i="30"/>
  <c r="E137" i="30"/>
  <c r="D137" i="30"/>
  <c r="O136" i="30"/>
  <c r="L136" i="30"/>
  <c r="I136" i="30"/>
  <c r="F136" i="30"/>
  <c r="O135" i="30"/>
  <c r="L135" i="30"/>
  <c r="I135" i="30"/>
  <c r="D135" i="30"/>
  <c r="F135" i="30" s="1"/>
  <c r="O134" i="30"/>
  <c r="L134" i="30"/>
  <c r="I134" i="30"/>
  <c r="D134" i="30"/>
  <c r="O133" i="30"/>
  <c r="L133" i="30"/>
  <c r="I133" i="30"/>
  <c r="F133" i="30"/>
  <c r="N132" i="30"/>
  <c r="M132" i="30"/>
  <c r="J132" i="30"/>
  <c r="H132" i="30"/>
  <c r="G132" i="30"/>
  <c r="E132" i="30"/>
  <c r="O130" i="30"/>
  <c r="L130" i="30"/>
  <c r="I130" i="30"/>
  <c r="F130" i="30"/>
  <c r="N129" i="30"/>
  <c r="M129" i="30"/>
  <c r="J129" i="30"/>
  <c r="H129" i="30"/>
  <c r="G129" i="30"/>
  <c r="E129" i="30"/>
  <c r="D129" i="30"/>
  <c r="O128" i="30"/>
  <c r="L128" i="30"/>
  <c r="I128" i="30"/>
  <c r="F128" i="30"/>
  <c r="O127" i="30"/>
  <c r="L127" i="30"/>
  <c r="I127" i="30"/>
  <c r="F127" i="30"/>
  <c r="O126" i="30"/>
  <c r="L126" i="30"/>
  <c r="I126" i="30"/>
  <c r="F126" i="30"/>
  <c r="O125" i="30"/>
  <c r="L125" i="30"/>
  <c r="I125" i="30"/>
  <c r="F125" i="30"/>
  <c r="O124" i="30"/>
  <c r="L124" i="30"/>
  <c r="I124" i="30"/>
  <c r="F124" i="30"/>
  <c r="N123" i="30"/>
  <c r="M123" i="30"/>
  <c r="J123" i="30"/>
  <c r="H123" i="30"/>
  <c r="G123" i="30"/>
  <c r="E123" i="30"/>
  <c r="D123" i="30"/>
  <c r="O122" i="30"/>
  <c r="L122" i="30"/>
  <c r="I122" i="30"/>
  <c r="F122" i="30"/>
  <c r="O121" i="30"/>
  <c r="L121" i="30"/>
  <c r="I121" i="30"/>
  <c r="F121" i="30"/>
  <c r="O120" i="30"/>
  <c r="L120" i="30"/>
  <c r="I120" i="30"/>
  <c r="F120" i="30"/>
  <c r="O119" i="30"/>
  <c r="L119" i="30"/>
  <c r="I119" i="30"/>
  <c r="F119" i="30"/>
  <c r="O118" i="30"/>
  <c r="L118" i="30"/>
  <c r="I118" i="30"/>
  <c r="F118" i="30"/>
  <c r="N117" i="30"/>
  <c r="M117" i="30"/>
  <c r="J117" i="30"/>
  <c r="H117" i="30"/>
  <c r="G117" i="30"/>
  <c r="E117" i="30"/>
  <c r="D117" i="30"/>
  <c r="O116" i="30"/>
  <c r="L116" i="30"/>
  <c r="I116" i="30"/>
  <c r="D116" i="30"/>
  <c r="D113" i="30" s="1"/>
  <c r="O115" i="30"/>
  <c r="L115" i="30"/>
  <c r="I115" i="30"/>
  <c r="F115" i="30"/>
  <c r="O114" i="30"/>
  <c r="L114" i="30"/>
  <c r="I114" i="30"/>
  <c r="F114" i="30"/>
  <c r="N113" i="30"/>
  <c r="M113" i="30"/>
  <c r="J113" i="30"/>
  <c r="H113" i="30"/>
  <c r="G113" i="30"/>
  <c r="E113" i="30"/>
  <c r="O112" i="30"/>
  <c r="L112" i="30"/>
  <c r="I112" i="30"/>
  <c r="F112" i="30"/>
  <c r="O111" i="30"/>
  <c r="L111" i="30"/>
  <c r="I111" i="30"/>
  <c r="F111" i="30"/>
  <c r="O110" i="30"/>
  <c r="L110" i="30"/>
  <c r="I110" i="30"/>
  <c r="F110" i="30"/>
  <c r="O109" i="30"/>
  <c r="L109" i="30"/>
  <c r="I109" i="30"/>
  <c r="F109" i="30"/>
  <c r="O108" i="30"/>
  <c r="L108" i="30"/>
  <c r="I108" i="30"/>
  <c r="D108" i="30"/>
  <c r="F108" i="30" s="1"/>
  <c r="O107" i="30"/>
  <c r="L107" i="30"/>
  <c r="I107" i="30"/>
  <c r="D107" i="30"/>
  <c r="F107" i="30" s="1"/>
  <c r="O106" i="30"/>
  <c r="L106" i="30"/>
  <c r="I106" i="30"/>
  <c r="F106" i="30"/>
  <c r="O105" i="30"/>
  <c r="L105" i="30"/>
  <c r="I105" i="30"/>
  <c r="F105" i="30"/>
  <c r="N104" i="30"/>
  <c r="M104" i="30"/>
  <c r="J104" i="30"/>
  <c r="H104" i="30"/>
  <c r="G104" i="30"/>
  <c r="E104" i="30"/>
  <c r="O103" i="30"/>
  <c r="L103" i="30"/>
  <c r="I103" i="30"/>
  <c r="F103" i="30"/>
  <c r="D103" i="30"/>
  <c r="O102" i="30"/>
  <c r="L102" i="30"/>
  <c r="I102" i="30"/>
  <c r="F102" i="30"/>
  <c r="O101" i="30"/>
  <c r="L101" i="30"/>
  <c r="I101" i="30"/>
  <c r="F101" i="30"/>
  <c r="O100" i="30"/>
  <c r="L100" i="30"/>
  <c r="I100" i="30"/>
  <c r="F100" i="30"/>
  <c r="O99" i="30"/>
  <c r="L99" i="30"/>
  <c r="I99" i="30"/>
  <c r="F99" i="30"/>
  <c r="O98" i="30"/>
  <c r="L98" i="30"/>
  <c r="I98" i="30"/>
  <c r="F98" i="30"/>
  <c r="O97" i="30"/>
  <c r="L97" i="30"/>
  <c r="I97" i="30"/>
  <c r="F97" i="30"/>
  <c r="N96" i="30"/>
  <c r="M96" i="30"/>
  <c r="J96" i="30"/>
  <c r="H96" i="30"/>
  <c r="G96" i="30"/>
  <c r="E96" i="30"/>
  <c r="D96" i="30"/>
  <c r="O95" i="30"/>
  <c r="L95" i="30"/>
  <c r="I95" i="30"/>
  <c r="F95" i="30"/>
  <c r="O94" i="30"/>
  <c r="L94" i="30"/>
  <c r="I94" i="30"/>
  <c r="E94" i="30"/>
  <c r="F94" i="30" s="1"/>
  <c r="O93" i="30"/>
  <c r="L93" i="30"/>
  <c r="I93" i="30"/>
  <c r="F93" i="30"/>
  <c r="O92" i="30"/>
  <c r="L92" i="30"/>
  <c r="I92" i="30"/>
  <c r="F92" i="30"/>
  <c r="O91" i="30"/>
  <c r="L91" i="30"/>
  <c r="I91" i="30"/>
  <c r="F91" i="30"/>
  <c r="N90" i="30"/>
  <c r="M90" i="30"/>
  <c r="J90" i="30"/>
  <c r="H90" i="30"/>
  <c r="G90" i="30"/>
  <c r="I90" i="30" s="1"/>
  <c r="E90" i="30"/>
  <c r="D90" i="30"/>
  <c r="O89" i="30"/>
  <c r="L89" i="30"/>
  <c r="I89" i="30"/>
  <c r="F89" i="30"/>
  <c r="O88" i="30"/>
  <c r="L88" i="30"/>
  <c r="I88" i="30"/>
  <c r="F88" i="30"/>
  <c r="O87" i="30"/>
  <c r="L87" i="30"/>
  <c r="I87" i="30"/>
  <c r="F87" i="30"/>
  <c r="O86" i="30"/>
  <c r="L86" i="30"/>
  <c r="I86" i="30"/>
  <c r="F86" i="30"/>
  <c r="N85" i="30"/>
  <c r="M85" i="30"/>
  <c r="J85" i="30"/>
  <c r="H85" i="30"/>
  <c r="G85" i="30"/>
  <c r="E85" i="30"/>
  <c r="D85" i="30"/>
  <c r="O83" i="30"/>
  <c r="L83" i="30"/>
  <c r="I83" i="30"/>
  <c r="F83" i="30"/>
  <c r="O82" i="30"/>
  <c r="L82" i="30"/>
  <c r="I82" i="30"/>
  <c r="F82" i="30"/>
  <c r="N81" i="30"/>
  <c r="M81" i="30"/>
  <c r="J81" i="30"/>
  <c r="H81" i="30"/>
  <c r="G81" i="30"/>
  <c r="E81" i="30"/>
  <c r="D81" i="30"/>
  <c r="O80" i="30"/>
  <c r="L80" i="30"/>
  <c r="I80" i="30"/>
  <c r="F80" i="30"/>
  <c r="O79" i="30"/>
  <c r="L79" i="30"/>
  <c r="I79" i="30"/>
  <c r="F79" i="30"/>
  <c r="N78" i="30"/>
  <c r="N77" i="30" s="1"/>
  <c r="M78" i="30"/>
  <c r="J78" i="30"/>
  <c r="H78" i="30"/>
  <c r="G78" i="30"/>
  <c r="E78" i="30"/>
  <c r="E77" i="30" s="1"/>
  <c r="D78" i="30"/>
  <c r="O75" i="30"/>
  <c r="L75" i="30"/>
  <c r="I75" i="30"/>
  <c r="F75" i="30"/>
  <c r="O74" i="30"/>
  <c r="L74" i="30"/>
  <c r="I74" i="30"/>
  <c r="F74" i="30"/>
  <c r="O73" i="30"/>
  <c r="L73" i="30"/>
  <c r="I73" i="30"/>
  <c r="F73" i="30"/>
  <c r="O72" i="30"/>
  <c r="L72" i="30"/>
  <c r="I72" i="30"/>
  <c r="F72" i="30"/>
  <c r="O71" i="30"/>
  <c r="L71" i="30"/>
  <c r="I71" i="30"/>
  <c r="F71" i="30"/>
  <c r="N70" i="30"/>
  <c r="N68" i="30" s="1"/>
  <c r="M70" i="30"/>
  <c r="J70" i="30"/>
  <c r="H70" i="30"/>
  <c r="H68" i="30" s="1"/>
  <c r="G70" i="30"/>
  <c r="G68" i="30" s="1"/>
  <c r="E70" i="30"/>
  <c r="E68" i="30" s="1"/>
  <c r="D70" i="30"/>
  <c r="O69" i="30"/>
  <c r="L69" i="30"/>
  <c r="I69" i="30"/>
  <c r="F69" i="30"/>
  <c r="O67" i="30"/>
  <c r="L67" i="30"/>
  <c r="I67" i="30"/>
  <c r="F67" i="30"/>
  <c r="O66" i="30"/>
  <c r="L66" i="30"/>
  <c r="I66" i="30"/>
  <c r="F66" i="30"/>
  <c r="O65" i="30"/>
  <c r="L65" i="30"/>
  <c r="I65" i="30"/>
  <c r="F65" i="30"/>
  <c r="O64" i="30"/>
  <c r="L64" i="30"/>
  <c r="I64" i="30"/>
  <c r="F64" i="30"/>
  <c r="O63" i="30"/>
  <c r="L63" i="30"/>
  <c r="I63" i="30"/>
  <c r="F63" i="30"/>
  <c r="O62" i="30"/>
  <c r="L62" i="30"/>
  <c r="I62" i="30"/>
  <c r="F62" i="30"/>
  <c r="O61" i="30"/>
  <c r="L61" i="30"/>
  <c r="I61" i="30"/>
  <c r="F61" i="30"/>
  <c r="O60" i="30"/>
  <c r="L60" i="30"/>
  <c r="I60" i="30"/>
  <c r="F60" i="30"/>
  <c r="N59" i="30"/>
  <c r="M59" i="30"/>
  <c r="J59" i="30"/>
  <c r="H59" i="30"/>
  <c r="G59" i="30"/>
  <c r="E59" i="30"/>
  <c r="D59" i="30"/>
  <c r="O58" i="30"/>
  <c r="L58" i="30"/>
  <c r="I58" i="30"/>
  <c r="F58" i="30"/>
  <c r="O57" i="30"/>
  <c r="L57" i="30"/>
  <c r="I57" i="30"/>
  <c r="F57" i="30"/>
  <c r="N56" i="30"/>
  <c r="N55" i="30" s="1"/>
  <c r="M56" i="30"/>
  <c r="J56" i="30"/>
  <c r="H56" i="30"/>
  <c r="H55" i="30" s="1"/>
  <c r="H54" i="30" s="1"/>
  <c r="G56" i="30"/>
  <c r="G55" i="30" s="1"/>
  <c r="E56" i="30"/>
  <c r="D56" i="30"/>
  <c r="O48" i="30"/>
  <c r="C48" i="30" s="1"/>
  <c r="O47" i="30"/>
  <c r="C47" i="30" s="1"/>
  <c r="N46" i="30"/>
  <c r="M46" i="30"/>
  <c r="L45" i="30"/>
  <c r="I45" i="30"/>
  <c r="F45" i="30"/>
  <c r="J44" i="30"/>
  <c r="H44" i="30"/>
  <c r="G44" i="30"/>
  <c r="E44" i="30"/>
  <c r="D44" i="30"/>
  <c r="F43" i="30"/>
  <c r="C43" i="30" s="1"/>
  <c r="L42" i="30"/>
  <c r="C42" i="30" s="1"/>
  <c r="L41" i="30"/>
  <c r="C41" i="30" s="1"/>
  <c r="L40" i="30"/>
  <c r="C40" i="30" s="1"/>
  <c r="L39" i="30"/>
  <c r="C39" i="30" s="1"/>
  <c r="J38" i="30"/>
  <c r="L37" i="30"/>
  <c r="C37" i="30" s="1"/>
  <c r="L36" i="30"/>
  <c r="C36" i="30" s="1"/>
  <c r="J35" i="30"/>
  <c r="L34" i="30"/>
  <c r="C34" i="30" s="1"/>
  <c r="J33" i="30"/>
  <c r="L32" i="30"/>
  <c r="C32" i="30" s="1"/>
  <c r="L31" i="30"/>
  <c r="C31" i="30" s="1"/>
  <c r="L30" i="30"/>
  <c r="C30" i="30" s="1"/>
  <c r="J29" i="30"/>
  <c r="F27" i="30"/>
  <c r="C27" i="30" s="1"/>
  <c r="E26" i="30"/>
  <c r="O25" i="30"/>
  <c r="L25" i="30"/>
  <c r="I25" i="30"/>
  <c r="F25" i="30"/>
  <c r="O24" i="30"/>
  <c r="L24" i="30"/>
  <c r="I24" i="30"/>
  <c r="F24" i="30"/>
  <c r="N23" i="30"/>
  <c r="M23" i="30"/>
  <c r="M291" i="30" s="1"/>
  <c r="J23" i="30"/>
  <c r="H23" i="30"/>
  <c r="H291" i="30" s="1"/>
  <c r="G23" i="30"/>
  <c r="E23" i="30"/>
  <c r="D23" i="30"/>
  <c r="E55" i="30" l="1"/>
  <c r="M55" i="30"/>
  <c r="D77" i="30"/>
  <c r="H205" i="30"/>
  <c r="H196" i="30" s="1"/>
  <c r="F228" i="30"/>
  <c r="I281" i="30"/>
  <c r="F293" i="30"/>
  <c r="F116" i="30"/>
  <c r="C116" i="30" s="1"/>
  <c r="O137" i="30"/>
  <c r="M188" i="30"/>
  <c r="D55" i="30"/>
  <c r="J55" i="30"/>
  <c r="L55" i="30" s="1"/>
  <c r="I68" i="30"/>
  <c r="H77" i="30"/>
  <c r="O142" i="30"/>
  <c r="E175" i="30"/>
  <c r="E174" i="30" s="1"/>
  <c r="M175" i="30"/>
  <c r="C284" i="30"/>
  <c r="O81" i="30"/>
  <c r="I85" i="30"/>
  <c r="D145" i="30"/>
  <c r="F185" i="30"/>
  <c r="G291" i="30"/>
  <c r="N291" i="30"/>
  <c r="N290" i="30" s="1"/>
  <c r="O78" i="30"/>
  <c r="F180" i="30"/>
  <c r="E188" i="30"/>
  <c r="I234" i="30"/>
  <c r="O283" i="30"/>
  <c r="C99" i="30"/>
  <c r="C268" i="30"/>
  <c r="O59" i="30"/>
  <c r="L96" i="30"/>
  <c r="L142" i="30"/>
  <c r="F145" i="30"/>
  <c r="C248" i="30"/>
  <c r="O252" i="30"/>
  <c r="I44" i="30"/>
  <c r="C164" i="30"/>
  <c r="C244" i="30"/>
  <c r="C224" i="30"/>
  <c r="L239" i="30"/>
  <c r="O293" i="30"/>
  <c r="C45" i="30"/>
  <c r="F113" i="30"/>
  <c r="C165" i="30"/>
  <c r="J232" i="30"/>
  <c r="J28" i="30"/>
  <c r="L28" i="30" s="1"/>
  <c r="C28" i="30" s="1"/>
  <c r="I117" i="30"/>
  <c r="I129" i="30"/>
  <c r="O145" i="30"/>
  <c r="I152" i="30"/>
  <c r="O152" i="30"/>
  <c r="I161" i="30"/>
  <c r="O189" i="30"/>
  <c r="O239" i="30"/>
  <c r="O247" i="30"/>
  <c r="L59" i="30"/>
  <c r="C63" i="30"/>
  <c r="C65" i="30"/>
  <c r="J84" i="30"/>
  <c r="C94" i="30"/>
  <c r="C95" i="30"/>
  <c r="F96" i="30"/>
  <c r="C98" i="30"/>
  <c r="C160" i="30"/>
  <c r="F161" i="30"/>
  <c r="C212" i="30"/>
  <c r="C220" i="30"/>
  <c r="C221" i="30"/>
  <c r="C223" i="30"/>
  <c r="N205" i="30"/>
  <c r="N196" i="30" s="1"/>
  <c r="J270" i="30"/>
  <c r="J269" i="30" s="1"/>
  <c r="E54" i="30"/>
  <c r="C112" i="30"/>
  <c r="F192" i="30"/>
  <c r="O260" i="30"/>
  <c r="H84" i="30"/>
  <c r="F70" i="30"/>
  <c r="L70" i="30"/>
  <c r="I113" i="30"/>
  <c r="C127" i="30"/>
  <c r="C128" i="30"/>
  <c r="F129" i="30"/>
  <c r="C136" i="30"/>
  <c r="F137" i="30"/>
  <c r="O176" i="30"/>
  <c r="O185" i="30"/>
  <c r="I206" i="30"/>
  <c r="I217" i="30"/>
  <c r="O217" i="30"/>
  <c r="I277" i="30"/>
  <c r="L44" i="30"/>
  <c r="G54" i="30"/>
  <c r="I54" i="30" s="1"/>
  <c r="J68" i="30"/>
  <c r="L68" i="30" s="1"/>
  <c r="C75" i="30"/>
  <c r="C106" i="30"/>
  <c r="C111" i="30"/>
  <c r="C121" i="30"/>
  <c r="C125" i="30"/>
  <c r="C144" i="30"/>
  <c r="C168" i="30"/>
  <c r="C216" i="30"/>
  <c r="C218" i="30"/>
  <c r="I236" i="30"/>
  <c r="O236" i="30"/>
  <c r="C246" i="30"/>
  <c r="L247" i="30"/>
  <c r="O272" i="30"/>
  <c r="L281" i="30"/>
  <c r="F283" i="30"/>
  <c r="C296" i="30"/>
  <c r="D291" i="30"/>
  <c r="D290" i="30" s="1"/>
  <c r="J291" i="30"/>
  <c r="J290" i="30" s="1"/>
  <c r="E22" i="30"/>
  <c r="M22" i="30"/>
  <c r="C73" i="30"/>
  <c r="C83" i="30"/>
  <c r="C103" i="30"/>
  <c r="I123" i="30"/>
  <c r="O123" i="30"/>
  <c r="C156" i="30"/>
  <c r="C159" i="30"/>
  <c r="M131" i="30"/>
  <c r="C186" i="30"/>
  <c r="H188" i="30"/>
  <c r="N188" i="30"/>
  <c r="O188" i="30" s="1"/>
  <c r="C208" i="30"/>
  <c r="C209" i="30"/>
  <c r="C211" i="30"/>
  <c r="C240" i="30"/>
  <c r="C279" i="30"/>
  <c r="O70" i="30"/>
  <c r="C86" i="30"/>
  <c r="F90" i="30"/>
  <c r="I104" i="30"/>
  <c r="O104" i="30"/>
  <c r="C114" i="30"/>
  <c r="H131" i="30"/>
  <c r="N131" i="30"/>
  <c r="C150" i="30"/>
  <c r="L152" i="30"/>
  <c r="C154" i="30"/>
  <c r="F176" i="30"/>
  <c r="J175" i="30"/>
  <c r="J174" i="30" s="1"/>
  <c r="H175" i="30"/>
  <c r="H174" i="30" s="1"/>
  <c r="N175" i="30"/>
  <c r="N174" i="30" s="1"/>
  <c r="O192" i="30"/>
  <c r="O193" i="30"/>
  <c r="E205" i="30"/>
  <c r="E196" i="30" s="1"/>
  <c r="O228" i="30"/>
  <c r="F234" i="30"/>
  <c r="L236" i="30"/>
  <c r="C256" i="30"/>
  <c r="D259" i="30"/>
  <c r="J259" i="30"/>
  <c r="L259" i="30" s="1"/>
  <c r="D270" i="30"/>
  <c r="D269" i="30" s="1"/>
  <c r="N270" i="30"/>
  <c r="N269" i="30" s="1"/>
  <c r="E291" i="30"/>
  <c r="E290" i="30" s="1"/>
  <c r="C25" i="30"/>
  <c r="L29" i="30"/>
  <c r="C29" i="30" s="1"/>
  <c r="L35" i="30"/>
  <c r="C35" i="30" s="1"/>
  <c r="C58" i="30"/>
  <c r="F59" i="30"/>
  <c r="C71" i="30"/>
  <c r="C72" i="30"/>
  <c r="C74" i="30"/>
  <c r="L104" i="30"/>
  <c r="C105" i="30"/>
  <c r="C119" i="30"/>
  <c r="C126" i="30"/>
  <c r="O129" i="30"/>
  <c r="C141" i="30"/>
  <c r="J166" i="30"/>
  <c r="L166" i="30" s="1"/>
  <c r="L167" i="30"/>
  <c r="C179" i="30"/>
  <c r="O180" i="30"/>
  <c r="C194" i="30"/>
  <c r="I199" i="30"/>
  <c r="N259" i="30"/>
  <c r="N231" i="30" s="1"/>
  <c r="O264" i="30"/>
  <c r="J77" i="30"/>
  <c r="L77" i="30" s="1"/>
  <c r="L78" i="30"/>
  <c r="F56" i="30"/>
  <c r="C57" i="30"/>
  <c r="C60" i="30"/>
  <c r="C62" i="30"/>
  <c r="C67" i="30"/>
  <c r="I81" i="30"/>
  <c r="G77" i="30"/>
  <c r="N84" i="30"/>
  <c r="E131" i="30"/>
  <c r="C172" i="30"/>
  <c r="D175" i="30"/>
  <c r="C184" i="30"/>
  <c r="L192" i="30"/>
  <c r="C204" i="30"/>
  <c r="F23" i="30"/>
  <c r="C24" i="30"/>
  <c r="L38" i="30"/>
  <c r="C38" i="30" s="1"/>
  <c r="I56" i="30"/>
  <c r="I59" i="30"/>
  <c r="C61" i="30"/>
  <c r="C64" i="30"/>
  <c r="C66" i="30"/>
  <c r="M77" i="30"/>
  <c r="O77" i="30" s="1"/>
  <c r="C79" i="30"/>
  <c r="E84" i="30"/>
  <c r="C88" i="30"/>
  <c r="O90" i="30"/>
  <c r="O117" i="30"/>
  <c r="F142" i="30"/>
  <c r="C143" i="30"/>
  <c r="L145" i="30"/>
  <c r="C146" i="30"/>
  <c r="C147" i="30"/>
  <c r="C148" i="30"/>
  <c r="C153" i="30"/>
  <c r="C155" i="30"/>
  <c r="C162" i="30"/>
  <c r="L185" i="30"/>
  <c r="C187" i="30"/>
  <c r="D188" i="30"/>
  <c r="F188" i="30" s="1"/>
  <c r="F189" i="30"/>
  <c r="L189" i="30"/>
  <c r="J188" i="30"/>
  <c r="L188" i="30" s="1"/>
  <c r="F253" i="30"/>
  <c r="D252" i="30"/>
  <c r="F252" i="30" s="1"/>
  <c r="C210" i="30"/>
  <c r="C214" i="30"/>
  <c r="C215" i="30"/>
  <c r="C222" i="30"/>
  <c r="C226" i="30"/>
  <c r="C227" i="30"/>
  <c r="C251" i="30"/>
  <c r="C254" i="30"/>
  <c r="C255" i="30"/>
  <c r="F260" i="30"/>
  <c r="C263" i="30"/>
  <c r="C274" i="30"/>
  <c r="E270" i="30"/>
  <c r="E269" i="30" s="1"/>
  <c r="C278" i="30"/>
  <c r="O277" i="30"/>
  <c r="C285" i="30"/>
  <c r="C301" i="30"/>
  <c r="C80" i="30"/>
  <c r="C97" i="30"/>
  <c r="C100" i="30"/>
  <c r="C102" i="30"/>
  <c r="C110" i="30"/>
  <c r="L117" i="30"/>
  <c r="C118" i="30"/>
  <c r="L129" i="30"/>
  <c r="C130" i="30"/>
  <c r="C133" i="30"/>
  <c r="L137" i="30"/>
  <c r="C138" i="30"/>
  <c r="C140" i="30"/>
  <c r="I142" i="30"/>
  <c r="I145" i="30"/>
  <c r="C158" i="30"/>
  <c r="O161" i="30"/>
  <c r="C169" i="30"/>
  <c r="C171" i="30"/>
  <c r="C178" i="30"/>
  <c r="L180" i="30"/>
  <c r="C181" i="30"/>
  <c r="C183" i="30"/>
  <c r="I185" i="30"/>
  <c r="I189" i="30"/>
  <c r="C191" i="30"/>
  <c r="C198" i="30"/>
  <c r="L199" i="30"/>
  <c r="C201" i="30"/>
  <c r="C203" i="30"/>
  <c r="E232" i="30"/>
  <c r="C235" i="30"/>
  <c r="H232" i="30"/>
  <c r="H231" i="30" s="1"/>
  <c r="C241" i="30"/>
  <c r="C243" i="30"/>
  <c r="I247" i="30"/>
  <c r="C250" i="30"/>
  <c r="C257" i="30"/>
  <c r="C262" i="30"/>
  <c r="C265" i="30"/>
  <c r="C266" i="30"/>
  <c r="C267" i="30"/>
  <c r="L277" i="30"/>
  <c r="C280" i="30"/>
  <c r="C69" i="30"/>
  <c r="F81" i="30"/>
  <c r="L81" i="30"/>
  <c r="C82" i="30"/>
  <c r="L85" i="30"/>
  <c r="C92" i="30"/>
  <c r="I96" i="30"/>
  <c r="C101" i="30"/>
  <c r="L113" i="30"/>
  <c r="C115" i="30"/>
  <c r="C120" i="30"/>
  <c r="C122" i="30"/>
  <c r="F123" i="30"/>
  <c r="L123" i="30"/>
  <c r="I132" i="30"/>
  <c r="I137" i="30"/>
  <c r="C139" i="30"/>
  <c r="C151" i="30"/>
  <c r="F152" i="30"/>
  <c r="L161" i="30"/>
  <c r="C163" i="30"/>
  <c r="O167" i="30"/>
  <c r="C170" i="30"/>
  <c r="C173" i="30"/>
  <c r="I180" i="30"/>
  <c r="C182" i="30"/>
  <c r="F193" i="30"/>
  <c r="C202" i="30"/>
  <c r="D205" i="30"/>
  <c r="L206" i="30"/>
  <c r="C207" i="30"/>
  <c r="C213" i="30"/>
  <c r="C219" i="30"/>
  <c r="C229" i="30"/>
  <c r="L234" i="30"/>
  <c r="F236" i="30"/>
  <c r="C237" i="30"/>
  <c r="C242" i="30"/>
  <c r="C245" i="30"/>
  <c r="F247" i="30"/>
  <c r="I252" i="30"/>
  <c r="I253" i="30"/>
  <c r="O253" i="30"/>
  <c r="C258" i="30"/>
  <c r="E259" i="30"/>
  <c r="I264" i="30"/>
  <c r="C271" i="30"/>
  <c r="F272" i="30"/>
  <c r="L272" i="30"/>
  <c r="M270" i="30"/>
  <c r="O270" i="30" s="1"/>
  <c r="C282" i="30"/>
  <c r="C297" i="30"/>
  <c r="F77" i="30"/>
  <c r="F55" i="30"/>
  <c r="N54" i="30"/>
  <c r="O55" i="30"/>
  <c r="D174" i="30"/>
  <c r="G175" i="30"/>
  <c r="I176" i="30"/>
  <c r="M290" i="30"/>
  <c r="O291" i="30"/>
  <c r="H22" i="30"/>
  <c r="G290" i="30"/>
  <c r="I291" i="30"/>
  <c r="O23" i="30"/>
  <c r="L33" i="30"/>
  <c r="C33" i="30" s="1"/>
  <c r="F44" i="30"/>
  <c r="O56" i="30"/>
  <c r="I70" i="30"/>
  <c r="I78" i="30"/>
  <c r="G84" i="30"/>
  <c r="F85" i="30"/>
  <c r="L90" i="30"/>
  <c r="O96" i="30"/>
  <c r="O132" i="30"/>
  <c r="O166" i="30"/>
  <c r="H166" i="30"/>
  <c r="I166" i="30" s="1"/>
  <c r="I167" i="30"/>
  <c r="J252" i="30"/>
  <c r="L253" i="30"/>
  <c r="H290" i="30"/>
  <c r="L23" i="30"/>
  <c r="I55" i="30"/>
  <c r="L56" i="30"/>
  <c r="D68" i="30"/>
  <c r="F68" i="30" s="1"/>
  <c r="F78" i="30"/>
  <c r="C87" i="30"/>
  <c r="C91" i="30"/>
  <c r="C157" i="30"/>
  <c r="D166" i="30"/>
  <c r="F166" i="30" s="1"/>
  <c r="F167" i="30"/>
  <c r="L217" i="30"/>
  <c r="J205" i="30"/>
  <c r="I272" i="30"/>
  <c r="G270" i="30"/>
  <c r="N22" i="30"/>
  <c r="I23" i="30"/>
  <c r="O46" i="30"/>
  <c r="C46" i="30" s="1"/>
  <c r="M68" i="30"/>
  <c r="O68" i="30" s="1"/>
  <c r="M84" i="30"/>
  <c r="O85" i="30"/>
  <c r="C89" i="30"/>
  <c r="C93" i="30"/>
  <c r="C107" i="30"/>
  <c r="C108" i="30"/>
  <c r="C109" i="30"/>
  <c r="O113" i="30"/>
  <c r="F117" i="30"/>
  <c r="C124" i="30"/>
  <c r="G131" i="30"/>
  <c r="J131" i="30"/>
  <c r="L132" i="30"/>
  <c r="D132" i="30"/>
  <c r="F134" i="30"/>
  <c r="C134" i="30" s="1"/>
  <c r="C135" i="30"/>
  <c r="C149" i="30"/>
  <c r="M174" i="30"/>
  <c r="L176" i="30"/>
  <c r="C177" i="30"/>
  <c r="G192" i="30"/>
  <c r="I193" i="30"/>
  <c r="L197" i="30"/>
  <c r="D199" i="30"/>
  <c r="F200" i="30"/>
  <c r="C200" i="30" s="1"/>
  <c r="C230" i="30"/>
  <c r="G232" i="30"/>
  <c r="O234" i="30"/>
  <c r="M232" i="30"/>
  <c r="C238" i="30"/>
  <c r="F239" i="30"/>
  <c r="D232" i="30"/>
  <c r="L260" i="30"/>
  <c r="F281" i="30"/>
  <c r="I283" i="30"/>
  <c r="M205" i="30"/>
  <c r="O205" i="30" s="1"/>
  <c r="O206" i="30"/>
  <c r="C225" i="30"/>
  <c r="I228" i="30"/>
  <c r="G205" i="30"/>
  <c r="I205" i="30" s="1"/>
  <c r="C233" i="30"/>
  <c r="C261" i="30"/>
  <c r="D104" i="30"/>
  <c r="C190" i="30"/>
  <c r="L193" i="30"/>
  <c r="I197" i="30"/>
  <c r="O199" i="30"/>
  <c r="M197" i="30"/>
  <c r="F206" i="30"/>
  <c r="I239" i="30"/>
  <c r="C249" i="30"/>
  <c r="G259" i="30"/>
  <c r="I259" i="30" s="1"/>
  <c r="I260" i="30"/>
  <c r="L264" i="30"/>
  <c r="C273" i="30"/>
  <c r="C275" i="30"/>
  <c r="C276" i="30"/>
  <c r="F277" i="30"/>
  <c r="I293" i="30"/>
  <c r="C295" i="30"/>
  <c r="C293" i="30" s="1"/>
  <c r="L283" i="30"/>
  <c r="J22" i="30" l="1"/>
  <c r="O290" i="30"/>
  <c r="F205" i="30"/>
  <c r="C264" i="30"/>
  <c r="I131" i="30"/>
  <c r="C59" i="30"/>
  <c r="F174" i="30"/>
  <c r="O174" i="30"/>
  <c r="O175" i="30"/>
  <c r="F175" i="30"/>
  <c r="C234" i="30"/>
  <c r="I84" i="30"/>
  <c r="M269" i="30"/>
  <c r="O269" i="30" s="1"/>
  <c r="C129" i="30"/>
  <c r="I77" i="30"/>
  <c r="O84" i="30"/>
  <c r="C281" i="30"/>
  <c r="C277" i="30"/>
  <c r="C185" i="30"/>
  <c r="C96" i="30"/>
  <c r="L232" i="30"/>
  <c r="L131" i="30"/>
  <c r="C217" i="30"/>
  <c r="E76" i="30"/>
  <c r="E53" i="30" s="1"/>
  <c r="F290" i="30"/>
  <c r="L269" i="30"/>
  <c r="J54" i="30"/>
  <c r="L54" i="30" s="1"/>
  <c r="C161" i="30"/>
  <c r="L270" i="30"/>
  <c r="F291" i="30"/>
  <c r="C23" i="30"/>
  <c r="C166" i="30"/>
  <c r="C85" i="30"/>
  <c r="C180" i="30"/>
  <c r="C247" i="30"/>
  <c r="C113" i="30"/>
  <c r="C70" i="30"/>
  <c r="C236" i="30"/>
  <c r="C81" i="30"/>
  <c r="N76" i="30"/>
  <c r="O131" i="30"/>
  <c r="L22" i="30"/>
  <c r="C145" i="30"/>
  <c r="C90" i="30"/>
  <c r="C228" i="30"/>
  <c r="C44" i="30"/>
  <c r="F259" i="30"/>
  <c r="C137" i="30"/>
  <c r="C260" i="30"/>
  <c r="C206" i="30"/>
  <c r="F270" i="30"/>
  <c r="L290" i="30"/>
  <c r="C56" i="30"/>
  <c r="N53" i="30"/>
  <c r="N52" i="30" s="1"/>
  <c r="L84" i="30"/>
  <c r="O259" i="30"/>
  <c r="C259" i="30" s="1"/>
  <c r="D54" i="30"/>
  <c r="F54" i="30" s="1"/>
  <c r="F269" i="30"/>
  <c r="C117" i="30"/>
  <c r="O22" i="30"/>
  <c r="C272" i="30"/>
  <c r="C152" i="30"/>
  <c r="H195" i="30"/>
  <c r="C142" i="30"/>
  <c r="N195" i="30"/>
  <c r="N286" i="30"/>
  <c r="C253" i="30"/>
  <c r="C77" i="30"/>
  <c r="H76" i="30"/>
  <c r="H53" i="30" s="1"/>
  <c r="H52" i="30" s="1"/>
  <c r="H288" i="30" s="1"/>
  <c r="C176" i="30"/>
  <c r="C189" i="30"/>
  <c r="L291" i="30"/>
  <c r="C283" i="30"/>
  <c r="C239" i="30"/>
  <c r="G76" i="30"/>
  <c r="C123" i="30"/>
  <c r="E231" i="30"/>
  <c r="E286" i="30" s="1"/>
  <c r="G231" i="30"/>
  <c r="I231" i="30" s="1"/>
  <c r="I232" i="30"/>
  <c r="G269" i="30"/>
  <c r="I270" i="30"/>
  <c r="C270" i="30" s="1"/>
  <c r="G174" i="30"/>
  <c r="I174" i="30" s="1"/>
  <c r="I175" i="30"/>
  <c r="C78" i="30"/>
  <c r="C55" i="30"/>
  <c r="M76" i="30"/>
  <c r="O76" i="30" s="1"/>
  <c r="F199" i="30"/>
  <c r="C199" i="30" s="1"/>
  <c r="D197" i="30"/>
  <c r="M231" i="30"/>
  <c r="O232" i="30"/>
  <c r="L174" i="30"/>
  <c r="L175" i="30"/>
  <c r="H286" i="30"/>
  <c r="J76" i="30"/>
  <c r="L76" i="30" s="1"/>
  <c r="M196" i="30"/>
  <c r="O197" i="30"/>
  <c r="I192" i="30"/>
  <c r="C192" i="30" s="1"/>
  <c r="G188" i="30"/>
  <c r="I188" i="30" s="1"/>
  <c r="C188" i="30" s="1"/>
  <c r="G196" i="30"/>
  <c r="F104" i="30"/>
  <c r="C104" i="30" s="1"/>
  <c r="D84" i="30"/>
  <c r="F232" i="30"/>
  <c r="D231" i="30"/>
  <c r="C193" i="30"/>
  <c r="D131" i="30"/>
  <c r="F131" i="30" s="1"/>
  <c r="F132" i="30"/>
  <c r="C132" i="30" s="1"/>
  <c r="L205" i="30"/>
  <c r="C205" i="30" s="1"/>
  <c r="J196" i="30"/>
  <c r="C167" i="30"/>
  <c r="C68" i="30"/>
  <c r="J231" i="30"/>
  <c r="L252" i="30"/>
  <c r="C252" i="30" s="1"/>
  <c r="I290" i="30"/>
  <c r="M54" i="30"/>
  <c r="C131" i="30" l="1"/>
  <c r="J53" i="30"/>
  <c r="C291" i="30"/>
  <c r="C290" i="30" s="1"/>
  <c r="E195" i="30"/>
  <c r="E52" i="30" s="1"/>
  <c r="E288" i="30" s="1"/>
  <c r="G53" i="30"/>
  <c r="C175" i="30"/>
  <c r="C174" i="30"/>
  <c r="H51" i="30"/>
  <c r="I76" i="30"/>
  <c r="C232" i="30"/>
  <c r="N51" i="30"/>
  <c r="N288" i="30"/>
  <c r="J195" i="30"/>
  <c r="J52" i="30" s="1"/>
  <c r="L196" i="30"/>
  <c r="F197" i="30"/>
  <c r="C197" i="30" s="1"/>
  <c r="D196" i="30"/>
  <c r="I53" i="30"/>
  <c r="I269" i="30"/>
  <c r="C269" i="30" s="1"/>
  <c r="G286" i="30"/>
  <c r="I286" i="30" s="1"/>
  <c r="L231" i="30"/>
  <c r="J286" i="30"/>
  <c r="F231" i="30"/>
  <c r="G195" i="30"/>
  <c r="I195" i="30" s="1"/>
  <c r="I196" i="30"/>
  <c r="L53" i="30"/>
  <c r="O54" i="30"/>
  <c r="C54" i="30" s="1"/>
  <c r="M53" i="30"/>
  <c r="O196" i="30"/>
  <c r="M195" i="30"/>
  <c r="O195" i="30" s="1"/>
  <c r="O231" i="30"/>
  <c r="M286" i="30"/>
  <c r="O286" i="30" s="1"/>
  <c r="F84" i="30"/>
  <c r="C84" i="30" s="1"/>
  <c r="D76" i="30"/>
  <c r="D286" i="30" s="1"/>
  <c r="F286" i="30" s="1"/>
  <c r="E51" i="30" l="1"/>
  <c r="L286" i="30"/>
  <c r="G52" i="30"/>
  <c r="I52" i="30" s="1"/>
  <c r="G51" i="30"/>
  <c r="I51" i="30" s="1"/>
  <c r="J51" i="30"/>
  <c r="J288" i="30"/>
  <c r="D195" i="30"/>
  <c r="F195" i="30" s="1"/>
  <c r="F196" i="30"/>
  <c r="C196" i="30" s="1"/>
  <c r="F76" i="30"/>
  <c r="C76" i="30" s="1"/>
  <c r="D53" i="30"/>
  <c r="M52" i="30"/>
  <c r="O53" i="30"/>
  <c r="C231" i="30"/>
  <c r="L195" i="30"/>
  <c r="L52" i="30" l="1"/>
  <c r="C286" i="30"/>
  <c r="G26" i="30"/>
  <c r="G288" i="30" s="1"/>
  <c r="I288" i="30" s="1"/>
  <c r="L288" i="30"/>
  <c r="M51" i="30"/>
  <c r="O51" i="30" s="1"/>
  <c r="O52" i="30"/>
  <c r="M288" i="30"/>
  <c r="O288" i="30" s="1"/>
  <c r="C195" i="30"/>
  <c r="D52" i="30"/>
  <c r="F53" i="30"/>
  <c r="C53" i="30" s="1"/>
  <c r="L51" i="30"/>
  <c r="G22" i="30" l="1"/>
  <c r="I22" i="30" s="1"/>
  <c r="I26" i="30"/>
  <c r="D51" i="30"/>
  <c r="F51" i="30" s="1"/>
  <c r="C51" i="30" s="1"/>
  <c r="D26" i="30"/>
  <c r="F52" i="30"/>
  <c r="C52" i="30" s="1"/>
  <c r="F26" i="30" l="1"/>
  <c r="C26" i="30" s="1"/>
  <c r="D22" i="30"/>
  <c r="F22" i="30" s="1"/>
  <c r="C22" i="30" s="1"/>
  <c r="D288" i="30"/>
  <c r="F288" i="30" s="1"/>
  <c r="C288" i="30" s="1"/>
  <c r="O303" i="28" l="1"/>
  <c r="L303" i="28"/>
  <c r="I303" i="28"/>
  <c r="F303" i="28"/>
  <c r="O301" i="28"/>
  <c r="L301" i="28"/>
  <c r="I301" i="28"/>
  <c r="F301" i="28"/>
  <c r="O299" i="28"/>
  <c r="L299" i="28"/>
  <c r="I299" i="28"/>
  <c r="F299" i="28"/>
  <c r="O298" i="28"/>
  <c r="L298" i="28"/>
  <c r="I298" i="28"/>
  <c r="F298" i="28"/>
  <c r="C298" i="28" s="1"/>
  <c r="O297" i="28"/>
  <c r="L297" i="28"/>
  <c r="I297" i="28"/>
  <c r="F297" i="28"/>
  <c r="O296" i="28"/>
  <c r="L296" i="28"/>
  <c r="I296" i="28"/>
  <c r="F296" i="28"/>
  <c r="O295" i="28"/>
  <c r="L295" i="28"/>
  <c r="I295" i="28"/>
  <c r="F295" i="28"/>
  <c r="O294" i="28"/>
  <c r="L294" i="28"/>
  <c r="I294" i="28"/>
  <c r="F294" i="28"/>
  <c r="C294" i="28" s="1"/>
  <c r="N293" i="28"/>
  <c r="M293" i="28"/>
  <c r="K293" i="28"/>
  <c r="J293" i="28"/>
  <c r="H293" i="28"/>
  <c r="G293" i="28"/>
  <c r="E293" i="28"/>
  <c r="D293" i="28"/>
  <c r="O285" i="28"/>
  <c r="L285" i="28"/>
  <c r="I285" i="28"/>
  <c r="F285" i="28"/>
  <c r="O284" i="28"/>
  <c r="L284" i="28"/>
  <c r="I284" i="28"/>
  <c r="F284" i="28"/>
  <c r="N283" i="28"/>
  <c r="M283" i="28"/>
  <c r="K283" i="28"/>
  <c r="J283" i="28"/>
  <c r="H283" i="28"/>
  <c r="G283" i="28"/>
  <c r="E283" i="28"/>
  <c r="D283" i="28"/>
  <c r="O282" i="28"/>
  <c r="L282" i="28"/>
  <c r="I282" i="28"/>
  <c r="F282" i="28"/>
  <c r="N281" i="28"/>
  <c r="M281" i="28"/>
  <c r="K281" i="28"/>
  <c r="J281" i="28"/>
  <c r="H281" i="28"/>
  <c r="G281" i="28"/>
  <c r="I281" i="28" s="1"/>
  <c r="E281" i="28"/>
  <c r="D281" i="28"/>
  <c r="F281" i="28" s="1"/>
  <c r="O280" i="28"/>
  <c r="L280" i="28"/>
  <c r="I280" i="28"/>
  <c r="F280" i="28"/>
  <c r="O279" i="28"/>
  <c r="L279" i="28"/>
  <c r="I279" i="28"/>
  <c r="F279" i="28"/>
  <c r="O278" i="28"/>
  <c r="L278" i="28"/>
  <c r="I278" i="28"/>
  <c r="F278" i="28"/>
  <c r="N277" i="28"/>
  <c r="M277" i="28"/>
  <c r="K277" i="28"/>
  <c r="J277" i="28"/>
  <c r="J270" i="28" s="1"/>
  <c r="J269" i="28" s="1"/>
  <c r="H277" i="28"/>
  <c r="G277" i="28"/>
  <c r="I277" i="28" s="1"/>
  <c r="E277" i="28"/>
  <c r="D277" i="28"/>
  <c r="D270" i="28" s="1"/>
  <c r="D269" i="28" s="1"/>
  <c r="O276" i="28"/>
  <c r="L276" i="28"/>
  <c r="I276" i="28"/>
  <c r="F276" i="28"/>
  <c r="O275" i="28"/>
  <c r="K275" i="28"/>
  <c r="L275" i="28" s="1"/>
  <c r="I275" i="28"/>
  <c r="F275" i="28"/>
  <c r="O274" i="28"/>
  <c r="L274" i="28"/>
  <c r="I274" i="28"/>
  <c r="F274" i="28"/>
  <c r="O273" i="28"/>
  <c r="L273" i="28"/>
  <c r="I273" i="28"/>
  <c r="F273" i="28"/>
  <c r="N272" i="28"/>
  <c r="M272" i="28"/>
  <c r="O272" i="28" s="1"/>
  <c r="J272" i="28"/>
  <c r="H272" i="28"/>
  <c r="H270" i="28" s="1"/>
  <c r="H269" i="28" s="1"/>
  <c r="G272" i="28"/>
  <c r="E272" i="28"/>
  <c r="F272" i="28" s="1"/>
  <c r="D272" i="28"/>
  <c r="O271" i="28"/>
  <c r="L271" i="28"/>
  <c r="I271" i="28"/>
  <c r="F271" i="28"/>
  <c r="N270" i="28"/>
  <c r="N269" i="28" s="1"/>
  <c r="O268" i="28"/>
  <c r="L268" i="28"/>
  <c r="I268" i="28"/>
  <c r="F268" i="28"/>
  <c r="O267" i="28"/>
  <c r="L267" i="28"/>
  <c r="I267" i="28"/>
  <c r="F267" i="28"/>
  <c r="O266" i="28"/>
  <c r="L266" i="28"/>
  <c r="I266" i="28"/>
  <c r="F266" i="28"/>
  <c r="O265" i="28"/>
  <c r="L265" i="28"/>
  <c r="I265" i="28"/>
  <c r="F265" i="28"/>
  <c r="N264" i="28"/>
  <c r="M264" i="28"/>
  <c r="K264" i="28"/>
  <c r="J264" i="28"/>
  <c r="H264" i="28"/>
  <c r="G264" i="28"/>
  <c r="E264" i="28"/>
  <c r="D264" i="28"/>
  <c r="O263" i="28"/>
  <c r="L263" i="28"/>
  <c r="I263" i="28"/>
  <c r="F263" i="28"/>
  <c r="O262" i="28"/>
  <c r="L262" i="28"/>
  <c r="I262" i="28"/>
  <c r="F262" i="28"/>
  <c r="O261" i="28"/>
  <c r="L261" i="28"/>
  <c r="I261" i="28"/>
  <c r="F261" i="28"/>
  <c r="N260" i="28"/>
  <c r="M260" i="28"/>
  <c r="K260" i="28"/>
  <c r="J260" i="28"/>
  <c r="J259" i="28" s="1"/>
  <c r="H260" i="28"/>
  <c r="H259" i="28" s="1"/>
  <c r="G260" i="28"/>
  <c r="E260" i="28"/>
  <c r="D260" i="28"/>
  <c r="D259" i="28" s="1"/>
  <c r="N259" i="28"/>
  <c r="E259" i="28"/>
  <c r="O258" i="28"/>
  <c r="L258" i="28"/>
  <c r="I258" i="28"/>
  <c r="F258" i="28"/>
  <c r="O257" i="28"/>
  <c r="L257" i="28"/>
  <c r="I257" i="28"/>
  <c r="F257" i="28"/>
  <c r="O256" i="28"/>
  <c r="L256" i="28"/>
  <c r="I256" i="28"/>
  <c r="F256" i="28"/>
  <c r="O255" i="28"/>
  <c r="L255" i="28"/>
  <c r="I255" i="28"/>
  <c r="F255" i="28"/>
  <c r="O254" i="28"/>
  <c r="L254" i="28"/>
  <c r="I254" i="28"/>
  <c r="F254" i="28"/>
  <c r="N253" i="28"/>
  <c r="N252" i="28" s="1"/>
  <c r="M253" i="28"/>
  <c r="M252" i="28" s="1"/>
  <c r="K253" i="28"/>
  <c r="J253" i="28"/>
  <c r="H253" i="28"/>
  <c r="H252" i="28" s="1"/>
  <c r="G253" i="28"/>
  <c r="G252" i="28" s="1"/>
  <c r="E253" i="28"/>
  <c r="D253" i="28"/>
  <c r="K252" i="28"/>
  <c r="E252" i="28"/>
  <c r="O251" i="28"/>
  <c r="L251" i="28"/>
  <c r="I251" i="28"/>
  <c r="F251" i="28"/>
  <c r="O250" i="28"/>
  <c r="L250" i="28"/>
  <c r="I250" i="28"/>
  <c r="F250" i="28"/>
  <c r="O249" i="28"/>
  <c r="L249" i="28"/>
  <c r="I249" i="28"/>
  <c r="F249" i="28"/>
  <c r="O248" i="28"/>
  <c r="L248" i="28"/>
  <c r="I248" i="28"/>
  <c r="F248" i="28"/>
  <c r="N247" i="28"/>
  <c r="M247" i="28"/>
  <c r="K247" i="28"/>
  <c r="J247" i="28"/>
  <c r="H247" i="28"/>
  <c r="G247" i="28"/>
  <c r="E247" i="28"/>
  <c r="D247" i="28"/>
  <c r="O246" i="28"/>
  <c r="L246" i="28"/>
  <c r="I246" i="28"/>
  <c r="F246" i="28"/>
  <c r="O245" i="28"/>
  <c r="L245" i="28"/>
  <c r="I245" i="28"/>
  <c r="F245" i="28"/>
  <c r="O244" i="28"/>
  <c r="L244" i="28"/>
  <c r="I244" i="28"/>
  <c r="F244" i="28"/>
  <c r="O243" i="28"/>
  <c r="L243" i="28"/>
  <c r="I243" i="28"/>
  <c r="F243" i="28"/>
  <c r="O242" i="28"/>
  <c r="L242" i="28"/>
  <c r="I242" i="28"/>
  <c r="F242" i="28"/>
  <c r="O241" i="28"/>
  <c r="L241" i="28"/>
  <c r="I241" i="28"/>
  <c r="F241" i="28"/>
  <c r="O240" i="28"/>
  <c r="L240" i="28"/>
  <c r="I240" i="28"/>
  <c r="F240" i="28"/>
  <c r="N239" i="28"/>
  <c r="M239" i="28"/>
  <c r="K239" i="28"/>
  <c r="J239" i="28"/>
  <c r="L239" i="28" s="1"/>
  <c r="H239" i="28"/>
  <c r="G239" i="28"/>
  <c r="E239" i="28"/>
  <c r="D239" i="28"/>
  <c r="O238" i="28"/>
  <c r="L238" i="28"/>
  <c r="I238" i="28"/>
  <c r="F238" i="28"/>
  <c r="O237" i="28"/>
  <c r="L237" i="28"/>
  <c r="I237" i="28"/>
  <c r="F237" i="28"/>
  <c r="N236" i="28"/>
  <c r="M236" i="28"/>
  <c r="O236" i="28" s="1"/>
  <c r="K236" i="28"/>
  <c r="J236" i="28"/>
  <c r="H236" i="28"/>
  <c r="G236" i="28"/>
  <c r="E236" i="28"/>
  <c r="D236" i="28"/>
  <c r="O235" i="28"/>
  <c r="L235" i="28"/>
  <c r="I235" i="28"/>
  <c r="F235" i="28"/>
  <c r="N234" i="28"/>
  <c r="M234" i="28"/>
  <c r="K234" i="28"/>
  <c r="K232" i="28" s="1"/>
  <c r="J234" i="28"/>
  <c r="H234" i="28"/>
  <c r="G234" i="28"/>
  <c r="E234" i="28"/>
  <c r="D234" i="28"/>
  <c r="O233" i="28"/>
  <c r="L233" i="28"/>
  <c r="I233" i="28"/>
  <c r="F233" i="28"/>
  <c r="G232" i="28"/>
  <c r="O230" i="28"/>
  <c r="L230" i="28"/>
  <c r="I230" i="28"/>
  <c r="F230" i="28"/>
  <c r="O229" i="28"/>
  <c r="L229" i="28"/>
  <c r="I229" i="28"/>
  <c r="F229" i="28"/>
  <c r="N228" i="28"/>
  <c r="M228" i="28"/>
  <c r="K228" i="28"/>
  <c r="J228" i="28"/>
  <c r="H228" i="28"/>
  <c r="G228" i="28"/>
  <c r="E228" i="28"/>
  <c r="D228" i="28"/>
  <c r="O227" i="28"/>
  <c r="L227" i="28"/>
  <c r="I227" i="28"/>
  <c r="F227" i="28"/>
  <c r="O226" i="28"/>
  <c r="L226" i="28"/>
  <c r="I226" i="28"/>
  <c r="F226" i="28"/>
  <c r="O225" i="28"/>
  <c r="L225" i="28"/>
  <c r="I225" i="28"/>
  <c r="F225" i="28"/>
  <c r="O224" i="28"/>
  <c r="L224" i="28"/>
  <c r="I224" i="28"/>
  <c r="F224" i="28"/>
  <c r="O223" i="28"/>
  <c r="L223" i="28"/>
  <c r="I223" i="28"/>
  <c r="F223" i="28"/>
  <c r="O222" i="28"/>
  <c r="L222" i="28"/>
  <c r="I222" i="28"/>
  <c r="F222" i="28"/>
  <c r="O221" i="28"/>
  <c r="L221" i="28"/>
  <c r="I221" i="28"/>
  <c r="F221" i="28"/>
  <c r="O220" i="28"/>
  <c r="L220" i="28"/>
  <c r="I220" i="28"/>
  <c r="F220" i="28"/>
  <c r="O219" i="28"/>
  <c r="L219" i="28"/>
  <c r="I219" i="28"/>
  <c r="F219" i="28"/>
  <c r="O218" i="28"/>
  <c r="L218" i="28"/>
  <c r="I218" i="28"/>
  <c r="F218" i="28"/>
  <c r="N217" i="28"/>
  <c r="M217" i="28"/>
  <c r="K217" i="28"/>
  <c r="J217" i="28"/>
  <c r="H217" i="28"/>
  <c r="G217" i="28"/>
  <c r="E217" i="28"/>
  <c r="D217" i="28"/>
  <c r="O216" i="28"/>
  <c r="L216" i="28"/>
  <c r="I216" i="28"/>
  <c r="F216" i="28"/>
  <c r="O215" i="28"/>
  <c r="L215" i="28"/>
  <c r="I215" i="28"/>
  <c r="F215" i="28"/>
  <c r="O214" i="28"/>
  <c r="L214" i="28"/>
  <c r="I214" i="28"/>
  <c r="F214" i="28"/>
  <c r="O213" i="28"/>
  <c r="L213" i="28"/>
  <c r="I213" i="28"/>
  <c r="F213" i="28"/>
  <c r="O212" i="28"/>
  <c r="L212" i="28"/>
  <c r="I212" i="28"/>
  <c r="F212" i="28"/>
  <c r="O211" i="28"/>
  <c r="L211" i="28"/>
  <c r="I211" i="28"/>
  <c r="F211" i="28"/>
  <c r="O210" i="28"/>
  <c r="L210" i="28"/>
  <c r="I210" i="28"/>
  <c r="F210" i="28"/>
  <c r="O209" i="28"/>
  <c r="L209" i="28"/>
  <c r="I209" i="28"/>
  <c r="F209" i="28"/>
  <c r="O208" i="28"/>
  <c r="L208" i="28"/>
  <c r="I208" i="28"/>
  <c r="F208" i="28"/>
  <c r="O207" i="28"/>
  <c r="L207" i="28"/>
  <c r="I207" i="28"/>
  <c r="F207" i="28"/>
  <c r="N206" i="28"/>
  <c r="M206" i="28"/>
  <c r="K206" i="28"/>
  <c r="J206" i="28"/>
  <c r="H206" i="28"/>
  <c r="H205" i="28" s="1"/>
  <c r="G206" i="28"/>
  <c r="E206" i="28"/>
  <c r="D206" i="28"/>
  <c r="N205" i="28"/>
  <c r="O204" i="28"/>
  <c r="L204" i="28"/>
  <c r="I204" i="28"/>
  <c r="F204" i="28"/>
  <c r="O203" i="28"/>
  <c r="L203" i="28"/>
  <c r="I203" i="28"/>
  <c r="F203" i="28"/>
  <c r="O202" i="28"/>
  <c r="L202" i="28"/>
  <c r="I202" i="28"/>
  <c r="F202" i="28"/>
  <c r="O201" i="28"/>
  <c r="L201" i="28"/>
  <c r="I201" i="28"/>
  <c r="F201" i="28"/>
  <c r="O200" i="28"/>
  <c r="L200" i="28"/>
  <c r="I200" i="28"/>
  <c r="F200" i="28"/>
  <c r="N199" i="28"/>
  <c r="M199" i="28"/>
  <c r="O199" i="28" s="1"/>
  <c r="K199" i="28"/>
  <c r="J199" i="28"/>
  <c r="H199" i="28"/>
  <c r="G199" i="28"/>
  <c r="G197" i="28" s="1"/>
  <c r="E199" i="28"/>
  <c r="E197" i="28" s="1"/>
  <c r="D199" i="28"/>
  <c r="O198" i="28"/>
  <c r="L198" i="28"/>
  <c r="I198" i="28"/>
  <c r="F198" i="28"/>
  <c r="N197" i="28"/>
  <c r="M197" i="28"/>
  <c r="K197" i="28"/>
  <c r="J197" i="28"/>
  <c r="O194" i="28"/>
  <c r="L194" i="28"/>
  <c r="I194" i="28"/>
  <c r="F194" i="28"/>
  <c r="N193" i="28"/>
  <c r="M193" i="28"/>
  <c r="M192" i="28" s="1"/>
  <c r="K193" i="28"/>
  <c r="K192" i="28" s="1"/>
  <c r="J193" i="28"/>
  <c r="H193" i="28"/>
  <c r="H192" i="28" s="1"/>
  <c r="G193" i="28"/>
  <c r="G192" i="28" s="1"/>
  <c r="E193" i="28"/>
  <c r="E192" i="28" s="1"/>
  <c r="D193" i="28"/>
  <c r="D192" i="28" s="1"/>
  <c r="O191" i="28"/>
  <c r="L191" i="28"/>
  <c r="I191" i="28"/>
  <c r="F191" i="28"/>
  <c r="O190" i="28"/>
  <c r="L190" i="28"/>
  <c r="I190" i="28"/>
  <c r="F190" i="28"/>
  <c r="N189" i="28"/>
  <c r="M189" i="28"/>
  <c r="K189" i="28"/>
  <c r="J189" i="28"/>
  <c r="H189" i="28"/>
  <c r="G189" i="28"/>
  <c r="E189" i="28"/>
  <c r="D189" i="28"/>
  <c r="O187" i="28"/>
  <c r="L187" i="28"/>
  <c r="I187" i="28"/>
  <c r="F187" i="28"/>
  <c r="O186" i="28"/>
  <c r="L186" i="28"/>
  <c r="I186" i="28"/>
  <c r="F186" i="28"/>
  <c r="N185" i="28"/>
  <c r="M185" i="28"/>
  <c r="K185" i="28"/>
  <c r="J185" i="28"/>
  <c r="H185" i="28"/>
  <c r="G185" i="28"/>
  <c r="E185" i="28"/>
  <c r="D185" i="28"/>
  <c r="O184" i="28"/>
  <c r="L184" i="28"/>
  <c r="I184" i="28"/>
  <c r="F184" i="28"/>
  <c r="O183" i="28"/>
  <c r="L183" i="28"/>
  <c r="I183" i="28"/>
  <c r="F183" i="28"/>
  <c r="O182" i="28"/>
  <c r="L182" i="28"/>
  <c r="I182" i="28"/>
  <c r="F182" i="28"/>
  <c r="O181" i="28"/>
  <c r="L181" i="28"/>
  <c r="I181" i="28"/>
  <c r="F181" i="28"/>
  <c r="N180" i="28"/>
  <c r="M180" i="28"/>
  <c r="K180" i="28"/>
  <c r="J180" i="28"/>
  <c r="H180" i="28"/>
  <c r="G180" i="28"/>
  <c r="E180" i="28"/>
  <c r="D180" i="28"/>
  <c r="O179" i="28"/>
  <c r="L179" i="28"/>
  <c r="I179" i="28"/>
  <c r="F179" i="28"/>
  <c r="O178" i="28"/>
  <c r="L178" i="28"/>
  <c r="I178" i="28"/>
  <c r="F178" i="28"/>
  <c r="O177" i="28"/>
  <c r="L177" i="28"/>
  <c r="I177" i="28"/>
  <c r="F177" i="28"/>
  <c r="N176" i="28"/>
  <c r="M176" i="28"/>
  <c r="K176" i="28"/>
  <c r="K175" i="28" s="1"/>
  <c r="K174" i="28" s="1"/>
  <c r="J176" i="28"/>
  <c r="J175" i="28" s="1"/>
  <c r="J174" i="28" s="1"/>
  <c r="H176" i="28"/>
  <c r="H175" i="28" s="1"/>
  <c r="G176" i="28"/>
  <c r="G175" i="28" s="1"/>
  <c r="G174" i="28" s="1"/>
  <c r="E176" i="28"/>
  <c r="E175" i="28" s="1"/>
  <c r="E174" i="28" s="1"/>
  <c r="D176" i="28"/>
  <c r="O173" i="28"/>
  <c r="L173" i="28"/>
  <c r="I173" i="28"/>
  <c r="F173" i="28"/>
  <c r="O172" i="28"/>
  <c r="L172" i="28"/>
  <c r="I172" i="28"/>
  <c r="F172" i="28"/>
  <c r="O171" i="28"/>
  <c r="L171" i="28"/>
  <c r="I171" i="28"/>
  <c r="F171" i="28"/>
  <c r="O170" i="28"/>
  <c r="L170" i="28"/>
  <c r="I170" i="28"/>
  <c r="F170" i="28"/>
  <c r="O169" i="28"/>
  <c r="L169" i="28"/>
  <c r="I169" i="28"/>
  <c r="F169" i="28"/>
  <c r="O168" i="28"/>
  <c r="L168" i="28"/>
  <c r="I168" i="28"/>
  <c r="F168" i="28"/>
  <c r="N167" i="28"/>
  <c r="N166" i="28" s="1"/>
  <c r="M167" i="28"/>
  <c r="K167" i="28"/>
  <c r="K166" i="28" s="1"/>
  <c r="J167" i="28"/>
  <c r="J166" i="28" s="1"/>
  <c r="H167" i="28"/>
  <c r="H166" i="28" s="1"/>
  <c r="G167" i="28"/>
  <c r="E167" i="28"/>
  <c r="E166" i="28" s="1"/>
  <c r="D167" i="28"/>
  <c r="D166" i="28" s="1"/>
  <c r="O165" i="28"/>
  <c r="L165" i="28"/>
  <c r="I165" i="28"/>
  <c r="F165" i="28"/>
  <c r="O164" i="28"/>
  <c r="L164" i="28"/>
  <c r="I164" i="28"/>
  <c r="F164" i="28"/>
  <c r="O163" i="28"/>
  <c r="L163" i="28"/>
  <c r="I163" i="28"/>
  <c r="F163" i="28"/>
  <c r="O162" i="28"/>
  <c r="L162" i="28"/>
  <c r="I162" i="28"/>
  <c r="F162" i="28"/>
  <c r="N161" i="28"/>
  <c r="M161" i="28"/>
  <c r="K161" i="28"/>
  <c r="J161" i="28"/>
  <c r="H161" i="28"/>
  <c r="G161" i="28"/>
  <c r="E161" i="28"/>
  <c r="D161" i="28"/>
  <c r="O160" i="28"/>
  <c r="L160" i="28"/>
  <c r="I160" i="28"/>
  <c r="F160" i="28"/>
  <c r="O159" i="28"/>
  <c r="L159" i="28"/>
  <c r="I159" i="28"/>
  <c r="F159" i="28"/>
  <c r="O158" i="28"/>
  <c r="L158" i="28"/>
  <c r="I158" i="28"/>
  <c r="F158" i="28"/>
  <c r="O157" i="28"/>
  <c r="L157" i="28"/>
  <c r="I157" i="28"/>
  <c r="F157" i="28"/>
  <c r="O156" i="28"/>
  <c r="L156" i="28"/>
  <c r="I156" i="28"/>
  <c r="F156" i="28"/>
  <c r="O155" i="28"/>
  <c r="L155" i="28"/>
  <c r="I155" i="28"/>
  <c r="F155" i="28"/>
  <c r="O154" i="28"/>
  <c r="L154" i="28"/>
  <c r="I154" i="28"/>
  <c r="F154" i="28"/>
  <c r="O153" i="28"/>
  <c r="L153" i="28"/>
  <c r="I153" i="28"/>
  <c r="F153" i="28"/>
  <c r="N152" i="28"/>
  <c r="M152" i="28"/>
  <c r="K152" i="28"/>
  <c r="J152" i="28"/>
  <c r="L152" i="28" s="1"/>
  <c r="H152" i="28"/>
  <c r="G152" i="28"/>
  <c r="E152" i="28"/>
  <c r="D152" i="28"/>
  <c r="O151" i="28"/>
  <c r="L151" i="28"/>
  <c r="I151" i="28"/>
  <c r="F151" i="28"/>
  <c r="O150" i="28"/>
  <c r="L150" i="28"/>
  <c r="I150" i="28"/>
  <c r="F150" i="28"/>
  <c r="O149" i="28"/>
  <c r="L149" i="28"/>
  <c r="I149" i="28"/>
  <c r="F149" i="28"/>
  <c r="O148" i="28"/>
  <c r="L148" i="28"/>
  <c r="I148" i="28"/>
  <c r="F148" i="28"/>
  <c r="O147" i="28"/>
  <c r="L147" i="28"/>
  <c r="I147" i="28"/>
  <c r="F147" i="28"/>
  <c r="O146" i="28"/>
  <c r="L146" i="28"/>
  <c r="I146" i="28"/>
  <c r="F146" i="28"/>
  <c r="N145" i="28"/>
  <c r="M145" i="28"/>
  <c r="K145" i="28"/>
  <c r="J145" i="28"/>
  <c r="H145" i="28"/>
  <c r="G145" i="28"/>
  <c r="E145" i="28"/>
  <c r="D145" i="28"/>
  <c r="F145" i="28" s="1"/>
  <c r="O144" i="28"/>
  <c r="L144" i="28"/>
  <c r="I144" i="28"/>
  <c r="F144" i="28"/>
  <c r="O143" i="28"/>
  <c r="L143" i="28"/>
  <c r="I143" i="28"/>
  <c r="F143" i="28"/>
  <c r="N142" i="28"/>
  <c r="M142" i="28"/>
  <c r="K142" i="28"/>
  <c r="J142" i="28"/>
  <c r="L142" i="28" s="1"/>
  <c r="H142" i="28"/>
  <c r="G142" i="28"/>
  <c r="E142" i="28"/>
  <c r="D142" i="28"/>
  <c r="F142" i="28" s="1"/>
  <c r="O141" i="28"/>
  <c r="L141" i="28"/>
  <c r="I141" i="28"/>
  <c r="F141" i="28"/>
  <c r="O140" i="28"/>
  <c r="L140" i="28"/>
  <c r="I140" i="28"/>
  <c r="F140" i="28"/>
  <c r="O139" i="28"/>
  <c r="L139" i="28"/>
  <c r="I139" i="28"/>
  <c r="F139" i="28"/>
  <c r="O138" i="28"/>
  <c r="L138" i="28"/>
  <c r="I138" i="28"/>
  <c r="F138" i="28"/>
  <c r="N137" i="28"/>
  <c r="M137" i="28"/>
  <c r="K137" i="28"/>
  <c r="J137" i="28"/>
  <c r="H137" i="28"/>
  <c r="G137" i="28"/>
  <c r="E137" i="28"/>
  <c r="D137" i="28"/>
  <c r="O136" i="28"/>
  <c r="L136" i="28"/>
  <c r="I136" i="28"/>
  <c r="F136" i="28"/>
  <c r="O135" i="28"/>
  <c r="L135" i="28"/>
  <c r="I135" i="28"/>
  <c r="F135" i="28"/>
  <c r="O134" i="28"/>
  <c r="L134" i="28"/>
  <c r="I134" i="28"/>
  <c r="D134" i="28"/>
  <c r="O133" i="28"/>
  <c r="L133" i="28"/>
  <c r="I133" i="28"/>
  <c r="D133" i="28"/>
  <c r="F133" i="28" s="1"/>
  <c r="N132" i="28"/>
  <c r="M132" i="28"/>
  <c r="K132" i="28"/>
  <c r="J132" i="28"/>
  <c r="H132" i="28"/>
  <c r="H131" i="28" s="1"/>
  <c r="G132" i="28"/>
  <c r="G131" i="28" s="1"/>
  <c r="E132" i="28"/>
  <c r="O130" i="28"/>
  <c r="L130" i="28"/>
  <c r="I130" i="28"/>
  <c r="F130" i="28"/>
  <c r="N129" i="28"/>
  <c r="M129" i="28"/>
  <c r="K129" i="28"/>
  <c r="J129" i="28"/>
  <c r="H129" i="28"/>
  <c r="G129" i="28"/>
  <c r="E129" i="28"/>
  <c r="F129" i="28" s="1"/>
  <c r="D129" i="28"/>
  <c r="O128" i="28"/>
  <c r="L128" i="28"/>
  <c r="I128" i="28"/>
  <c r="F128" i="28"/>
  <c r="O127" i="28"/>
  <c r="L127" i="28"/>
  <c r="I127" i="28"/>
  <c r="F127" i="28"/>
  <c r="O126" i="28"/>
  <c r="L126" i="28"/>
  <c r="I126" i="28"/>
  <c r="F126" i="28"/>
  <c r="O125" i="28"/>
  <c r="L125" i="28"/>
  <c r="I125" i="28"/>
  <c r="F125" i="28"/>
  <c r="O124" i="28"/>
  <c r="L124" i="28"/>
  <c r="I124" i="28"/>
  <c r="F124" i="28"/>
  <c r="N123" i="28"/>
  <c r="M123" i="28"/>
  <c r="K123" i="28"/>
  <c r="J123" i="28"/>
  <c r="H123" i="28"/>
  <c r="G123" i="28"/>
  <c r="E123" i="28"/>
  <c r="D123" i="28"/>
  <c r="O122" i="28"/>
  <c r="L122" i="28"/>
  <c r="I122" i="28"/>
  <c r="F122" i="28"/>
  <c r="O121" i="28"/>
  <c r="L121" i="28"/>
  <c r="I121" i="28"/>
  <c r="F121" i="28"/>
  <c r="O120" i="28"/>
  <c r="L120" i="28"/>
  <c r="I120" i="28"/>
  <c r="F120" i="28"/>
  <c r="O119" i="28"/>
  <c r="L119" i="28"/>
  <c r="I119" i="28"/>
  <c r="F119" i="28"/>
  <c r="O118" i="28"/>
  <c r="L118" i="28"/>
  <c r="I118" i="28"/>
  <c r="F118" i="28"/>
  <c r="N117" i="28"/>
  <c r="M117" i="28"/>
  <c r="K117" i="28"/>
  <c r="J117" i="28"/>
  <c r="H117" i="28"/>
  <c r="G117" i="28"/>
  <c r="E117" i="28"/>
  <c r="F117" i="28" s="1"/>
  <c r="D117" i="28"/>
  <c r="O116" i="28"/>
  <c r="L116" i="28"/>
  <c r="I116" i="28"/>
  <c r="F116" i="28"/>
  <c r="O115" i="28"/>
  <c r="L115" i="28"/>
  <c r="I115" i="28"/>
  <c r="F115" i="28"/>
  <c r="O114" i="28"/>
  <c r="L114" i="28"/>
  <c r="I114" i="28"/>
  <c r="F114" i="28"/>
  <c r="N113" i="28"/>
  <c r="M113" i="28"/>
  <c r="K113" i="28"/>
  <c r="J113" i="28"/>
  <c r="H113" i="28"/>
  <c r="G113" i="28"/>
  <c r="E113" i="28"/>
  <c r="D113" i="28"/>
  <c r="O112" i="28"/>
  <c r="L112" i="28"/>
  <c r="I112" i="28"/>
  <c r="F112" i="28"/>
  <c r="O111" i="28"/>
  <c r="L111" i="28"/>
  <c r="I111" i="28"/>
  <c r="F111" i="28"/>
  <c r="O110" i="28"/>
  <c r="L110" i="28"/>
  <c r="I110" i="28"/>
  <c r="F110" i="28"/>
  <c r="O109" i="28"/>
  <c r="L109" i="28"/>
  <c r="I109" i="28"/>
  <c r="F109" i="28"/>
  <c r="O108" i="28"/>
  <c r="L108" i="28"/>
  <c r="I108" i="28"/>
  <c r="F108" i="28"/>
  <c r="O107" i="28"/>
  <c r="L107" i="28"/>
  <c r="I107" i="28"/>
  <c r="D107" i="28"/>
  <c r="F107" i="28" s="1"/>
  <c r="O106" i="28"/>
  <c r="L106" i="28"/>
  <c r="I106" i="28"/>
  <c r="F106" i="28"/>
  <c r="O105" i="28"/>
  <c r="L105" i="28"/>
  <c r="I105" i="28"/>
  <c r="F105" i="28"/>
  <c r="N104" i="28"/>
  <c r="M104" i="28"/>
  <c r="K104" i="28"/>
  <c r="J104" i="28"/>
  <c r="H104" i="28"/>
  <c r="G104" i="28"/>
  <c r="E104" i="28"/>
  <c r="D104" i="28"/>
  <c r="O103" i="28"/>
  <c r="L103" i="28"/>
  <c r="I103" i="28"/>
  <c r="D103" i="28"/>
  <c r="F103" i="28" s="1"/>
  <c r="O102" i="28"/>
  <c r="L102" i="28"/>
  <c r="I102" i="28"/>
  <c r="F102" i="28"/>
  <c r="O101" i="28"/>
  <c r="L101" i="28"/>
  <c r="I101" i="28"/>
  <c r="F101" i="28"/>
  <c r="O100" i="28"/>
  <c r="L100" i="28"/>
  <c r="I100" i="28"/>
  <c r="F100" i="28"/>
  <c r="O99" i="28"/>
  <c r="L99" i="28"/>
  <c r="I99" i="28"/>
  <c r="F99" i="28"/>
  <c r="O98" i="28"/>
  <c r="L98" i="28"/>
  <c r="I98" i="28"/>
  <c r="F98" i="28"/>
  <c r="O97" i="28"/>
  <c r="L97" i="28"/>
  <c r="I97" i="28"/>
  <c r="F97" i="28"/>
  <c r="N96" i="28"/>
  <c r="M96" i="28"/>
  <c r="K96" i="28"/>
  <c r="J96" i="28"/>
  <c r="H96" i="28"/>
  <c r="G96" i="28"/>
  <c r="E96" i="28"/>
  <c r="D96" i="28"/>
  <c r="O95" i="28"/>
  <c r="L95" i="28"/>
  <c r="I95" i="28"/>
  <c r="F95" i="28"/>
  <c r="O94" i="28"/>
  <c r="L94" i="28"/>
  <c r="I94" i="28"/>
  <c r="E94" i="28"/>
  <c r="O93" i="28"/>
  <c r="L93" i="28"/>
  <c r="I93" i="28"/>
  <c r="F93" i="28"/>
  <c r="O92" i="28"/>
  <c r="L92" i="28"/>
  <c r="I92" i="28"/>
  <c r="F92" i="28"/>
  <c r="O91" i="28"/>
  <c r="L91" i="28"/>
  <c r="I91" i="28"/>
  <c r="F91" i="28"/>
  <c r="N90" i="28"/>
  <c r="M90" i="28"/>
  <c r="K90" i="28"/>
  <c r="J90" i="28"/>
  <c r="H90" i="28"/>
  <c r="G90" i="28"/>
  <c r="D90" i="28"/>
  <c r="O89" i="28"/>
  <c r="L89" i="28"/>
  <c r="I89" i="28"/>
  <c r="F89" i="28"/>
  <c r="O88" i="28"/>
  <c r="L88" i="28"/>
  <c r="I88" i="28"/>
  <c r="F88" i="28"/>
  <c r="O87" i="28"/>
  <c r="L87" i="28"/>
  <c r="I87" i="28"/>
  <c r="F87" i="28"/>
  <c r="O86" i="28"/>
  <c r="L86" i="28"/>
  <c r="I86" i="28"/>
  <c r="F86" i="28"/>
  <c r="N85" i="28"/>
  <c r="M85" i="28"/>
  <c r="K85" i="28"/>
  <c r="J85" i="28"/>
  <c r="H85" i="28"/>
  <c r="G85" i="28"/>
  <c r="E85" i="28"/>
  <c r="D85" i="28"/>
  <c r="O83" i="28"/>
  <c r="L83" i="28"/>
  <c r="I83" i="28"/>
  <c r="F83" i="28"/>
  <c r="O82" i="28"/>
  <c r="L82" i="28"/>
  <c r="I82" i="28"/>
  <c r="F82" i="28"/>
  <c r="N81" i="28"/>
  <c r="M81" i="28"/>
  <c r="K81" i="28"/>
  <c r="J81" i="28"/>
  <c r="H81" i="28"/>
  <c r="G81" i="28"/>
  <c r="E81" i="28"/>
  <c r="D81" i="28"/>
  <c r="O80" i="28"/>
  <c r="L80" i="28"/>
  <c r="I80" i="28"/>
  <c r="F80" i="28"/>
  <c r="O79" i="28"/>
  <c r="L79" i="28"/>
  <c r="I79" i="28"/>
  <c r="F79" i="28"/>
  <c r="N78" i="28"/>
  <c r="N77" i="28" s="1"/>
  <c r="M78" i="28"/>
  <c r="M77" i="28" s="1"/>
  <c r="K78" i="28"/>
  <c r="K77" i="28" s="1"/>
  <c r="J78" i="28"/>
  <c r="J77" i="28" s="1"/>
  <c r="H78" i="28"/>
  <c r="G78" i="28"/>
  <c r="G77" i="28" s="1"/>
  <c r="E78" i="28"/>
  <c r="E77" i="28" s="1"/>
  <c r="D78" i="28"/>
  <c r="D77" i="28" s="1"/>
  <c r="H77" i="28"/>
  <c r="O75" i="28"/>
  <c r="L75" i="28"/>
  <c r="I75" i="28"/>
  <c r="F75" i="28"/>
  <c r="O74" i="28"/>
  <c r="L74" i="28"/>
  <c r="I74" i="28"/>
  <c r="F74" i="28"/>
  <c r="O73" i="28"/>
  <c r="L73" i="28"/>
  <c r="I73" i="28"/>
  <c r="F73" i="28"/>
  <c r="O72" i="28"/>
  <c r="L72" i="28"/>
  <c r="I72" i="28"/>
  <c r="F72" i="28"/>
  <c r="O71" i="28"/>
  <c r="L71" i="28"/>
  <c r="I71" i="28"/>
  <c r="F71" i="28"/>
  <c r="N70" i="28"/>
  <c r="N68" i="28" s="1"/>
  <c r="M70" i="28"/>
  <c r="M68" i="28" s="1"/>
  <c r="O68" i="28" s="1"/>
  <c r="K70" i="28"/>
  <c r="K68" i="28" s="1"/>
  <c r="J70" i="28"/>
  <c r="H70" i="28"/>
  <c r="H68" i="28" s="1"/>
  <c r="G70" i="28"/>
  <c r="E70" i="28"/>
  <c r="D70" i="28"/>
  <c r="D68" i="28" s="1"/>
  <c r="O69" i="28"/>
  <c r="L69" i="28"/>
  <c r="I69" i="28"/>
  <c r="F69" i="28"/>
  <c r="E68" i="28"/>
  <c r="O67" i="28"/>
  <c r="L67" i="28"/>
  <c r="I67" i="28"/>
  <c r="F67" i="28"/>
  <c r="O66" i="28"/>
  <c r="L66" i="28"/>
  <c r="I66" i="28"/>
  <c r="F66" i="28"/>
  <c r="O65" i="28"/>
  <c r="L65" i="28"/>
  <c r="I65" i="28"/>
  <c r="F65" i="28"/>
  <c r="O64" i="28"/>
  <c r="L64" i="28"/>
  <c r="I64" i="28"/>
  <c r="F64" i="28"/>
  <c r="O63" i="28"/>
  <c r="L63" i="28"/>
  <c r="I63" i="28"/>
  <c r="F63" i="28"/>
  <c r="O62" i="28"/>
  <c r="L62" i="28"/>
  <c r="I62" i="28"/>
  <c r="F62" i="28"/>
  <c r="O61" i="28"/>
  <c r="L61" i="28"/>
  <c r="I61" i="28"/>
  <c r="F61" i="28"/>
  <c r="O60" i="28"/>
  <c r="L60" i="28"/>
  <c r="I60" i="28"/>
  <c r="F60" i="28"/>
  <c r="N59" i="28"/>
  <c r="M59" i="28"/>
  <c r="K59" i="28"/>
  <c r="J59" i="28"/>
  <c r="H59" i="28"/>
  <c r="G59" i="28"/>
  <c r="E59" i="28"/>
  <c r="D59" i="28"/>
  <c r="O58" i="28"/>
  <c r="L58" i="28"/>
  <c r="I58" i="28"/>
  <c r="F58" i="28"/>
  <c r="O57" i="28"/>
  <c r="L57" i="28"/>
  <c r="I57" i="28"/>
  <c r="F57" i="28"/>
  <c r="N56" i="28"/>
  <c r="M56" i="28"/>
  <c r="K56" i="28"/>
  <c r="J56" i="28"/>
  <c r="H56" i="28"/>
  <c r="H55" i="28" s="1"/>
  <c r="G56" i="28"/>
  <c r="G55" i="28" s="1"/>
  <c r="E56" i="28"/>
  <c r="E55" i="28" s="1"/>
  <c r="D56" i="28"/>
  <c r="D55" i="28" s="1"/>
  <c r="N55" i="28"/>
  <c r="M55" i="28"/>
  <c r="K55" i="28"/>
  <c r="J55" i="28"/>
  <c r="O48" i="28"/>
  <c r="C48" i="28" s="1"/>
  <c r="O47" i="28"/>
  <c r="C47" i="28" s="1"/>
  <c r="N46" i="28"/>
  <c r="M46" i="28"/>
  <c r="L45" i="28"/>
  <c r="I45" i="28"/>
  <c r="F45" i="28"/>
  <c r="K44" i="28"/>
  <c r="J44" i="28"/>
  <c r="H44" i="28"/>
  <c r="G44" i="28"/>
  <c r="E44" i="28"/>
  <c r="D44" i="28"/>
  <c r="F43" i="28"/>
  <c r="C43" i="28" s="1"/>
  <c r="L42" i="28"/>
  <c r="C42" i="28" s="1"/>
  <c r="L41" i="28"/>
  <c r="C41" i="28" s="1"/>
  <c r="L40" i="28"/>
  <c r="C40" i="28" s="1"/>
  <c r="L39" i="28"/>
  <c r="C39" i="28" s="1"/>
  <c r="K38" i="28"/>
  <c r="J38" i="28"/>
  <c r="L37" i="28"/>
  <c r="C37" i="28" s="1"/>
  <c r="L36" i="28"/>
  <c r="C36" i="28" s="1"/>
  <c r="K35" i="28"/>
  <c r="J35" i="28"/>
  <c r="L34" i="28"/>
  <c r="C34" i="28" s="1"/>
  <c r="K33" i="28"/>
  <c r="J33" i="28"/>
  <c r="L32" i="28"/>
  <c r="C32" i="28" s="1"/>
  <c r="L31" i="28"/>
  <c r="C31" i="28" s="1"/>
  <c r="L30" i="28"/>
  <c r="C30" i="28" s="1"/>
  <c r="K29" i="28"/>
  <c r="J29" i="28"/>
  <c r="F27" i="28"/>
  <c r="C27" i="28" s="1"/>
  <c r="E26" i="28"/>
  <c r="O25" i="28"/>
  <c r="L25" i="28"/>
  <c r="I25" i="28"/>
  <c r="F25" i="28"/>
  <c r="O24" i="28"/>
  <c r="L24" i="28"/>
  <c r="I24" i="28"/>
  <c r="F24" i="28"/>
  <c r="N23" i="28"/>
  <c r="N291" i="28" s="1"/>
  <c r="N290" i="28" s="1"/>
  <c r="M23" i="28"/>
  <c r="M291" i="28" s="1"/>
  <c r="K23" i="28"/>
  <c r="J23" i="28"/>
  <c r="H23" i="28"/>
  <c r="G23" i="28"/>
  <c r="G291" i="28" s="1"/>
  <c r="E23" i="28"/>
  <c r="D23" i="28"/>
  <c r="E54" i="28" l="1"/>
  <c r="I180" i="28"/>
  <c r="M22" i="28"/>
  <c r="M54" i="28"/>
  <c r="F253" i="28"/>
  <c r="L104" i="28"/>
  <c r="D188" i="28"/>
  <c r="L185" i="28"/>
  <c r="F247" i="28"/>
  <c r="I81" i="28"/>
  <c r="O81" i="28"/>
  <c r="O85" i="28"/>
  <c r="I113" i="28"/>
  <c r="O189" i="28"/>
  <c r="I234" i="28"/>
  <c r="C101" i="28"/>
  <c r="C106" i="28"/>
  <c r="C107" i="28"/>
  <c r="C110" i="28"/>
  <c r="C165" i="28"/>
  <c r="L55" i="28"/>
  <c r="L56" i="28"/>
  <c r="L59" i="28"/>
  <c r="F68" i="28"/>
  <c r="F70" i="28"/>
  <c r="I137" i="28"/>
  <c r="O137" i="28"/>
  <c r="O145" i="28"/>
  <c r="I152" i="28"/>
  <c r="O161" i="28"/>
  <c r="L206" i="28"/>
  <c r="F217" i="28"/>
  <c r="F228" i="28"/>
  <c r="L228" i="28"/>
  <c r="C65" i="28"/>
  <c r="C66" i="28"/>
  <c r="C111" i="28"/>
  <c r="H84" i="28"/>
  <c r="C153" i="28"/>
  <c r="N175" i="28"/>
  <c r="N174" i="28" s="1"/>
  <c r="F44" i="28"/>
  <c r="O90" i="28"/>
  <c r="F166" i="28"/>
  <c r="C169" i="28"/>
  <c r="C173" i="28"/>
  <c r="L180" i="28"/>
  <c r="I206" i="28"/>
  <c r="I217" i="28"/>
  <c r="O217" i="28"/>
  <c r="O228" i="28"/>
  <c r="J232" i="28"/>
  <c r="L232" i="28" s="1"/>
  <c r="F236" i="28"/>
  <c r="L236" i="28"/>
  <c r="N232" i="28"/>
  <c r="J291" i="28"/>
  <c r="J290" i="28" s="1"/>
  <c r="I78" i="28"/>
  <c r="K84" i="28"/>
  <c r="I96" i="28"/>
  <c r="I104" i="28"/>
  <c r="O104" i="28"/>
  <c r="L117" i="28"/>
  <c r="L176" i="28"/>
  <c r="C200" i="28"/>
  <c r="C202" i="28"/>
  <c r="L247" i="28"/>
  <c r="F283" i="28"/>
  <c r="C61" i="28"/>
  <c r="C146" i="28"/>
  <c r="I167" i="28"/>
  <c r="M188" i="28"/>
  <c r="H188" i="28"/>
  <c r="C212" i="28"/>
  <c r="C216" i="28"/>
  <c r="C220" i="28"/>
  <c r="C224" i="28"/>
  <c r="C225" i="28"/>
  <c r="C227" i="28"/>
  <c r="D84" i="28"/>
  <c r="C80" i="28"/>
  <c r="F81" i="28"/>
  <c r="F96" i="28"/>
  <c r="L96" i="28"/>
  <c r="C119" i="28"/>
  <c r="C120" i="28"/>
  <c r="O123" i="28"/>
  <c r="C124" i="28"/>
  <c r="I129" i="28"/>
  <c r="O129" i="28"/>
  <c r="O180" i="28"/>
  <c r="O185" i="28"/>
  <c r="E188" i="28"/>
  <c r="F188" i="28" s="1"/>
  <c r="K188" i="28"/>
  <c r="F193" i="28"/>
  <c r="L35" i="28"/>
  <c r="C35" i="28" s="1"/>
  <c r="C60" i="28"/>
  <c r="I70" i="28"/>
  <c r="G84" i="28"/>
  <c r="L113" i="28"/>
  <c r="C115" i="28"/>
  <c r="I117" i="28"/>
  <c r="H76" i="28"/>
  <c r="O142" i="28"/>
  <c r="I161" i="28"/>
  <c r="L174" i="28"/>
  <c r="I175" i="28"/>
  <c r="C177" i="28"/>
  <c r="F180" i="28"/>
  <c r="I192" i="28"/>
  <c r="C240" i="28"/>
  <c r="C241" i="28"/>
  <c r="C244" i="28"/>
  <c r="C248" i="28"/>
  <c r="C256" i="28"/>
  <c r="F260" i="28"/>
  <c r="L260" i="28"/>
  <c r="C268" i="28"/>
  <c r="M270" i="28"/>
  <c r="M269" i="28" s="1"/>
  <c r="O269" i="28" s="1"/>
  <c r="O277" i="28"/>
  <c r="O283" i="28"/>
  <c r="O293" i="28"/>
  <c r="E291" i="28"/>
  <c r="E290" i="28" s="1"/>
  <c r="K291" i="28"/>
  <c r="K290" i="28" s="1"/>
  <c r="L38" i="28"/>
  <c r="C38" i="28" s="1"/>
  <c r="L44" i="28"/>
  <c r="C57" i="28"/>
  <c r="F59" i="28"/>
  <c r="C95" i="28"/>
  <c r="C97" i="28"/>
  <c r="C100" i="28"/>
  <c r="C118" i="28"/>
  <c r="F123" i="28"/>
  <c r="C128" i="28"/>
  <c r="L129" i="28"/>
  <c r="C133" i="28"/>
  <c r="C141" i="28"/>
  <c r="C149" i="28"/>
  <c r="C162" i="28"/>
  <c r="G166" i="28"/>
  <c r="C181" i="28"/>
  <c r="C207" i="28"/>
  <c r="C208" i="28"/>
  <c r="C211" i="28"/>
  <c r="C233" i="28"/>
  <c r="C242" i="28"/>
  <c r="C279" i="28"/>
  <c r="C280" i="28"/>
  <c r="L166" i="28"/>
  <c r="C24" i="28"/>
  <c r="C25" i="28"/>
  <c r="I44" i="28"/>
  <c r="O56" i="28"/>
  <c r="I59" i="28"/>
  <c r="O59" i="28"/>
  <c r="C73" i="28"/>
  <c r="C88" i="28"/>
  <c r="C89" i="28"/>
  <c r="L90" i="28"/>
  <c r="K131" i="28"/>
  <c r="L137" i="28"/>
  <c r="C151" i="28"/>
  <c r="C157" i="28"/>
  <c r="C160" i="28"/>
  <c r="F161" i="28"/>
  <c r="L167" i="28"/>
  <c r="C168" i="28"/>
  <c r="I176" i="28"/>
  <c r="O176" i="28"/>
  <c r="L189" i="28"/>
  <c r="C190" i="28"/>
  <c r="C191" i="28"/>
  <c r="I193" i="28"/>
  <c r="L199" i="28"/>
  <c r="C204" i="28"/>
  <c r="D205" i="28"/>
  <c r="C214" i="28"/>
  <c r="C215" i="28"/>
  <c r="I239" i="28"/>
  <c r="O239" i="28"/>
  <c r="O260" i="28"/>
  <c r="I264" i="28"/>
  <c r="M259" i="28"/>
  <c r="O259" i="28" s="1"/>
  <c r="L277" i="28"/>
  <c r="L293" i="28"/>
  <c r="E22" i="28"/>
  <c r="L23" i="28"/>
  <c r="L29" i="28"/>
  <c r="C29" i="28" s="1"/>
  <c r="C62" i="28"/>
  <c r="C67" i="28"/>
  <c r="L70" i="28"/>
  <c r="C72" i="28"/>
  <c r="C82" i="28"/>
  <c r="F85" i="28"/>
  <c r="I131" i="28"/>
  <c r="E131" i="28"/>
  <c r="C154" i="28"/>
  <c r="L161" i="28"/>
  <c r="C164" i="28"/>
  <c r="C179" i="28"/>
  <c r="C182" i="28"/>
  <c r="C187" i="28"/>
  <c r="F192" i="28"/>
  <c r="C194" i="28"/>
  <c r="C203" i="28"/>
  <c r="C209" i="28"/>
  <c r="C226" i="28"/>
  <c r="K205" i="28"/>
  <c r="K196" i="28" s="1"/>
  <c r="C230" i="28"/>
  <c r="I236" i="28"/>
  <c r="C246" i="28"/>
  <c r="C254" i="28"/>
  <c r="C255" i="28"/>
  <c r="C263" i="28"/>
  <c r="F264" i="28"/>
  <c r="O264" i="28"/>
  <c r="K272" i="28"/>
  <c r="K270" i="28" s="1"/>
  <c r="K269" i="28" s="1"/>
  <c r="L269" i="28" s="1"/>
  <c r="C284" i="28"/>
  <c r="C296" i="28"/>
  <c r="C299" i="28"/>
  <c r="C303" i="28"/>
  <c r="O23" i="28"/>
  <c r="K54" i="28"/>
  <c r="C71" i="28"/>
  <c r="O96" i="28"/>
  <c r="C99" i="28"/>
  <c r="C105" i="28"/>
  <c r="C109" i="28"/>
  <c r="N84" i="28"/>
  <c r="C116" i="28"/>
  <c r="C138" i="28"/>
  <c r="C144" i="28"/>
  <c r="C150" i="28"/>
  <c r="C158" i="28"/>
  <c r="C172" i="28"/>
  <c r="L175" i="28"/>
  <c r="C178" i="28"/>
  <c r="C186" i="28"/>
  <c r="F189" i="28"/>
  <c r="C213" i="28"/>
  <c r="L217" i="28"/>
  <c r="C218" i="28"/>
  <c r="C219" i="28"/>
  <c r="L234" i="28"/>
  <c r="C235" i="28"/>
  <c r="C237" i="28"/>
  <c r="I247" i="28"/>
  <c r="C251" i="28"/>
  <c r="D252" i="28"/>
  <c r="F252" i="28" s="1"/>
  <c r="C258" i="28"/>
  <c r="F259" i="28"/>
  <c r="C262" i="28"/>
  <c r="C265" i="28"/>
  <c r="C266" i="28"/>
  <c r="C267" i="28"/>
  <c r="E270" i="28"/>
  <c r="E269" i="28" s="1"/>
  <c r="F269" i="28" s="1"/>
  <c r="C278" i="28"/>
  <c r="O281" i="28"/>
  <c r="C281" i="28" s="1"/>
  <c r="C285" i="28"/>
  <c r="F293" i="28"/>
  <c r="C301" i="28"/>
  <c r="L33" i="28"/>
  <c r="C33" i="28" s="1"/>
  <c r="C58" i="28"/>
  <c r="C64" i="28"/>
  <c r="C69" i="28"/>
  <c r="C75" i="28"/>
  <c r="F77" i="28"/>
  <c r="F78" i="28"/>
  <c r="C79" i="28"/>
  <c r="L81" i="28"/>
  <c r="C81" i="28" s="1"/>
  <c r="C87" i="28"/>
  <c r="I90" i="28"/>
  <c r="C98" i="28"/>
  <c r="F104" i="28"/>
  <c r="F113" i="28"/>
  <c r="C114" i="28"/>
  <c r="C121" i="28"/>
  <c r="L123" i="28"/>
  <c r="C127" i="28"/>
  <c r="C136" i="28"/>
  <c r="F137" i="28"/>
  <c r="L145" i="28"/>
  <c r="C148" i="28"/>
  <c r="C155" i="28"/>
  <c r="C156" i="28"/>
  <c r="C171" i="28"/>
  <c r="C184" i="28"/>
  <c r="F185" i="28"/>
  <c r="C223" i="28"/>
  <c r="H232" i="28"/>
  <c r="H231" i="28" s="1"/>
  <c r="C243" i="28"/>
  <c r="O247" i="28"/>
  <c r="C250" i="28"/>
  <c r="I253" i="28"/>
  <c r="C63" i="28"/>
  <c r="N54" i="28"/>
  <c r="C74" i="28"/>
  <c r="C83" i="28"/>
  <c r="C86" i="28"/>
  <c r="C91" i="28"/>
  <c r="C102" i="28"/>
  <c r="C108" i="28"/>
  <c r="C112" i="28"/>
  <c r="I123" i="28"/>
  <c r="C125" i="28"/>
  <c r="I132" i="28"/>
  <c r="C140" i="28"/>
  <c r="I142" i="28"/>
  <c r="C142" i="28" s="1"/>
  <c r="I145" i="28"/>
  <c r="F152" i="28"/>
  <c r="I166" i="28"/>
  <c r="C170" i="28"/>
  <c r="C183" i="28"/>
  <c r="C198" i="28"/>
  <c r="C210" i="28"/>
  <c r="C238" i="28"/>
  <c r="I252" i="28"/>
  <c r="N231" i="28"/>
  <c r="C271" i="28"/>
  <c r="L281" i="28"/>
  <c r="C282" i="28"/>
  <c r="C297" i="28"/>
  <c r="H291" i="28"/>
  <c r="H290" i="28" s="1"/>
  <c r="H22" i="28"/>
  <c r="I23" i="28"/>
  <c r="O77" i="28"/>
  <c r="D291" i="28"/>
  <c r="F23" i="28"/>
  <c r="H54" i="28"/>
  <c r="I55" i="28"/>
  <c r="L77" i="28"/>
  <c r="K28" i="28"/>
  <c r="D54" i="28"/>
  <c r="F55" i="28"/>
  <c r="C45" i="28"/>
  <c r="N22" i="28"/>
  <c r="O22" i="28" s="1"/>
  <c r="O46" i="28"/>
  <c r="C46" i="28" s="1"/>
  <c r="M166" i="28"/>
  <c r="O166" i="28" s="1"/>
  <c r="O167" i="28"/>
  <c r="M205" i="28"/>
  <c r="O206" i="28"/>
  <c r="J252" i="28"/>
  <c r="L253" i="28"/>
  <c r="I56" i="28"/>
  <c r="O70" i="28"/>
  <c r="O78" i="28"/>
  <c r="M84" i="28"/>
  <c r="L85" i="28"/>
  <c r="N196" i="28"/>
  <c r="H197" i="28"/>
  <c r="H196" i="28" s="1"/>
  <c r="I199" i="28"/>
  <c r="E232" i="28"/>
  <c r="E231" i="28" s="1"/>
  <c r="F234" i="28"/>
  <c r="F94" i="28"/>
  <c r="C94" i="28" s="1"/>
  <c r="E90" i="28"/>
  <c r="E84" i="28" s="1"/>
  <c r="O152" i="28"/>
  <c r="M131" i="28"/>
  <c r="D175" i="28"/>
  <c r="F176" i="28"/>
  <c r="O55" i="28"/>
  <c r="F56" i="28"/>
  <c r="J68" i="28"/>
  <c r="I77" i="28"/>
  <c r="L78" i="28"/>
  <c r="J84" i="28"/>
  <c r="I85" i="28"/>
  <c r="N131" i="28"/>
  <c r="F134" i="28"/>
  <c r="C134" i="28" s="1"/>
  <c r="D132" i="28"/>
  <c r="C143" i="28"/>
  <c r="C147" i="28"/>
  <c r="F167" i="28"/>
  <c r="M175" i="28"/>
  <c r="I189" i="28"/>
  <c r="G188" i="28"/>
  <c r="L197" i="28"/>
  <c r="F199" i="28"/>
  <c r="D197" i="28"/>
  <c r="I272" i="28"/>
  <c r="G270" i="28"/>
  <c r="M290" i="28"/>
  <c r="O290" i="28" s="1"/>
  <c r="O291" i="28"/>
  <c r="G290" i="28"/>
  <c r="J28" i="28"/>
  <c r="G68" i="28"/>
  <c r="C92" i="28"/>
  <c r="C93" i="28"/>
  <c r="C103" i="28"/>
  <c r="O113" i="28"/>
  <c r="O117" i="28"/>
  <c r="C122" i="28"/>
  <c r="C126" i="28"/>
  <c r="C130" i="28"/>
  <c r="J131" i="28"/>
  <c r="L131" i="28" s="1"/>
  <c r="L132" i="28"/>
  <c r="O132" i="28"/>
  <c r="C135" i="28"/>
  <c r="C139" i="28"/>
  <c r="C159" i="28"/>
  <c r="C163" i="28"/>
  <c r="H174" i="28"/>
  <c r="I174" i="28" s="1"/>
  <c r="I185" i="28"/>
  <c r="N192" i="28"/>
  <c r="O192" i="28" s="1"/>
  <c r="O193" i="28"/>
  <c r="E205" i="28"/>
  <c r="F206" i="28"/>
  <c r="C229" i="28"/>
  <c r="O234" i="28"/>
  <c r="M232" i="28"/>
  <c r="F239" i="28"/>
  <c r="D232" i="28"/>
  <c r="C245" i="28"/>
  <c r="I283" i="28"/>
  <c r="J192" i="28"/>
  <c r="L193" i="28"/>
  <c r="O197" i="28"/>
  <c r="C201" i="28"/>
  <c r="J205" i="28"/>
  <c r="L205" i="28" s="1"/>
  <c r="C221" i="28"/>
  <c r="C222" i="28"/>
  <c r="I228" i="28"/>
  <c r="C228" i="28" s="1"/>
  <c r="G205" i="28"/>
  <c r="O252" i="28"/>
  <c r="O253" i="28"/>
  <c r="C257" i="28"/>
  <c r="K259" i="28"/>
  <c r="L259" i="28" s="1"/>
  <c r="C261" i="28"/>
  <c r="L270" i="28"/>
  <c r="C249" i="28"/>
  <c r="G259" i="28"/>
  <c r="I259" i="28" s="1"/>
  <c r="I260" i="28"/>
  <c r="L264" i="28"/>
  <c r="C273" i="28"/>
  <c r="C274" i="28"/>
  <c r="C275" i="28"/>
  <c r="C276" i="28"/>
  <c r="F277" i="28"/>
  <c r="I293" i="28"/>
  <c r="C295" i="28"/>
  <c r="L283" i="28"/>
  <c r="O54" i="28" l="1"/>
  <c r="G76" i="28"/>
  <c r="C217" i="28"/>
  <c r="C253" i="28"/>
  <c r="C117" i="28"/>
  <c r="C152" i="28"/>
  <c r="C236" i="28"/>
  <c r="L84" i="28"/>
  <c r="C70" i="28"/>
  <c r="C180" i="28"/>
  <c r="C161" i="28"/>
  <c r="L290" i="28"/>
  <c r="C247" i="28"/>
  <c r="C260" i="28"/>
  <c r="I232" i="28"/>
  <c r="I188" i="28"/>
  <c r="E76" i="28"/>
  <c r="E53" i="28" s="1"/>
  <c r="C239" i="28"/>
  <c r="C104" i="28"/>
  <c r="C59" i="28"/>
  <c r="C129" i="28"/>
  <c r="C166" i="28"/>
  <c r="C277" i="28"/>
  <c r="C193" i="28"/>
  <c r="C206" i="28"/>
  <c r="I291" i="28"/>
  <c r="C137" i="28"/>
  <c r="H195" i="28"/>
  <c r="C145" i="28"/>
  <c r="C123" i="28"/>
  <c r="K76" i="28"/>
  <c r="C44" i="28"/>
  <c r="I76" i="28"/>
  <c r="O270" i="28"/>
  <c r="F270" i="28"/>
  <c r="I197" i="28"/>
  <c r="I84" i="28"/>
  <c r="C176" i="28"/>
  <c r="L272" i="28"/>
  <c r="C96" i="28"/>
  <c r="C185" i="28"/>
  <c r="I290" i="28"/>
  <c r="C167" i="28"/>
  <c r="C293" i="28"/>
  <c r="C113" i="28"/>
  <c r="N76" i="28"/>
  <c r="C77" i="28"/>
  <c r="L291" i="28"/>
  <c r="C264" i="28"/>
  <c r="C189" i="28"/>
  <c r="K53" i="28"/>
  <c r="C259" i="28"/>
  <c r="N188" i="28"/>
  <c r="O131" i="28"/>
  <c r="C283" i="28"/>
  <c r="C78" i="28"/>
  <c r="C234" i="28"/>
  <c r="N195" i="28"/>
  <c r="C85" i="28"/>
  <c r="C23" i="28"/>
  <c r="E196" i="28"/>
  <c r="F205" i="28"/>
  <c r="D196" i="28"/>
  <c r="F197" i="28"/>
  <c r="C197" i="28" s="1"/>
  <c r="O188" i="28"/>
  <c r="L68" i="28"/>
  <c r="J54" i="28"/>
  <c r="J231" i="28"/>
  <c r="L252" i="28"/>
  <c r="C252" i="28" s="1"/>
  <c r="D290" i="28"/>
  <c r="F290" i="28" s="1"/>
  <c r="F291" i="28"/>
  <c r="I205" i="28"/>
  <c r="G196" i="28"/>
  <c r="G231" i="28"/>
  <c r="I231" i="28" s="1"/>
  <c r="J22" i="28"/>
  <c r="L28" i="28"/>
  <c r="C28" i="28" s="1"/>
  <c r="C272" i="28"/>
  <c r="C199" i="28"/>
  <c r="M174" i="28"/>
  <c r="O174" i="28" s="1"/>
  <c r="O175" i="28"/>
  <c r="D131" i="28"/>
  <c r="F132" i="28"/>
  <c r="C132" i="28" s="1"/>
  <c r="C56" i="28"/>
  <c r="D174" i="28"/>
  <c r="F174" i="28" s="1"/>
  <c r="F175" i="28"/>
  <c r="F90" i="28"/>
  <c r="C90" i="28" s="1"/>
  <c r="C55" i="28"/>
  <c r="J76" i="28"/>
  <c r="H53" i="28"/>
  <c r="G269" i="28"/>
  <c r="I270" i="28"/>
  <c r="L192" i="28"/>
  <c r="C192" i="28" s="1"/>
  <c r="J188" i="28"/>
  <c r="L188" i="28" s="1"/>
  <c r="M231" i="28"/>
  <c r="O232" i="28"/>
  <c r="H286" i="28"/>
  <c r="M196" i="28"/>
  <c r="O205" i="28"/>
  <c r="F84" i="28"/>
  <c r="F54" i="28"/>
  <c r="F232" i="28"/>
  <c r="D231" i="28"/>
  <c r="I68" i="28"/>
  <c r="G54" i="28"/>
  <c r="K231" i="28"/>
  <c r="J196" i="28"/>
  <c r="O84" i="28"/>
  <c r="M76" i="28"/>
  <c r="K22" i="28"/>
  <c r="C188" i="28" l="1"/>
  <c r="H52" i="28"/>
  <c r="L76" i="28"/>
  <c r="C291" i="28"/>
  <c r="C290" i="28" s="1"/>
  <c r="C270" i="28"/>
  <c r="N286" i="28"/>
  <c r="C232" i="28"/>
  <c r="C174" i="28"/>
  <c r="C68" i="28"/>
  <c r="N53" i="28"/>
  <c r="N52" i="28" s="1"/>
  <c r="M195" i="28"/>
  <c r="O195" i="28" s="1"/>
  <c r="O196" i="28"/>
  <c r="I269" i="28"/>
  <c r="C269" i="28" s="1"/>
  <c r="G286" i="28"/>
  <c r="I286" i="28" s="1"/>
  <c r="J53" i="28"/>
  <c r="L54" i="28"/>
  <c r="F196" i="28"/>
  <c r="D195" i="28"/>
  <c r="J195" i="28"/>
  <c r="L196" i="28"/>
  <c r="F231" i="28"/>
  <c r="H288" i="28"/>
  <c r="H51" i="28"/>
  <c r="C175" i="28"/>
  <c r="F131" i="28"/>
  <c r="C131" i="28" s="1"/>
  <c r="D76" i="28"/>
  <c r="D286" i="28" s="1"/>
  <c r="C205" i="28"/>
  <c r="K286" i="28"/>
  <c r="K195" i="28"/>
  <c r="K52" i="28" s="1"/>
  <c r="C84" i="28"/>
  <c r="G195" i="28"/>
  <c r="I195" i="28" s="1"/>
  <c r="I196" i="28"/>
  <c r="E195" i="28"/>
  <c r="E52" i="28" s="1"/>
  <c r="E286" i="28"/>
  <c r="O76" i="28"/>
  <c r="M53" i="28"/>
  <c r="I54" i="28"/>
  <c r="G53" i="28"/>
  <c r="O231" i="28"/>
  <c r="M286" i="28"/>
  <c r="L22" i="28"/>
  <c r="L231" i="28"/>
  <c r="J286" i="28"/>
  <c r="O286" i="28" l="1"/>
  <c r="C54" i="28"/>
  <c r="F286" i="28"/>
  <c r="F195" i="28"/>
  <c r="N51" i="28"/>
  <c r="N288" i="28"/>
  <c r="O53" i="28"/>
  <c r="M52" i="28"/>
  <c r="L286" i="28"/>
  <c r="C231" i="28"/>
  <c r="C196" i="28"/>
  <c r="G52" i="28"/>
  <c r="I53" i="28"/>
  <c r="F76" i="28"/>
  <c r="C76" i="28" s="1"/>
  <c r="D53" i="28"/>
  <c r="E288" i="28"/>
  <c r="E51" i="28"/>
  <c r="K51" i="28"/>
  <c r="K288" i="28"/>
  <c r="L195" i="28"/>
  <c r="C195" i="28" s="1"/>
  <c r="J52" i="28"/>
  <c r="L53" i="28"/>
  <c r="C286" i="28" l="1"/>
  <c r="O52" i="28"/>
  <c r="M51" i="28"/>
  <c r="O51" i="28" s="1"/>
  <c r="M288" i="28"/>
  <c r="O288" i="28" s="1"/>
  <c r="G51" i="28"/>
  <c r="I51" i="28" s="1"/>
  <c r="G26" i="28"/>
  <c r="G288" i="28" s="1"/>
  <c r="I288" i="28" s="1"/>
  <c r="I52" i="28"/>
  <c r="F53" i="28"/>
  <c r="C53" i="28" s="1"/>
  <c r="D52" i="28"/>
  <c r="L52" i="28"/>
  <c r="J51" i="28"/>
  <c r="L51" i="28" s="1"/>
  <c r="J288" i="28"/>
  <c r="L288" i="28" s="1"/>
  <c r="I26" i="28" l="1"/>
  <c r="G22" i="28"/>
  <c r="I22" i="28" s="1"/>
  <c r="D288" i="28"/>
  <c r="F288" i="28" s="1"/>
  <c r="C288" i="28" s="1"/>
  <c r="D51" i="28"/>
  <c r="F51" i="28" s="1"/>
  <c r="C51" i="28" s="1"/>
  <c r="D26" i="28"/>
  <c r="F52" i="28"/>
  <c r="C52" i="28" s="1"/>
  <c r="F26" i="28" l="1"/>
  <c r="C26" i="28" s="1"/>
  <c r="D22" i="28"/>
  <c r="F22" i="28" s="1"/>
  <c r="C22" i="28" s="1"/>
  <c r="O303" i="26" l="1"/>
  <c r="L303" i="26"/>
  <c r="I303" i="26"/>
  <c r="F303" i="26"/>
  <c r="O301" i="26"/>
  <c r="L301" i="26"/>
  <c r="I301" i="26"/>
  <c r="F301" i="26"/>
  <c r="O299" i="26"/>
  <c r="L299" i="26"/>
  <c r="I299" i="26"/>
  <c r="F299" i="26"/>
  <c r="O298" i="26"/>
  <c r="L298" i="26"/>
  <c r="I298" i="26"/>
  <c r="F298" i="26"/>
  <c r="O297" i="26"/>
  <c r="L297" i="26"/>
  <c r="I297" i="26"/>
  <c r="F297" i="26"/>
  <c r="O296" i="26"/>
  <c r="L296" i="26"/>
  <c r="I296" i="26"/>
  <c r="F296" i="26"/>
  <c r="O295" i="26"/>
  <c r="L295" i="26"/>
  <c r="I295" i="26"/>
  <c r="F295" i="26"/>
  <c r="O294" i="26"/>
  <c r="L294" i="26"/>
  <c r="I294" i="26"/>
  <c r="F294" i="26"/>
  <c r="N293" i="26"/>
  <c r="M293" i="26"/>
  <c r="K293" i="26"/>
  <c r="J293" i="26"/>
  <c r="L293" i="26" s="1"/>
  <c r="H293" i="26"/>
  <c r="G293" i="26"/>
  <c r="E293" i="26"/>
  <c r="D293" i="26"/>
  <c r="O285" i="26"/>
  <c r="L285" i="26"/>
  <c r="I285" i="26"/>
  <c r="F285" i="26"/>
  <c r="O284" i="26"/>
  <c r="L284" i="26"/>
  <c r="I284" i="26"/>
  <c r="F284" i="26"/>
  <c r="C284" i="26" s="1"/>
  <c r="N283" i="26"/>
  <c r="M283" i="26"/>
  <c r="K283" i="26"/>
  <c r="J283" i="26"/>
  <c r="H283" i="26"/>
  <c r="G283" i="26"/>
  <c r="E283" i="26"/>
  <c r="D283" i="26"/>
  <c r="O282" i="26"/>
  <c r="L282" i="26"/>
  <c r="I282" i="26"/>
  <c r="F282" i="26"/>
  <c r="N281" i="26"/>
  <c r="O281" i="26" s="1"/>
  <c r="M281" i="26"/>
  <c r="K281" i="26"/>
  <c r="J281" i="26"/>
  <c r="H281" i="26"/>
  <c r="G281" i="26"/>
  <c r="E281" i="26"/>
  <c r="D281" i="26"/>
  <c r="F281" i="26" s="1"/>
  <c r="O280" i="26"/>
  <c r="L280" i="26"/>
  <c r="I280" i="26"/>
  <c r="F280" i="26"/>
  <c r="O279" i="26"/>
  <c r="L279" i="26"/>
  <c r="I279" i="26"/>
  <c r="F279" i="26"/>
  <c r="O278" i="26"/>
  <c r="O277" i="26" s="1"/>
  <c r="L278" i="26"/>
  <c r="I278" i="26"/>
  <c r="F278" i="26"/>
  <c r="N277" i="26"/>
  <c r="M277" i="26"/>
  <c r="K277" i="26"/>
  <c r="J277" i="26"/>
  <c r="H277" i="26"/>
  <c r="G277" i="26"/>
  <c r="E277" i="26"/>
  <c r="D277" i="26"/>
  <c r="O276" i="26"/>
  <c r="L276" i="26"/>
  <c r="I276" i="26"/>
  <c r="F276" i="26"/>
  <c r="O275" i="26"/>
  <c r="L275" i="26"/>
  <c r="I275" i="26"/>
  <c r="F275" i="26"/>
  <c r="O274" i="26"/>
  <c r="L274" i="26"/>
  <c r="I274" i="26"/>
  <c r="F274" i="26"/>
  <c r="O273" i="26"/>
  <c r="L273" i="26"/>
  <c r="I273" i="26"/>
  <c r="F273" i="26"/>
  <c r="N272" i="26"/>
  <c r="M272" i="26"/>
  <c r="K272" i="26"/>
  <c r="J272" i="26"/>
  <c r="L272" i="26" s="1"/>
  <c r="H272" i="26"/>
  <c r="G272" i="26"/>
  <c r="E272" i="26"/>
  <c r="D272" i="26"/>
  <c r="F272" i="26" s="1"/>
  <c r="O271" i="26"/>
  <c r="L271" i="26"/>
  <c r="I271" i="26"/>
  <c r="F271" i="26"/>
  <c r="H270" i="26"/>
  <c r="H269" i="26" s="1"/>
  <c r="E270" i="26"/>
  <c r="E269" i="26" s="1"/>
  <c r="O268" i="26"/>
  <c r="L268" i="26"/>
  <c r="I268" i="26"/>
  <c r="F268" i="26"/>
  <c r="O267" i="26"/>
  <c r="L267" i="26"/>
  <c r="I267" i="26"/>
  <c r="F267" i="26"/>
  <c r="O266" i="26"/>
  <c r="L266" i="26"/>
  <c r="I266" i="26"/>
  <c r="F266" i="26"/>
  <c r="O265" i="26"/>
  <c r="L265" i="26"/>
  <c r="I265" i="26"/>
  <c r="F265" i="26"/>
  <c r="N264" i="26"/>
  <c r="M264" i="26"/>
  <c r="K264" i="26"/>
  <c r="J264" i="26"/>
  <c r="L264" i="26" s="1"/>
  <c r="H264" i="26"/>
  <c r="G264" i="26"/>
  <c r="I264" i="26" s="1"/>
  <c r="E264" i="26"/>
  <c r="D264" i="26"/>
  <c r="F264" i="26" s="1"/>
  <c r="O263" i="26"/>
  <c r="L263" i="26"/>
  <c r="I263" i="26"/>
  <c r="F263" i="26"/>
  <c r="O262" i="26"/>
  <c r="L262" i="26"/>
  <c r="I262" i="26"/>
  <c r="F262" i="26"/>
  <c r="O261" i="26"/>
  <c r="L261" i="26"/>
  <c r="I261" i="26"/>
  <c r="F261" i="26"/>
  <c r="N260" i="26"/>
  <c r="M260" i="26"/>
  <c r="O260" i="26" s="1"/>
  <c r="K260" i="26"/>
  <c r="K259" i="26" s="1"/>
  <c r="J260" i="26"/>
  <c r="H260" i="26"/>
  <c r="G260" i="26"/>
  <c r="I260" i="26" s="1"/>
  <c r="E260" i="26"/>
  <c r="E259" i="26" s="1"/>
  <c r="D260" i="26"/>
  <c r="N259" i="26"/>
  <c r="H259" i="26"/>
  <c r="O258" i="26"/>
  <c r="L258" i="26"/>
  <c r="I258" i="26"/>
  <c r="F258" i="26"/>
  <c r="O257" i="26"/>
  <c r="L257" i="26"/>
  <c r="I257" i="26"/>
  <c r="F257" i="26"/>
  <c r="O256" i="26"/>
  <c r="L256" i="26"/>
  <c r="I256" i="26"/>
  <c r="F256" i="26"/>
  <c r="C256" i="26" s="1"/>
  <c r="O255" i="26"/>
  <c r="L255" i="26"/>
  <c r="I255" i="26"/>
  <c r="F255" i="26"/>
  <c r="O254" i="26"/>
  <c r="L254" i="26"/>
  <c r="I254" i="26"/>
  <c r="F254" i="26"/>
  <c r="N253" i="26"/>
  <c r="N252" i="26" s="1"/>
  <c r="M253" i="26"/>
  <c r="K253" i="26"/>
  <c r="K252" i="26" s="1"/>
  <c r="J253" i="26"/>
  <c r="H253" i="26"/>
  <c r="H252" i="26" s="1"/>
  <c r="G253" i="26"/>
  <c r="G252" i="26" s="1"/>
  <c r="E253" i="26"/>
  <c r="E252" i="26" s="1"/>
  <c r="D253" i="26"/>
  <c r="D252" i="26" s="1"/>
  <c r="M252" i="26"/>
  <c r="O251" i="26"/>
  <c r="L251" i="26"/>
  <c r="I251" i="26"/>
  <c r="F251" i="26"/>
  <c r="O250" i="26"/>
  <c r="L250" i="26"/>
  <c r="I250" i="26"/>
  <c r="F250" i="26"/>
  <c r="O249" i="26"/>
  <c r="L249" i="26"/>
  <c r="I249" i="26"/>
  <c r="F249" i="26"/>
  <c r="O248" i="26"/>
  <c r="L248" i="26"/>
  <c r="I248" i="26"/>
  <c r="F248" i="26"/>
  <c r="N247" i="26"/>
  <c r="M247" i="26"/>
  <c r="K247" i="26"/>
  <c r="J247" i="26"/>
  <c r="H247" i="26"/>
  <c r="G247" i="26"/>
  <c r="E247" i="26"/>
  <c r="D247" i="26"/>
  <c r="O246" i="26"/>
  <c r="L246" i="26"/>
  <c r="I246" i="26"/>
  <c r="F246" i="26"/>
  <c r="O245" i="26"/>
  <c r="L245" i="26"/>
  <c r="I245" i="26"/>
  <c r="F245" i="26"/>
  <c r="O244" i="26"/>
  <c r="L244" i="26"/>
  <c r="I244" i="26"/>
  <c r="F244" i="26"/>
  <c r="O243" i="26"/>
  <c r="L243" i="26"/>
  <c r="I243" i="26"/>
  <c r="F243" i="26"/>
  <c r="O242" i="26"/>
  <c r="L242" i="26"/>
  <c r="I242" i="26"/>
  <c r="F242" i="26"/>
  <c r="O241" i="26"/>
  <c r="L241" i="26"/>
  <c r="I241" i="26"/>
  <c r="F241" i="26"/>
  <c r="O240" i="26"/>
  <c r="L240" i="26"/>
  <c r="I240" i="26"/>
  <c r="F240" i="26"/>
  <c r="N239" i="26"/>
  <c r="M239" i="26"/>
  <c r="K239" i="26"/>
  <c r="J239" i="26"/>
  <c r="H239" i="26"/>
  <c r="G239" i="26"/>
  <c r="E239" i="26"/>
  <c r="D239" i="26"/>
  <c r="F239" i="26" s="1"/>
  <c r="O238" i="26"/>
  <c r="L238" i="26"/>
  <c r="I238" i="26"/>
  <c r="F238" i="26"/>
  <c r="O237" i="26"/>
  <c r="L237" i="26"/>
  <c r="I237" i="26"/>
  <c r="F237" i="26"/>
  <c r="N236" i="26"/>
  <c r="M236" i="26"/>
  <c r="K236" i="26"/>
  <c r="J236" i="26"/>
  <c r="H236" i="26"/>
  <c r="G236" i="26"/>
  <c r="E236" i="26"/>
  <c r="D236" i="26"/>
  <c r="O235" i="26"/>
  <c r="L235" i="26"/>
  <c r="I235" i="26"/>
  <c r="F235" i="26"/>
  <c r="N234" i="26"/>
  <c r="M234" i="26"/>
  <c r="K234" i="26"/>
  <c r="K232" i="26" s="1"/>
  <c r="J234" i="26"/>
  <c r="H234" i="26"/>
  <c r="G234" i="26"/>
  <c r="E234" i="26"/>
  <c r="D234" i="26"/>
  <c r="O233" i="26"/>
  <c r="L233" i="26"/>
  <c r="I233" i="26"/>
  <c r="F233" i="26"/>
  <c r="O230" i="26"/>
  <c r="L230" i="26"/>
  <c r="I230" i="26"/>
  <c r="F230" i="26"/>
  <c r="O229" i="26"/>
  <c r="L229" i="26"/>
  <c r="I229" i="26"/>
  <c r="F229" i="26"/>
  <c r="N228" i="26"/>
  <c r="M228" i="26"/>
  <c r="K228" i="26"/>
  <c r="J228" i="26"/>
  <c r="H228" i="26"/>
  <c r="G228" i="26"/>
  <c r="E228" i="26"/>
  <c r="D228" i="26"/>
  <c r="O227" i="26"/>
  <c r="L227" i="26"/>
  <c r="I227" i="26"/>
  <c r="F227" i="26"/>
  <c r="O226" i="26"/>
  <c r="L226" i="26"/>
  <c r="I226" i="26"/>
  <c r="F226" i="26"/>
  <c r="O225" i="26"/>
  <c r="L225" i="26"/>
  <c r="I225" i="26"/>
  <c r="F225" i="26"/>
  <c r="O224" i="26"/>
  <c r="L224" i="26"/>
  <c r="I224" i="26"/>
  <c r="D224" i="26"/>
  <c r="F224" i="26" s="1"/>
  <c r="O223" i="26"/>
  <c r="L223" i="26"/>
  <c r="I223" i="26"/>
  <c r="F223" i="26"/>
  <c r="O222" i="26"/>
  <c r="L222" i="26"/>
  <c r="I222" i="26"/>
  <c r="F222" i="26"/>
  <c r="O221" i="26"/>
  <c r="L221" i="26"/>
  <c r="C221" i="26" s="1"/>
  <c r="I221" i="26"/>
  <c r="F221" i="26"/>
  <c r="O220" i="26"/>
  <c r="L220" i="26"/>
  <c r="I220" i="26"/>
  <c r="F220" i="26"/>
  <c r="O219" i="26"/>
  <c r="L219" i="26"/>
  <c r="I219" i="26"/>
  <c r="F219" i="26"/>
  <c r="O218" i="26"/>
  <c r="L218" i="26"/>
  <c r="I218" i="26"/>
  <c r="F218" i="26"/>
  <c r="N217" i="26"/>
  <c r="M217" i="26"/>
  <c r="K217" i="26"/>
  <c r="J217" i="26"/>
  <c r="H217" i="26"/>
  <c r="G217" i="26"/>
  <c r="E217" i="26"/>
  <c r="O216" i="26"/>
  <c r="L216" i="26"/>
  <c r="I216" i="26"/>
  <c r="F216" i="26"/>
  <c r="O215" i="26"/>
  <c r="L215" i="26"/>
  <c r="I215" i="26"/>
  <c r="F215" i="26"/>
  <c r="O214" i="26"/>
  <c r="L214" i="26"/>
  <c r="I214" i="26"/>
  <c r="F214" i="26"/>
  <c r="O213" i="26"/>
  <c r="L213" i="26"/>
  <c r="I213" i="26"/>
  <c r="F213" i="26"/>
  <c r="O212" i="26"/>
  <c r="L212" i="26"/>
  <c r="I212" i="26"/>
  <c r="F212" i="26"/>
  <c r="O211" i="26"/>
  <c r="L211" i="26"/>
  <c r="I211" i="26"/>
  <c r="F211" i="26"/>
  <c r="O210" i="26"/>
  <c r="L210" i="26"/>
  <c r="I210" i="26"/>
  <c r="F210" i="26"/>
  <c r="O209" i="26"/>
  <c r="L209" i="26"/>
  <c r="I209" i="26"/>
  <c r="F209" i="26"/>
  <c r="O208" i="26"/>
  <c r="L208" i="26"/>
  <c r="I208" i="26"/>
  <c r="F208" i="26"/>
  <c r="O207" i="26"/>
  <c r="L207" i="26"/>
  <c r="I207" i="26"/>
  <c r="F207" i="26"/>
  <c r="N206" i="26"/>
  <c r="M206" i="26"/>
  <c r="K206" i="26"/>
  <c r="J206" i="26"/>
  <c r="L206" i="26" s="1"/>
  <c r="H206" i="26"/>
  <c r="G206" i="26"/>
  <c r="E206" i="26"/>
  <c r="D206" i="26"/>
  <c r="E205" i="26"/>
  <c r="O204" i="26"/>
  <c r="L204" i="26"/>
  <c r="I204" i="26"/>
  <c r="F204" i="26"/>
  <c r="O203" i="26"/>
  <c r="L203" i="26"/>
  <c r="I203" i="26"/>
  <c r="F203" i="26"/>
  <c r="O202" i="26"/>
  <c r="L202" i="26"/>
  <c r="I202" i="26"/>
  <c r="F202" i="26"/>
  <c r="O201" i="26"/>
  <c r="L201" i="26"/>
  <c r="I201" i="26"/>
  <c r="F201" i="26"/>
  <c r="O200" i="26"/>
  <c r="L200" i="26"/>
  <c r="I200" i="26"/>
  <c r="F200" i="26"/>
  <c r="N199" i="26"/>
  <c r="M199" i="26"/>
  <c r="K199" i="26"/>
  <c r="J199" i="26"/>
  <c r="J197" i="26" s="1"/>
  <c r="H199" i="26"/>
  <c r="H197" i="26" s="1"/>
  <c r="G199" i="26"/>
  <c r="E199" i="26"/>
  <c r="E197" i="26" s="1"/>
  <c r="D199" i="26"/>
  <c r="D197" i="26" s="1"/>
  <c r="O198" i="26"/>
  <c r="L198" i="26"/>
  <c r="I198" i="26"/>
  <c r="F198" i="26"/>
  <c r="N197" i="26"/>
  <c r="K197" i="26"/>
  <c r="O194" i="26"/>
  <c r="L194" i="26"/>
  <c r="I194" i="26"/>
  <c r="F194" i="26"/>
  <c r="N193" i="26"/>
  <c r="M193" i="26"/>
  <c r="O193" i="26" s="1"/>
  <c r="K193" i="26"/>
  <c r="J193" i="26"/>
  <c r="H193" i="26"/>
  <c r="H192" i="26" s="1"/>
  <c r="G193" i="26"/>
  <c r="I193" i="26" s="1"/>
  <c r="E193" i="26"/>
  <c r="E192" i="26" s="1"/>
  <c r="D193" i="26"/>
  <c r="N192" i="26"/>
  <c r="M192" i="26"/>
  <c r="J192" i="26"/>
  <c r="D192" i="26"/>
  <c r="O191" i="26"/>
  <c r="L191" i="26"/>
  <c r="I191" i="26"/>
  <c r="F191" i="26"/>
  <c r="O190" i="26"/>
  <c r="L190" i="26"/>
  <c r="I190" i="26"/>
  <c r="F190" i="26"/>
  <c r="N189" i="26"/>
  <c r="M189" i="26"/>
  <c r="K189" i="26"/>
  <c r="J189" i="26"/>
  <c r="H189" i="26"/>
  <c r="H188" i="26" s="1"/>
  <c r="G189" i="26"/>
  <c r="E189" i="26"/>
  <c r="D189" i="26"/>
  <c r="N188" i="26"/>
  <c r="J188" i="26"/>
  <c r="O187" i="26"/>
  <c r="L187" i="26"/>
  <c r="I187" i="26"/>
  <c r="F187" i="26"/>
  <c r="O186" i="26"/>
  <c r="L186" i="26"/>
  <c r="I186" i="26"/>
  <c r="F186" i="26"/>
  <c r="N185" i="26"/>
  <c r="M185" i="26"/>
  <c r="K185" i="26"/>
  <c r="J185" i="26"/>
  <c r="L185" i="26" s="1"/>
  <c r="H185" i="26"/>
  <c r="G185" i="26"/>
  <c r="I185" i="26" s="1"/>
  <c r="E185" i="26"/>
  <c r="D185" i="26"/>
  <c r="O184" i="26"/>
  <c r="L184" i="26"/>
  <c r="I184" i="26"/>
  <c r="F184" i="26"/>
  <c r="O183" i="26"/>
  <c r="L183" i="26"/>
  <c r="I183" i="26"/>
  <c r="F183" i="26"/>
  <c r="O182" i="26"/>
  <c r="L182" i="26"/>
  <c r="I182" i="26"/>
  <c r="F182" i="26"/>
  <c r="O181" i="26"/>
  <c r="L181" i="26"/>
  <c r="I181" i="26"/>
  <c r="F181" i="26"/>
  <c r="N180" i="26"/>
  <c r="M180" i="26"/>
  <c r="K180" i="26"/>
  <c r="J180" i="26"/>
  <c r="H180" i="26"/>
  <c r="G180" i="26"/>
  <c r="E180" i="26"/>
  <c r="D180" i="26"/>
  <c r="F180" i="26" s="1"/>
  <c r="O179" i="26"/>
  <c r="L179" i="26"/>
  <c r="I179" i="26"/>
  <c r="F179" i="26"/>
  <c r="O178" i="26"/>
  <c r="L178" i="26"/>
  <c r="C178" i="26" s="1"/>
  <c r="I178" i="26"/>
  <c r="F178" i="26"/>
  <c r="O177" i="26"/>
  <c r="L177" i="26"/>
  <c r="I177" i="26"/>
  <c r="F177" i="26"/>
  <c r="N176" i="26"/>
  <c r="M176" i="26"/>
  <c r="K176" i="26"/>
  <c r="J176" i="26"/>
  <c r="J175" i="26" s="1"/>
  <c r="J174" i="26" s="1"/>
  <c r="H176" i="26"/>
  <c r="G176" i="26"/>
  <c r="E176" i="26"/>
  <c r="E175" i="26" s="1"/>
  <c r="D176" i="26"/>
  <c r="D175" i="26" s="1"/>
  <c r="D174" i="26" s="1"/>
  <c r="N175" i="26"/>
  <c r="N174" i="26" s="1"/>
  <c r="O173" i="26"/>
  <c r="L173" i="26"/>
  <c r="I173" i="26"/>
  <c r="F173" i="26"/>
  <c r="O172" i="26"/>
  <c r="L172" i="26"/>
  <c r="I172" i="26"/>
  <c r="F172" i="26"/>
  <c r="O171" i="26"/>
  <c r="L171" i="26"/>
  <c r="I171" i="26"/>
  <c r="F171" i="26"/>
  <c r="O170" i="26"/>
  <c r="L170" i="26"/>
  <c r="I170" i="26"/>
  <c r="F170" i="26"/>
  <c r="O169" i="26"/>
  <c r="L169" i="26"/>
  <c r="I169" i="26"/>
  <c r="F169" i="26"/>
  <c r="O168" i="26"/>
  <c r="L168" i="26"/>
  <c r="I168" i="26"/>
  <c r="F168" i="26"/>
  <c r="N167" i="26"/>
  <c r="N166" i="26" s="1"/>
  <c r="M167" i="26"/>
  <c r="K167" i="26"/>
  <c r="J167" i="26"/>
  <c r="H167" i="26"/>
  <c r="G167" i="26"/>
  <c r="E167" i="26"/>
  <c r="D167" i="26"/>
  <c r="K166" i="26"/>
  <c r="G166" i="26"/>
  <c r="E166" i="26"/>
  <c r="O165" i="26"/>
  <c r="L165" i="26"/>
  <c r="I165" i="26"/>
  <c r="F165" i="26"/>
  <c r="O164" i="26"/>
  <c r="L164" i="26"/>
  <c r="I164" i="26"/>
  <c r="D164" i="26"/>
  <c r="F164" i="26" s="1"/>
  <c r="O163" i="26"/>
  <c r="L163" i="26"/>
  <c r="I163" i="26"/>
  <c r="F163" i="26"/>
  <c r="O162" i="26"/>
  <c r="L162" i="26"/>
  <c r="I162" i="26"/>
  <c r="F162" i="26"/>
  <c r="N161" i="26"/>
  <c r="M161" i="26"/>
  <c r="K161" i="26"/>
  <c r="J161" i="26"/>
  <c r="H161" i="26"/>
  <c r="G161" i="26"/>
  <c r="E161" i="26"/>
  <c r="D161" i="26"/>
  <c r="O160" i="26"/>
  <c r="L160" i="26"/>
  <c r="I160" i="26"/>
  <c r="D160" i="26"/>
  <c r="F160" i="26" s="1"/>
  <c r="O159" i="26"/>
  <c r="L159" i="26"/>
  <c r="I159" i="26"/>
  <c r="F159" i="26"/>
  <c r="O158" i="26"/>
  <c r="L158" i="26"/>
  <c r="I158" i="26"/>
  <c r="F158" i="26"/>
  <c r="O157" i="26"/>
  <c r="L157" i="26"/>
  <c r="I157" i="26"/>
  <c r="F157" i="26"/>
  <c r="O156" i="26"/>
  <c r="L156" i="26"/>
  <c r="I156" i="26"/>
  <c r="F156" i="26"/>
  <c r="O155" i="26"/>
  <c r="L155" i="26"/>
  <c r="I155" i="26"/>
  <c r="F155" i="26"/>
  <c r="O154" i="26"/>
  <c r="L154" i="26"/>
  <c r="I154" i="26"/>
  <c r="F154" i="26"/>
  <c r="O153" i="26"/>
  <c r="L153" i="26"/>
  <c r="I153" i="26"/>
  <c r="F153" i="26"/>
  <c r="N152" i="26"/>
  <c r="M152" i="26"/>
  <c r="K152" i="26"/>
  <c r="J152" i="26"/>
  <c r="H152" i="26"/>
  <c r="G152" i="26"/>
  <c r="E152" i="26"/>
  <c r="D152" i="26"/>
  <c r="F152" i="26" s="1"/>
  <c r="O151" i="26"/>
  <c r="L151" i="26"/>
  <c r="I151" i="26"/>
  <c r="F151" i="26"/>
  <c r="O150" i="26"/>
  <c r="L150" i="26"/>
  <c r="I150" i="26"/>
  <c r="F150" i="26"/>
  <c r="O149" i="26"/>
  <c r="L149" i="26"/>
  <c r="I149" i="26"/>
  <c r="F149" i="26"/>
  <c r="O148" i="26"/>
  <c r="L148" i="26"/>
  <c r="I148" i="26"/>
  <c r="F148" i="26"/>
  <c r="O147" i="26"/>
  <c r="L147" i="26"/>
  <c r="I147" i="26"/>
  <c r="F147" i="26"/>
  <c r="O146" i="26"/>
  <c r="L146" i="26"/>
  <c r="I146" i="26"/>
  <c r="F146" i="26"/>
  <c r="N145" i="26"/>
  <c r="M145" i="26"/>
  <c r="K145" i="26"/>
  <c r="J145" i="26"/>
  <c r="L145" i="26" s="1"/>
  <c r="H145" i="26"/>
  <c r="G145" i="26"/>
  <c r="E145" i="26"/>
  <c r="D145" i="26"/>
  <c r="F145" i="26" s="1"/>
  <c r="O144" i="26"/>
  <c r="L144" i="26"/>
  <c r="I144" i="26"/>
  <c r="F144" i="26"/>
  <c r="O143" i="26"/>
  <c r="L143" i="26"/>
  <c r="I143" i="26"/>
  <c r="F143" i="26"/>
  <c r="N142" i="26"/>
  <c r="M142" i="26"/>
  <c r="K142" i="26"/>
  <c r="J142" i="26"/>
  <c r="L142" i="26" s="1"/>
  <c r="H142" i="26"/>
  <c r="G142" i="26"/>
  <c r="E142" i="26"/>
  <c r="D142" i="26"/>
  <c r="O141" i="26"/>
  <c r="L141" i="26"/>
  <c r="I141" i="26"/>
  <c r="F141" i="26"/>
  <c r="O140" i="26"/>
  <c r="L140" i="26"/>
  <c r="I140" i="26"/>
  <c r="F140" i="26"/>
  <c r="O139" i="26"/>
  <c r="L139" i="26"/>
  <c r="I139" i="26"/>
  <c r="F139" i="26"/>
  <c r="O138" i="26"/>
  <c r="L138" i="26"/>
  <c r="I138" i="26"/>
  <c r="F138" i="26"/>
  <c r="N137" i="26"/>
  <c r="M137" i="26"/>
  <c r="K137" i="26"/>
  <c r="J137" i="26"/>
  <c r="L137" i="26" s="1"/>
  <c r="H137" i="26"/>
  <c r="G137" i="26"/>
  <c r="E137" i="26"/>
  <c r="D137" i="26"/>
  <c r="F137" i="26" s="1"/>
  <c r="O136" i="26"/>
  <c r="L136" i="26"/>
  <c r="I136" i="26"/>
  <c r="F136" i="26"/>
  <c r="O135" i="26"/>
  <c r="L135" i="26"/>
  <c r="I135" i="26"/>
  <c r="F135" i="26"/>
  <c r="O134" i="26"/>
  <c r="L134" i="26"/>
  <c r="I134" i="26"/>
  <c r="D134" i="26"/>
  <c r="F134" i="26" s="1"/>
  <c r="O133" i="26"/>
  <c r="L133" i="26"/>
  <c r="I133" i="26"/>
  <c r="D133" i="26"/>
  <c r="N132" i="26"/>
  <c r="M132" i="26"/>
  <c r="K132" i="26"/>
  <c r="J132" i="26"/>
  <c r="L132" i="26" s="1"/>
  <c r="H132" i="26"/>
  <c r="G132" i="26"/>
  <c r="I132" i="26" s="1"/>
  <c r="E132" i="26"/>
  <c r="N131" i="26"/>
  <c r="O130" i="26"/>
  <c r="L130" i="26"/>
  <c r="I130" i="26"/>
  <c r="F130" i="26"/>
  <c r="N129" i="26"/>
  <c r="M129" i="26"/>
  <c r="K129" i="26"/>
  <c r="J129" i="26"/>
  <c r="L129" i="26" s="1"/>
  <c r="H129" i="26"/>
  <c r="G129" i="26"/>
  <c r="E129" i="26"/>
  <c r="D129" i="26"/>
  <c r="F129" i="26" s="1"/>
  <c r="O128" i="26"/>
  <c r="L128" i="26"/>
  <c r="I128" i="26"/>
  <c r="F128" i="26"/>
  <c r="O127" i="26"/>
  <c r="L127" i="26"/>
  <c r="I127" i="26"/>
  <c r="F127" i="26"/>
  <c r="O126" i="26"/>
  <c r="L126" i="26"/>
  <c r="I126" i="26"/>
  <c r="F126" i="26"/>
  <c r="O125" i="26"/>
  <c r="L125" i="26"/>
  <c r="I125" i="26"/>
  <c r="F125" i="26"/>
  <c r="O124" i="26"/>
  <c r="L124" i="26"/>
  <c r="I124" i="26"/>
  <c r="F124" i="26"/>
  <c r="N123" i="26"/>
  <c r="M123" i="26"/>
  <c r="K123" i="26"/>
  <c r="J123" i="26"/>
  <c r="H123" i="26"/>
  <c r="G123" i="26"/>
  <c r="E123" i="26"/>
  <c r="D123" i="26"/>
  <c r="O122" i="26"/>
  <c r="L122" i="26"/>
  <c r="I122" i="26"/>
  <c r="F122" i="26"/>
  <c r="O121" i="26"/>
  <c r="L121" i="26"/>
  <c r="I121" i="26"/>
  <c r="F121" i="26"/>
  <c r="O120" i="26"/>
  <c r="L120" i="26"/>
  <c r="I120" i="26"/>
  <c r="F120" i="26"/>
  <c r="O119" i="26"/>
  <c r="L119" i="26"/>
  <c r="I119" i="26"/>
  <c r="F119" i="26"/>
  <c r="O118" i="26"/>
  <c r="L118" i="26"/>
  <c r="I118" i="26"/>
  <c r="F118" i="26"/>
  <c r="N117" i="26"/>
  <c r="M117" i="26"/>
  <c r="K117" i="26"/>
  <c r="J117" i="26"/>
  <c r="L117" i="26" s="1"/>
  <c r="H117" i="26"/>
  <c r="G117" i="26"/>
  <c r="E117" i="26"/>
  <c r="D117" i="26"/>
  <c r="O116" i="26"/>
  <c r="L116" i="26"/>
  <c r="I116" i="26"/>
  <c r="D116" i="26"/>
  <c r="O115" i="26"/>
  <c r="L115" i="26"/>
  <c r="I115" i="26"/>
  <c r="F115" i="26"/>
  <c r="O114" i="26"/>
  <c r="L114" i="26"/>
  <c r="I114" i="26"/>
  <c r="F114" i="26"/>
  <c r="N113" i="26"/>
  <c r="M113" i="26"/>
  <c r="K113" i="26"/>
  <c r="J113" i="26"/>
  <c r="H113" i="26"/>
  <c r="G113" i="26"/>
  <c r="E113" i="26"/>
  <c r="O112" i="26"/>
  <c r="L112" i="26"/>
  <c r="I112" i="26"/>
  <c r="F112" i="26"/>
  <c r="O111" i="26"/>
  <c r="L111" i="26"/>
  <c r="I111" i="26"/>
  <c r="F111" i="26"/>
  <c r="O110" i="26"/>
  <c r="L110" i="26"/>
  <c r="I110" i="26"/>
  <c r="F110" i="26"/>
  <c r="O109" i="26"/>
  <c r="L109" i="26"/>
  <c r="I109" i="26"/>
  <c r="F109" i="26"/>
  <c r="O108" i="26"/>
  <c r="L108" i="26"/>
  <c r="I108" i="26"/>
  <c r="F108" i="26"/>
  <c r="O107" i="26"/>
  <c r="L107" i="26"/>
  <c r="C107" i="26" s="1"/>
  <c r="I107" i="26"/>
  <c r="F107" i="26"/>
  <c r="O106" i="26"/>
  <c r="L106" i="26"/>
  <c r="I106" i="26"/>
  <c r="F106" i="26"/>
  <c r="O105" i="26"/>
  <c r="L105" i="26"/>
  <c r="I105" i="26"/>
  <c r="F105" i="26"/>
  <c r="N104" i="26"/>
  <c r="M104" i="26"/>
  <c r="K104" i="26"/>
  <c r="J104" i="26"/>
  <c r="H104" i="26"/>
  <c r="G104" i="26"/>
  <c r="E104" i="26"/>
  <c r="D104" i="26"/>
  <c r="O103" i="26"/>
  <c r="L103" i="26"/>
  <c r="I103" i="26"/>
  <c r="D103" i="26"/>
  <c r="O102" i="26"/>
  <c r="L102" i="26"/>
  <c r="I102" i="26"/>
  <c r="F102" i="26"/>
  <c r="O101" i="26"/>
  <c r="L101" i="26"/>
  <c r="I101" i="26"/>
  <c r="F101" i="26"/>
  <c r="O100" i="26"/>
  <c r="L100" i="26"/>
  <c r="I100" i="26"/>
  <c r="F100" i="26"/>
  <c r="O99" i="26"/>
  <c r="L99" i="26"/>
  <c r="I99" i="26"/>
  <c r="F99" i="26"/>
  <c r="O98" i="26"/>
  <c r="L98" i="26"/>
  <c r="I98" i="26"/>
  <c r="F98" i="26"/>
  <c r="O97" i="26"/>
  <c r="L97" i="26"/>
  <c r="I97" i="26"/>
  <c r="F97" i="26"/>
  <c r="N96" i="26"/>
  <c r="M96" i="26"/>
  <c r="K96" i="26"/>
  <c r="J96" i="26"/>
  <c r="H96" i="26"/>
  <c r="G96" i="26"/>
  <c r="E96" i="26"/>
  <c r="O95" i="26"/>
  <c r="L95" i="26"/>
  <c r="I95" i="26"/>
  <c r="F95" i="26"/>
  <c r="O94" i="26"/>
  <c r="L94" i="26"/>
  <c r="I94" i="26"/>
  <c r="F94" i="26"/>
  <c r="O93" i="26"/>
  <c r="L93" i="26"/>
  <c r="I93" i="26"/>
  <c r="F93" i="26"/>
  <c r="O92" i="26"/>
  <c r="L92" i="26"/>
  <c r="I92" i="26"/>
  <c r="F92" i="26"/>
  <c r="O91" i="26"/>
  <c r="J91" i="26"/>
  <c r="L91" i="26" s="1"/>
  <c r="I91" i="26"/>
  <c r="F91" i="26"/>
  <c r="N90" i="26"/>
  <c r="M90" i="26"/>
  <c r="K90" i="26"/>
  <c r="H90" i="26"/>
  <c r="G90" i="26"/>
  <c r="E90" i="26"/>
  <c r="D90" i="26"/>
  <c r="O89" i="26"/>
  <c r="L89" i="26"/>
  <c r="I89" i="26"/>
  <c r="D89" i="26"/>
  <c r="F89" i="26" s="1"/>
  <c r="O88" i="26"/>
  <c r="L88" i="26"/>
  <c r="I88" i="26"/>
  <c r="F88" i="26"/>
  <c r="O87" i="26"/>
  <c r="L87" i="26"/>
  <c r="I87" i="26"/>
  <c r="D87" i="26"/>
  <c r="F87" i="26" s="1"/>
  <c r="O86" i="26"/>
  <c r="L86" i="26"/>
  <c r="I86" i="26"/>
  <c r="F86" i="26"/>
  <c r="N85" i="26"/>
  <c r="M85" i="26"/>
  <c r="K85" i="26"/>
  <c r="J85" i="26"/>
  <c r="H85" i="26"/>
  <c r="G85" i="26"/>
  <c r="I85" i="26" s="1"/>
  <c r="E85" i="26"/>
  <c r="D85" i="26"/>
  <c r="O83" i="26"/>
  <c r="L83" i="26"/>
  <c r="I83" i="26"/>
  <c r="F83" i="26"/>
  <c r="O82" i="26"/>
  <c r="L82" i="26"/>
  <c r="I82" i="26"/>
  <c r="F82" i="26"/>
  <c r="N81" i="26"/>
  <c r="M81" i="26"/>
  <c r="O81" i="26" s="1"/>
  <c r="K81" i="26"/>
  <c r="J81" i="26"/>
  <c r="H81" i="26"/>
  <c r="G81" i="26"/>
  <c r="E81" i="26"/>
  <c r="D81" i="26"/>
  <c r="O80" i="26"/>
  <c r="L80" i="26"/>
  <c r="I80" i="26"/>
  <c r="F80" i="26"/>
  <c r="O79" i="26"/>
  <c r="L79" i="26"/>
  <c r="I79" i="26"/>
  <c r="F79" i="26"/>
  <c r="N78" i="26"/>
  <c r="N77" i="26" s="1"/>
  <c r="M78" i="26"/>
  <c r="O78" i="26" s="1"/>
  <c r="K78" i="26"/>
  <c r="J78" i="26"/>
  <c r="J77" i="26" s="1"/>
  <c r="H78" i="26"/>
  <c r="G78" i="26"/>
  <c r="I78" i="26" s="1"/>
  <c r="E78" i="26"/>
  <c r="D78" i="26"/>
  <c r="O75" i="26"/>
  <c r="L75" i="26"/>
  <c r="I75" i="26"/>
  <c r="F75" i="26"/>
  <c r="O74" i="26"/>
  <c r="L74" i="26"/>
  <c r="I74" i="26"/>
  <c r="F74" i="26"/>
  <c r="O73" i="26"/>
  <c r="L73" i="26"/>
  <c r="I73" i="26"/>
  <c r="F73" i="26"/>
  <c r="O72" i="26"/>
  <c r="L72" i="26"/>
  <c r="I72" i="26"/>
  <c r="F72" i="26"/>
  <c r="O71" i="26"/>
  <c r="L71" i="26"/>
  <c r="G71" i="26"/>
  <c r="I71" i="26" s="1"/>
  <c r="F71" i="26"/>
  <c r="N70" i="26"/>
  <c r="M70" i="26"/>
  <c r="M68" i="26" s="1"/>
  <c r="K70" i="26"/>
  <c r="K68" i="26" s="1"/>
  <c r="J70" i="26"/>
  <c r="H70" i="26"/>
  <c r="H68" i="26" s="1"/>
  <c r="E70" i="26"/>
  <c r="D70" i="26"/>
  <c r="D68" i="26" s="1"/>
  <c r="O69" i="26"/>
  <c r="L69" i="26"/>
  <c r="G69" i="26"/>
  <c r="F69" i="26"/>
  <c r="J68" i="26"/>
  <c r="E68" i="26"/>
  <c r="O67" i="26"/>
  <c r="L67" i="26"/>
  <c r="I67" i="26"/>
  <c r="F67" i="26"/>
  <c r="O66" i="26"/>
  <c r="L66" i="26"/>
  <c r="G66" i="26"/>
  <c r="I66" i="26" s="1"/>
  <c r="F66" i="26"/>
  <c r="O65" i="26"/>
  <c r="L65" i="26"/>
  <c r="I65" i="26"/>
  <c r="F65" i="26"/>
  <c r="O64" i="26"/>
  <c r="L64" i="26"/>
  <c r="I64" i="26"/>
  <c r="F64" i="26"/>
  <c r="O63" i="26"/>
  <c r="L63" i="26"/>
  <c r="I63" i="26"/>
  <c r="F63" i="26"/>
  <c r="O62" i="26"/>
  <c r="L62" i="26"/>
  <c r="I62" i="26"/>
  <c r="F62" i="26"/>
  <c r="O61" i="26"/>
  <c r="L61" i="26"/>
  <c r="I61" i="26"/>
  <c r="F61" i="26"/>
  <c r="O60" i="26"/>
  <c r="L60" i="26"/>
  <c r="I60" i="26"/>
  <c r="F60" i="26"/>
  <c r="N59" i="26"/>
  <c r="M59" i="26"/>
  <c r="O59" i="26" s="1"/>
  <c r="K59" i="26"/>
  <c r="J59" i="26"/>
  <c r="H59" i="26"/>
  <c r="E59" i="26"/>
  <c r="D59" i="26"/>
  <c r="O58" i="26"/>
  <c r="L58" i="26"/>
  <c r="I58" i="26"/>
  <c r="G58" i="26"/>
  <c r="G56" i="26" s="1"/>
  <c r="F58" i="26"/>
  <c r="O57" i="26"/>
  <c r="L57" i="26"/>
  <c r="I57" i="26"/>
  <c r="F57" i="26"/>
  <c r="N56" i="26"/>
  <c r="N55" i="26" s="1"/>
  <c r="M56" i="26"/>
  <c r="O56" i="26" s="1"/>
  <c r="K56" i="26"/>
  <c r="J56" i="26"/>
  <c r="H56" i="26"/>
  <c r="H55" i="26" s="1"/>
  <c r="H54" i="26" s="1"/>
  <c r="E56" i="26"/>
  <c r="D56" i="26"/>
  <c r="J55" i="26"/>
  <c r="J54" i="26" s="1"/>
  <c r="O48" i="26"/>
  <c r="C48" i="26" s="1"/>
  <c r="O47" i="26"/>
  <c r="C47" i="26" s="1"/>
  <c r="N46" i="26"/>
  <c r="M46" i="26"/>
  <c r="L45" i="26"/>
  <c r="I45" i="26"/>
  <c r="F45" i="26"/>
  <c r="K44" i="26"/>
  <c r="J44" i="26"/>
  <c r="H44" i="26"/>
  <c r="G44" i="26"/>
  <c r="E44" i="26"/>
  <c r="D44" i="26"/>
  <c r="F43" i="26"/>
  <c r="C43" i="26" s="1"/>
  <c r="L42" i="26"/>
  <c r="C42" i="26" s="1"/>
  <c r="L41" i="26"/>
  <c r="C41" i="26" s="1"/>
  <c r="L40" i="26"/>
  <c r="C40" i="26" s="1"/>
  <c r="L39" i="26"/>
  <c r="C39" i="26" s="1"/>
  <c r="K38" i="26"/>
  <c r="J38" i="26"/>
  <c r="L37" i="26"/>
  <c r="C37" i="26" s="1"/>
  <c r="L36" i="26"/>
  <c r="C36" i="26" s="1"/>
  <c r="K35" i="26"/>
  <c r="J35" i="26"/>
  <c r="L34" i="26"/>
  <c r="C34" i="26" s="1"/>
  <c r="K33" i="26"/>
  <c r="L33" i="26" s="1"/>
  <c r="C33" i="26" s="1"/>
  <c r="J33" i="26"/>
  <c r="L32" i="26"/>
  <c r="C32" i="26" s="1"/>
  <c r="L31" i="26"/>
  <c r="C31" i="26" s="1"/>
  <c r="L30" i="26"/>
  <c r="C30" i="26" s="1"/>
  <c r="K29" i="26"/>
  <c r="J29" i="26"/>
  <c r="J28" i="26" s="1"/>
  <c r="F27" i="26"/>
  <c r="C27" i="26" s="1"/>
  <c r="I26" i="26"/>
  <c r="F26" i="26"/>
  <c r="O25" i="26"/>
  <c r="I25" i="26"/>
  <c r="F25" i="26"/>
  <c r="O24" i="26"/>
  <c r="L24" i="26"/>
  <c r="I24" i="26"/>
  <c r="F24" i="26"/>
  <c r="N23" i="26"/>
  <c r="N291" i="26" s="1"/>
  <c r="N290" i="26" s="1"/>
  <c r="M23" i="26"/>
  <c r="M291" i="26" s="1"/>
  <c r="K23" i="26"/>
  <c r="J23" i="26"/>
  <c r="H23" i="26"/>
  <c r="H291" i="26" s="1"/>
  <c r="H290" i="26" s="1"/>
  <c r="G23" i="26"/>
  <c r="E23" i="26"/>
  <c r="E291" i="26" s="1"/>
  <c r="E290" i="26" s="1"/>
  <c r="D23" i="26"/>
  <c r="E22" i="26"/>
  <c r="C106" i="26" l="1"/>
  <c r="C115" i="26"/>
  <c r="C118" i="26"/>
  <c r="C121" i="26"/>
  <c r="C122" i="26"/>
  <c r="C126" i="26"/>
  <c r="C201" i="26"/>
  <c r="C204" i="26"/>
  <c r="C220" i="26"/>
  <c r="O236" i="26"/>
  <c r="I247" i="26"/>
  <c r="C63" i="26"/>
  <c r="C64" i="26"/>
  <c r="F68" i="26"/>
  <c r="C186" i="26"/>
  <c r="F228" i="26"/>
  <c r="O293" i="26"/>
  <c r="L81" i="26"/>
  <c r="I104" i="26"/>
  <c r="O104" i="26"/>
  <c r="I113" i="26"/>
  <c r="O117" i="26"/>
  <c r="I123" i="26"/>
  <c r="I129" i="26"/>
  <c r="C129" i="26" s="1"/>
  <c r="O129" i="26"/>
  <c r="O189" i="26"/>
  <c r="L193" i="26"/>
  <c r="I217" i="26"/>
  <c r="O217" i="26"/>
  <c r="L104" i="26"/>
  <c r="M22" i="26"/>
  <c r="O70" i="26"/>
  <c r="I90" i="26"/>
  <c r="F104" i="26"/>
  <c r="L113" i="26"/>
  <c r="C146" i="26"/>
  <c r="C147" i="26"/>
  <c r="C156" i="26"/>
  <c r="C160" i="26"/>
  <c r="C163" i="26"/>
  <c r="C177" i="26"/>
  <c r="H175" i="26"/>
  <c r="H174" i="26" s="1"/>
  <c r="O185" i="26"/>
  <c r="C213" i="26"/>
  <c r="C214" i="26"/>
  <c r="C215" i="26"/>
  <c r="C216" i="26"/>
  <c r="L283" i="26"/>
  <c r="F293" i="26"/>
  <c r="J291" i="26"/>
  <c r="J290" i="26" s="1"/>
  <c r="C57" i="26"/>
  <c r="C72" i="26"/>
  <c r="C82" i="26"/>
  <c r="C148" i="26"/>
  <c r="L161" i="26"/>
  <c r="C182" i="26"/>
  <c r="L247" i="26"/>
  <c r="C248" i="26"/>
  <c r="C295" i="26"/>
  <c r="C79" i="26"/>
  <c r="L85" i="26"/>
  <c r="O90" i="26"/>
  <c r="O137" i="26"/>
  <c r="I142" i="26"/>
  <c r="I145" i="26"/>
  <c r="I152" i="26"/>
  <c r="O152" i="26"/>
  <c r="I161" i="26"/>
  <c r="O161" i="26"/>
  <c r="G175" i="26"/>
  <c r="G174" i="26" s="1"/>
  <c r="I174" i="26" s="1"/>
  <c r="L180" i="26"/>
  <c r="O228" i="26"/>
  <c r="O247" i="26"/>
  <c r="I293" i="26"/>
  <c r="C24" i="26"/>
  <c r="C26" i="26"/>
  <c r="F56" i="26"/>
  <c r="L59" i="26"/>
  <c r="C100" i="26"/>
  <c r="F206" i="26"/>
  <c r="C209" i="26"/>
  <c r="K205" i="26"/>
  <c r="K196" i="26" s="1"/>
  <c r="C237" i="26"/>
  <c r="I253" i="26"/>
  <c r="C268" i="26"/>
  <c r="I272" i="26"/>
  <c r="C282" i="26"/>
  <c r="C299" i="26"/>
  <c r="E55" i="26"/>
  <c r="E54" i="26" s="1"/>
  <c r="C71" i="26"/>
  <c r="E77" i="26"/>
  <c r="K77" i="26"/>
  <c r="L77" i="26" s="1"/>
  <c r="C144" i="26"/>
  <c r="C191" i="26"/>
  <c r="C198" i="26"/>
  <c r="O199" i="26"/>
  <c r="C211" i="26"/>
  <c r="L236" i="26"/>
  <c r="C244" i="26"/>
  <c r="C246" i="26"/>
  <c r="N270" i="26"/>
  <c r="N269" i="26" s="1"/>
  <c r="O283" i="26"/>
  <c r="F70" i="26"/>
  <c r="M77" i="26"/>
  <c r="O77" i="26" s="1"/>
  <c r="H131" i="26"/>
  <c r="C158" i="26"/>
  <c r="C159" i="26"/>
  <c r="C170" i="26"/>
  <c r="C184" i="26"/>
  <c r="O206" i="26"/>
  <c r="C229" i="26"/>
  <c r="C233" i="26"/>
  <c r="C276" i="26"/>
  <c r="O23" i="26"/>
  <c r="D22" i="26"/>
  <c r="M55" i="26"/>
  <c r="M54" i="26" s="1"/>
  <c r="O54" i="26" s="1"/>
  <c r="E84" i="26"/>
  <c r="F123" i="26"/>
  <c r="C130" i="26"/>
  <c r="C136" i="26"/>
  <c r="C164" i="26"/>
  <c r="C165" i="26"/>
  <c r="I180" i="26"/>
  <c r="O180" i="26"/>
  <c r="C180" i="26" s="1"/>
  <c r="H205" i="26"/>
  <c r="H196" i="26" s="1"/>
  <c r="N232" i="26"/>
  <c r="C274" i="26"/>
  <c r="C294" i="26"/>
  <c r="C91" i="26"/>
  <c r="O167" i="26"/>
  <c r="M166" i="26"/>
  <c r="I206" i="26"/>
  <c r="G205" i="26"/>
  <c r="O272" i="26"/>
  <c r="M270" i="26"/>
  <c r="H22" i="26"/>
  <c r="L23" i="26"/>
  <c r="G59" i="26"/>
  <c r="N68" i="26"/>
  <c r="N54" i="26" s="1"/>
  <c r="G70" i="26"/>
  <c r="I70" i="26" s="1"/>
  <c r="I81" i="26"/>
  <c r="C87" i="26"/>
  <c r="D113" i="26"/>
  <c r="F113" i="26" s="1"/>
  <c r="F116" i="26"/>
  <c r="C116" i="26" s="1"/>
  <c r="I137" i="26"/>
  <c r="H166" i="26"/>
  <c r="I166" i="26" s="1"/>
  <c r="I167" i="26"/>
  <c r="O192" i="26"/>
  <c r="M188" i="26"/>
  <c r="O188" i="26" s="1"/>
  <c r="M205" i="26"/>
  <c r="I234" i="26"/>
  <c r="G232" i="26"/>
  <c r="I252" i="26"/>
  <c r="O264" i="26"/>
  <c r="M259" i="26"/>
  <c r="O259" i="26" s="1"/>
  <c r="F44" i="26"/>
  <c r="K55" i="26"/>
  <c r="K54" i="26" s="1"/>
  <c r="C60" i="26"/>
  <c r="C73" i="26"/>
  <c r="L78" i="26"/>
  <c r="C86" i="26"/>
  <c r="C111" i="26"/>
  <c r="D166" i="26"/>
  <c r="F166" i="26" s="1"/>
  <c r="F167" i="26"/>
  <c r="F192" i="26"/>
  <c r="D188" i="26"/>
  <c r="I199" i="26"/>
  <c r="G197" i="26"/>
  <c r="I197" i="26" s="1"/>
  <c r="F260" i="26"/>
  <c r="D259" i="26"/>
  <c r="F259" i="26" s="1"/>
  <c r="L260" i="26"/>
  <c r="J259" i="26"/>
  <c r="L259" i="26" s="1"/>
  <c r="F277" i="26"/>
  <c r="D270" i="26"/>
  <c r="C280" i="26"/>
  <c r="K28" i="26"/>
  <c r="K22" i="26" s="1"/>
  <c r="I44" i="26"/>
  <c r="C45" i="26"/>
  <c r="C67" i="26"/>
  <c r="H77" i="26"/>
  <c r="C80" i="26"/>
  <c r="H84" i="26"/>
  <c r="C88" i="26"/>
  <c r="C89" i="26"/>
  <c r="F90" i="26"/>
  <c r="J90" i="26"/>
  <c r="C140" i="26"/>
  <c r="E188" i="26"/>
  <c r="J232" i="26"/>
  <c r="L232" i="26" s="1"/>
  <c r="L239" i="26"/>
  <c r="C240" i="26"/>
  <c r="F253" i="26"/>
  <c r="C253" i="26" s="1"/>
  <c r="C297" i="26"/>
  <c r="C301" i="26"/>
  <c r="C97" i="26"/>
  <c r="C99" i="26"/>
  <c r="C108" i="26"/>
  <c r="C110" i="26"/>
  <c r="O113" i="26"/>
  <c r="F117" i="26"/>
  <c r="C143" i="26"/>
  <c r="C150" i="26"/>
  <c r="C151" i="26"/>
  <c r="O166" i="26"/>
  <c r="L176" i="26"/>
  <c r="C179" i="26"/>
  <c r="C187" i="26"/>
  <c r="C194" i="26"/>
  <c r="C203" i="26"/>
  <c r="N205" i="26"/>
  <c r="C210" i="26"/>
  <c r="C219" i="26"/>
  <c r="C224" i="26"/>
  <c r="C225" i="26"/>
  <c r="C227" i="26"/>
  <c r="L228" i="26"/>
  <c r="O234" i="26"/>
  <c r="I236" i="26"/>
  <c r="C238" i="26"/>
  <c r="C249" i="26"/>
  <c r="C251" i="26"/>
  <c r="F252" i="26"/>
  <c r="L253" i="26"/>
  <c r="C254" i="26"/>
  <c r="C255" i="26"/>
  <c r="C262" i="26"/>
  <c r="C263" i="26"/>
  <c r="L277" i="26"/>
  <c r="C279" i="26"/>
  <c r="I281" i="26"/>
  <c r="C285" i="26"/>
  <c r="C303" i="26"/>
  <c r="C94" i="26"/>
  <c r="C95" i="26"/>
  <c r="C98" i="26"/>
  <c r="C101" i="26"/>
  <c r="C112" i="26"/>
  <c r="N84" i="26"/>
  <c r="N76" i="26" s="1"/>
  <c r="G131" i="26"/>
  <c r="C139" i="26"/>
  <c r="F161" i="26"/>
  <c r="C169" i="26"/>
  <c r="M175" i="26"/>
  <c r="O175" i="26" s="1"/>
  <c r="C181" i="26"/>
  <c r="C190" i="26"/>
  <c r="F193" i="26"/>
  <c r="C202" i="26"/>
  <c r="C208" i="26"/>
  <c r="C218" i="26"/>
  <c r="C223" i="26"/>
  <c r="C226" i="26"/>
  <c r="C230" i="26"/>
  <c r="C241" i="26"/>
  <c r="C243" i="26"/>
  <c r="C250" i="26"/>
  <c r="C257" i="26"/>
  <c r="C271" i="26"/>
  <c r="C278" i="26"/>
  <c r="C92" i="26"/>
  <c r="I96" i="26"/>
  <c r="O96" i="26"/>
  <c r="C102" i="26"/>
  <c r="C114" i="26"/>
  <c r="I117" i="26"/>
  <c r="L123" i="26"/>
  <c r="C124" i="26"/>
  <c r="C125" i="26"/>
  <c r="C135" i="26"/>
  <c r="C141" i="26"/>
  <c r="O142" i="26"/>
  <c r="C153" i="26"/>
  <c r="C154" i="26"/>
  <c r="C155" i="26"/>
  <c r="C162" i="26"/>
  <c r="C173" i="26"/>
  <c r="F176" i="26"/>
  <c r="I176" i="26"/>
  <c r="C183" i="26"/>
  <c r="F185" i="26"/>
  <c r="C185" i="26" s="1"/>
  <c r="F189" i="26"/>
  <c r="L189" i="26"/>
  <c r="L197" i="26"/>
  <c r="E196" i="26"/>
  <c r="L199" i="26"/>
  <c r="C200" i="26"/>
  <c r="C207" i="26"/>
  <c r="C212" i="26"/>
  <c r="L217" i="26"/>
  <c r="C222" i="26"/>
  <c r="I228" i="26"/>
  <c r="E232" i="26"/>
  <c r="E231" i="26" s="1"/>
  <c r="L234" i="26"/>
  <c r="C235" i="26"/>
  <c r="F236" i="26"/>
  <c r="C236" i="26" s="1"/>
  <c r="I239" i="26"/>
  <c r="C239" i="26" s="1"/>
  <c r="O239" i="26"/>
  <c r="C242" i="26"/>
  <c r="C245" i="26"/>
  <c r="F247" i="26"/>
  <c r="C247" i="26" s="1"/>
  <c r="O253" i="26"/>
  <c r="C258" i="26"/>
  <c r="C261" i="26"/>
  <c r="C265" i="26"/>
  <c r="C266" i="26"/>
  <c r="C267" i="26"/>
  <c r="K270" i="26"/>
  <c r="K269" i="26" s="1"/>
  <c r="C273" i="26"/>
  <c r="C275" i="26"/>
  <c r="I277" i="26"/>
  <c r="L281" i="26"/>
  <c r="F283" i="26"/>
  <c r="C296" i="26"/>
  <c r="C298" i="26"/>
  <c r="F59" i="26"/>
  <c r="G55" i="26"/>
  <c r="I56" i="26"/>
  <c r="G291" i="26"/>
  <c r="G22" i="26"/>
  <c r="I22" i="26" s="1"/>
  <c r="I23" i="26"/>
  <c r="J22" i="26"/>
  <c r="N22" i="26"/>
  <c r="O22" i="26" s="1"/>
  <c r="L56" i="26"/>
  <c r="C56" i="26" s="1"/>
  <c r="C66" i="26"/>
  <c r="L68" i="26"/>
  <c r="I69" i="26"/>
  <c r="C69" i="26" s="1"/>
  <c r="G77" i="26"/>
  <c r="F85" i="26"/>
  <c r="O85" i="26"/>
  <c r="M84" i="26"/>
  <c r="D291" i="26"/>
  <c r="F23" i="26"/>
  <c r="C25" i="26"/>
  <c r="L29" i="26"/>
  <c r="C29" i="26" s="1"/>
  <c r="L35" i="26"/>
  <c r="C35" i="26" s="1"/>
  <c r="L44" i="26"/>
  <c r="D55" i="26"/>
  <c r="C58" i="26"/>
  <c r="I59" i="26"/>
  <c r="C65" i="26"/>
  <c r="O68" i="26"/>
  <c r="L70" i="26"/>
  <c r="C75" i="26"/>
  <c r="F78" i="26"/>
  <c r="D77" i="26"/>
  <c r="C83" i="26"/>
  <c r="F22" i="26"/>
  <c r="K291" i="26"/>
  <c r="K290" i="26" s="1"/>
  <c r="L38" i="26"/>
  <c r="C38" i="26" s="1"/>
  <c r="O46" i="26"/>
  <c r="C46" i="26" s="1"/>
  <c r="L54" i="26"/>
  <c r="C61" i="26"/>
  <c r="C62" i="26"/>
  <c r="C74" i="26"/>
  <c r="C109" i="26"/>
  <c r="O123" i="26"/>
  <c r="C123" i="26" s="1"/>
  <c r="J131" i="26"/>
  <c r="C134" i="26"/>
  <c r="F142" i="26"/>
  <c r="L152" i="26"/>
  <c r="F175" i="26"/>
  <c r="E174" i="26"/>
  <c r="M290" i="26"/>
  <c r="O290" i="26" s="1"/>
  <c r="O291" i="26"/>
  <c r="F81" i="26"/>
  <c r="E131" i="26"/>
  <c r="E76" i="26" s="1"/>
  <c r="C149" i="26"/>
  <c r="C157" i="26"/>
  <c r="C167" i="26"/>
  <c r="J166" i="26"/>
  <c r="L166" i="26" s="1"/>
  <c r="L167" i="26"/>
  <c r="C168" i="26"/>
  <c r="M174" i="26"/>
  <c r="O174" i="26" s="1"/>
  <c r="F103" i="26"/>
  <c r="C103" i="26" s="1"/>
  <c r="D96" i="26"/>
  <c r="F96" i="26" s="1"/>
  <c r="M131" i="26"/>
  <c r="O131" i="26" s="1"/>
  <c r="O132" i="26"/>
  <c r="G84" i="26"/>
  <c r="I84" i="26" s="1"/>
  <c r="K84" i="26"/>
  <c r="C93" i="26"/>
  <c r="L96" i="26"/>
  <c r="C105" i="26"/>
  <c r="C119" i="26"/>
  <c r="C120" i="26"/>
  <c r="C127" i="26"/>
  <c r="C128" i="26"/>
  <c r="K131" i="26"/>
  <c r="D132" i="26"/>
  <c r="F133" i="26"/>
  <c r="C133" i="26" s="1"/>
  <c r="C137" i="26"/>
  <c r="C138" i="26"/>
  <c r="O145" i="26"/>
  <c r="C145" i="26" s="1"/>
  <c r="C171" i="26"/>
  <c r="C172" i="26"/>
  <c r="F174" i="26"/>
  <c r="K175" i="26"/>
  <c r="K174" i="26" s="1"/>
  <c r="L174" i="26" s="1"/>
  <c r="F197" i="26"/>
  <c r="K231" i="26"/>
  <c r="N231" i="26"/>
  <c r="O252" i="26"/>
  <c r="C264" i="26"/>
  <c r="C281" i="26"/>
  <c r="O176" i="26"/>
  <c r="C176" i="26" s="1"/>
  <c r="I189" i="26"/>
  <c r="C189" i="26" s="1"/>
  <c r="N196" i="26"/>
  <c r="O205" i="26"/>
  <c r="C228" i="26"/>
  <c r="C193" i="26"/>
  <c r="G192" i="26"/>
  <c r="I192" i="26" s="1"/>
  <c r="K192" i="26"/>
  <c r="L192" i="26" s="1"/>
  <c r="J205" i="26"/>
  <c r="J252" i="26"/>
  <c r="G259" i="26"/>
  <c r="I259" i="26" s="1"/>
  <c r="M269" i="26"/>
  <c r="F199" i="26"/>
  <c r="D217" i="26"/>
  <c r="D232" i="26"/>
  <c r="H232" i="26"/>
  <c r="H231" i="26" s="1"/>
  <c r="F234" i="26"/>
  <c r="J270" i="26"/>
  <c r="I283" i="26"/>
  <c r="M197" i="26"/>
  <c r="M232" i="26"/>
  <c r="G270" i="26"/>
  <c r="C259" i="26" l="1"/>
  <c r="C78" i="26"/>
  <c r="C283" i="26"/>
  <c r="L28" i="26"/>
  <c r="C28" i="26" s="1"/>
  <c r="C161" i="26"/>
  <c r="C272" i="26"/>
  <c r="L290" i="26"/>
  <c r="C104" i="26"/>
  <c r="C199" i="26"/>
  <c r="C142" i="26"/>
  <c r="C70" i="26"/>
  <c r="G68" i="26"/>
  <c r="I68" i="26" s="1"/>
  <c r="C68" i="26" s="1"/>
  <c r="C260" i="26"/>
  <c r="G196" i="26"/>
  <c r="C81" i="26"/>
  <c r="I175" i="26"/>
  <c r="C152" i="26"/>
  <c r="C44" i="26"/>
  <c r="C23" i="26"/>
  <c r="I131" i="26"/>
  <c r="C234" i="26"/>
  <c r="N195" i="26"/>
  <c r="O270" i="26"/>
  <c r="C206" i="26"/>
  <c r="H195" i="26"/>
  <c r="K195" i="26"/>
  <c r="L55" i="26"/>
  <c r="C293" i="26"/>
  <c r="C166" i="26"/>
  <c r="O55" i="26"/>
  <c r="L175" i="26"/>
  <c r="L291" i="26"/>
  <c r="I205" i="26"/>
  <c r="L84" i="26"/>
  <c r="L131" i="26"/>
  <c r="C85" i="26"/>
  <c r="C117" i="26"/>
  <c r="H76" i="26"/>
  <c r="H53" i="26" s="1"/>
  <c r="H52" i="26" s="1"/>
  <c r="I232" i="26"/>
  <c r="L22" i="26"/>
  <c r="E195" i="26"/>
  <c r="J84" i="26"/>
  <c r="L90" i="26"/>
  <c r="C90" i="26" s="1"/>
  <c r="F270" i="26"/>
  <c r="D269" i="26"/>
  <c r="F269" i="26" s="1"/>
  <c r="C113" i="26"/>
  <c r="N53" i="26"/>
  <c r="N52" i="26" s="1"/>
  <c r="C192" i="26"/>
  <c r="G188" i="26"/>
  <c r="I188" i="26" s="1"/>
  <c r="D84" i="26"/>
  <c r="F84" i="26" s="1"/>
  <c r="K76" i="26"/>
  <c r="C277" i="26"/>
  <c r="F188" i="26"/>
  <c r="C59" i="26"/>
  <c r="E53" i="26"/>
  <c r="E286" i="26"/>
  <c r="J231" i="26"/>
  <c r="L231" i="26" s="1"/>
  <c r="L252" i="26"/>
  <c r="C252" i="26" s="1"/>
  <c r="K188" i="26"/>
  <c r="L188" i="26" s="1"/>
  <c r="D54" i="26"/>
  <c r="F55" i="26"/>
  <c r="M196" i="26"/>
  <c r="O197" i="26"/>
  <c r="C197" i="26" s="1"/>
  <c r="G231" i="26"/>
  <c r="I231" i="26" s="1"/>
  <c r="C174" i="26"/>
  <c r="C96" i="26"/>
  <c r="C291" i="26"/>
  <c r="O84" i="26"/>
  <c r="M76" i="26"/>
  <c r="G76" i="26"/>
  <c r="I77" i="26"/>
  <c r="M231" i="26"/>
  <c r="O231" i="26" s="1"/>
  <c r="O232" i="26"/>
  <c r="D131" i="26"/>
  <c r="F131" i="26" s="1"/>
  <c r="F132" i="26"/>
  <c r="C132" i="26" s="1"/>
  <c r="F77" i="26"/>
  <c r="G290" i="26"/>
  <c r="I290" i="26" s="1"/>
  <c r="I291" i="26"/>
  <c r="D231" i="26"/>
  <c r="F232" i="26"/>
  <c r="O269" i="26"/>
  <c r="J196" i="26"/>
  <c r="L205" i="26"/>
  <c r="N286" i="26"/>
  <c r="D290" i="26"/>
  <c r="F290" i="26" s="1"/>
  <c r="F291" i="26"/>
  <c r="G269" i="26"/>
  <c r="I270" i="26"/>
  <c r="J269" i="26"/>
  <c r="L270" i="26"/>
  <c r="D205" i="26"/>
  <c r="F217" i="26"/>
  <c r="C217" i="26" s="1"/>
  <c r="I196" i="26"/>
  <c r="C175" i="26"/>
  <c r="J76" i="26"/>
  <c r="C22" i="26"/>
  <c r="I55" i="26"/>
  <c r="G54" i="26" l="1"/>
  <c r="C232" i="26"/>
  <c r="C290" i="26"/>
  <c r="N288" i="26"/>
  <c r="N51" i="26"/>
  <c r="D76" i="26"/>
  <c r="F76" i="26" s="1"/>
  <c r="C55" i="26"/>
  <c r="C84" i="26"/>
  <c r="C188" i="26"/>
  <c r="C131" i="26"/>
  <c r="I76" i="26"/>
  <c r="K53" i="26"/>
  <c r="K52" i="26" s="1"/>
  <c r="K288" i="26" s="1"/>
  <c r="H286" i="26"/>
  <c r="H288" i="26"/>
  <c r="H51" i="26"/>
  <c r="E52" i="26"/>
  <c r="E288" i="26" s="1"/>
  <c r="C77" i="26"/>
  <c r="D53" i="26"/>
  <c r="F54" i="26"/>
  <c r="K51" i="26"/>
  <c r="G195" i="26"/>
  <c r="I195" i="26" s="1"/>
  <c r="L269" i="26"/>
  <c r="J286" i="26"/>
  <c r="J195" i="26"/>
  <c r="L195" i="26" s="1"/>
  <c r="L196" i="26"/>
  <c r="F231" i="26"/>
  <c r="C231" i="26" s="1"/>
  <c r="O76" i="26"/>
  <c r="M53" i="26"/>
  <c r="L76" i="26"/>
  <c r="J53" i="26"/>
  <c r="C270" i="26"/>
  <c r="M286" i="26"/>
  <c r="O286" i="26" s="1"/>
  <c r="K286" i="26"/>
  <c r="M195" i="26"/>
  <c r="O195" i="26" s="1"/>
  <c r="O196" i="26"/>
  <c r="G53" i="26"/>
  <c r="I54" i="26"/>
  <c r="D196" i="26"/>
  <c r="D286" i="26" s="1"/>
  <c r="F286" i="26" s="1"/>
  <c r="F205" i="26"/>
  <c r="C205" i="26" s="1"/>
  <c r="I269" i="26"/>
  <c r="C269" i="26" s="1"/>
  <c r="G286" i="26"/>
  <c r="I286" i="26" s="1"/>
  <c r="C76" i="26" l="1"/>
  <c r="E51" i="26"/>
  <c r="J52" i="26"/>
  <c r="L53" i="26"/>
  <c r="L286" i="26"/>
  <c r="M52" i="26"/>
  <c r="O53" i="26"/>
  <c r="I53" i="26"/>
  <c r="G52" i="26"/>
  <c r="F196" i="26"/>
  <c r="C196" i="26" s="1"/>
  <c r="D195" i="26"/>
  <c r="F195" i="26" s="1"/>
  <c r="C195" i="26" s="1"/>
  <c r="C54" i="26"/>
  <c r="C286" i="26" s="1"/>
  <c r="F53" i="26"/>
  <c r="C53" i="26" l="1"/>
  <c r="J51" i="26"/>
  <c r="L51" i="26" s="1"/>
  <c r="L52" i="26"/>
  <c r="J288" i="26"/>
  <c r="L288" i="26" s="1"/>
  <c r="D52" i="26"/>
  <c r="G288" i="26"/>
  <c r="I288" i="26" s="1"/>
  <c r="G51" i="26"/>
  <c r="I51" i="26" s="1"/>
  <c r="I52" i="26"/>
  <c r="M51" i="26"/>
  <c r="O51" i="26" s="1"/>
  <c r="O52" i="26"/>
  <c r="M288" i="26"/>
  <c r="O288" i="26" s="1"/>
  <c r="D288" i="26" l="1"/>
  <c r="F288" i="26" s="1"/>
  <c r="C288" i="26" s="1"/>
  <c r="F52" i="26"/>
  <c r="C52" i="26" s="1"/>
  <c r="D51" i="26"/>
  <c r="F51" i="26" s="1"/>
  <c r="C51" i="26" s="1"/>
  <c r="O303" i="24" l="1"/>
  <c r="L303" i="24"/>
  <c r="I303" i="24"/>
  <c r="F303" i="24"/>
  <c r="C303" i="24" s="1"/>
  <c r="O301" i="24"/>
  <c r="L301" i="24"/>
  <c r="I301" i="24"/>
  <c r="F301" i="24"/>
  <c r="O299" i="24"/>
  <c r="L299" i="24"/>
  <c r="I299" i="24"/>
  <c r="F299" i="24"/>
  <c r="O298" i="24"/>
  <c r="L298" i="24"/>
  <c r="I298" i="24"/>
  <c r="F298" i="24"/>
  <c r="O297" i="24"/>
  <c r="L297" i="24"/>
  <c r="I297" i="24"/>
  <c r="F297" i="24"/>
  <c r="C297" i="24" s="1"/>
  <c r="O296" i="24"/>
  <c r="L296" i="24"/>
  <c r="I296" i="24"/>
  <c r="F296" i="24"/>
  <c r="O295" i="24"/>
  <c r="L295" i="24"/>
  <c r="I295" i="24"/>
  <c r="F295" i="24"/>
  <c r="O294" i="24"/>
  <c r="L294" i="24"/>
  <c r="I294" i="24"/>
  <c r="F294" i="24"/>
  <c r="N293" i="24"/>
  <c r="M293" i="24"/>
  <c r="K293" i="24"/>
  <c r="J293" i="24"/>
  <c r="H293" i="24"/>
  <c r="G293" i="24"/>
  <c r="E293" i="24"/>
  <c r="D293" i="24"/>
  <c r="F293" i="24" s="1"/>
  <c r="O285" i="24"/>
  <c r="L285" i="24"/>
  <c r="I285" i="24"/>
  <c r="F285" i="24"/>
  <c r="C285" i="24" s="1"/>
  <c r="O284" i="24"/>
  <c r="L284" i="24"/>
  <c r="I284" i="24"/>
  <c r="F284" i="24"/>
  <c r="C284" i="24" s="1"/>
  <c r="N283" i="24"/>
  <c r="M283" i="24"/>
  <c r="K283" i="24"/>
  <c r="J283" i="24"/>
  <c r="H283" i="24"/>
  <c r="G283" i="24"/>
  <c r="E283" i="24"/>
  <c r="D283" i="24"/>
  <c r="F283" i="24" s="1"/>
  <c r="O282" i="24"/>
  <c r="L282" i="24"/>
  <c r="I282" i="24"/>
  <c r="F282" i="24"/>
  <c r="N281" i="24"/>
  <c r="M281" i="24"/>
  <c r="K281" i="24"/>
  <c r="J281" i="24"/>
  <c r="L281" i="24" s="1"/>
  <c r="H281" i="24"/>
  <c r="G281" i="24"/>
  <c r="E281" i="24"/>
  <c r="D281" i="24"/>
  <c r="O280" i="24"/>
  <c r="L280" i="24"/>
  <c r="I280" i="24"/>
  <c r="F280" i="24"/>
  <c r="O279" i="24"/>
  <c r="L279" i="24"/>
  <c r="I279" i="24"/>
  <c r="F279" i="24"/>
  <c r="O278" i="24"/>
  <c r="O277" i="24" s="1"/>
  <c r="L278" i="24"/>
  <c r="I278" i="24"/>
  <c r="F278" i="24"/>
  <c r="C278" i="24" s="1"/>
  <c r="N277" i="24"/>
  <c r="M277" i="24"/>
  <c r="K277" i="24"/>
  <c r="J277" i="24"/>
  <c r="H277" i="24"/>
  <c r="G277" i="24"/>
  <c r="E277" i="24"/>
  <c r="D277" i="24"/>
  <c r="O276" i="24"/>
  <c r="L276" i="24"/>
  <c r="I276" i="24"/>
  <c r="F276" i="24"/>
  <c r="O275" i="24"/>
  <c r="L275" i="24"/>
  <c r="I275" i="24"/>
  <c r="F275" i="24"/>
  <c r="O274" i="24"/>
  <c r="L274" i="24"/>
  <c r="I274" i="24"/>
  <c r="F274" i="24"/>
  <c r="O273" i="24"/>
  <c r="L273" i="24"/>
  <c r="I273" i="24"/>
  <c r="F273" i="24"/>
  <c r="N272" i="24"/>
  <c r="M272" i="24"/>
  <c r="K272" i="24"/>
  <c r="J272" i="24"/>
  <c r="J270" i="24" s="1"/>
  <c r="J269" i="24" s="1"/>
  <c r="H272" i="24"/>
  <c r="G272" i="24"/>
  <c r="E272" i="24"/>
  <c r="D272" i="24"/>
  <c r="O271" i="24"/>
  <c r="L271" i="24"/>
  <c r="I271" i="24"/>
  <c r="F271" i="24"/>
  <c r="N270" i="24"/>
  <c r="N269" i="24" s="1"/>
  <c r="G270" i="24"/>
  <c r="O268" i="24"/>
  <c r="L268" i="24"/>
  <c r="I268" i="24"/>
  <c r="F268" i="24"/>
  <c r="O267" i="24"/>
  <c r="L267" i="24"/>
  <c r="I267" i="24"/>
  <c r="F267" i="24"/>
  <c r="O266" i="24"/>
  <c r="L266" i="24"/>
  <c r="I266" i="24"/>
  <c r="F266" i="24"/>
  <c r="O265" i="24"/>
  <c r="L265" i="24"/>
  <c r="I265" i="24"/>
  <c r="F265" i="24"/>
  <c r="N264" i="24"/>
  <c r="M264" i="24"/>
  <c r="K264" i="24"/>
  <c r="J264" i="24"/>
  <c r="H264" i="24"/>
  <c r="G264" i="24"/>
  <c r="E264" i="24"/>
  <c r="D264" i="24"/>
  <c r="O263" i="24"/>
  <c r="L263" i="24"/>
  <c r="I263" i="24"/>
  <c r="F263" i="24"/>
  <c r="O262" i="24"/>
  <c r="L262" i="24"/>
  <c r="I262" i="24"/>
  <c r="F262" i="24"/>
  <c r="O261" i="24"/>
  <c r="L261" i="24"/>
  <c r="I261" i="24"/>
  <c r="F261" i="24"/>
  <c r="N260" i="24"/>
  <c r="M260" i="24"/>
  <c r="K260" i="24"/>
  <c r="K259" i="24" s="1"/>
  <c r="J260" i="24"/>
  <c r="H260" i="24"/>
  <c r="G260" i="24"/>
  <c r="E260" i="24"/>
  <c r="D260" i="24"/>
  <c r="D259" i="24" s="1"/>
  <c r="N259" i="24"/>
  <c r="O258" i="24"/>
  <c r="L258" i="24"/>
  <c r="I258" i="24"/>
  <c r="F258" i="24"/>
  <c r="O257" i="24"/>
  <c r="L257" i="24"/>
  <c r="I257" i="24"/>
  <c r="F257" i="24"/>
  <c r="O256" i="24"/>
  <c r="L256" i="24"/>
  <c r="I256" i="24"/>
  <c r="F256" i="24"/>
  <c r="O255" i="24"/>
  <c r="L255" i="24"/>
  <c r="I255" i="24"/>
  <c r="F255" i="24"/>
  <c r="O254" i="24"/>
  <c r="L254" i="24"/>
  <c r="I254" i="24"/>
  <c r="F254" i="24"/>
  <c r="N253" i="24"/>
  <c r="N252" i="24" s="1"/>
  <c r="M253" i="24"/>
  <c r="M252" i="24" s="1"/>
  <c r="K253" i="24"/>
  <c r="K252" i="24" s="1"/>
  <c r="J253" i="24"/>
  <c r="H253" i="24"/>
  <c r="H252" i="24" s="1"/>
  <c r="G253" i="24"/>
  <c r="E253" i="24"/>
  <c r="D253" i="24"/>
  <c r="J252" i="24"/>
  <c r="E252" i="24"/>
  <c r="O251" i="24"/>
  <c r="L251" i="24"/>
  <c r="I251" i="24"/>
  <c r="F251" i="24"/>
  <c r="O250" i="24"/>
  <c r="L250" i="24"/>
  <c r="I250" i="24"/>
  <c r="F250" i="24"/>
  <c r="O249" i="24"/>
  <c r="L249" i="24"/>
  <c r="I249" i="24"/>
  <c r="F249" i="24"/>
  <c r="O248" i="24"/>
  <c r="L248" i="24"/>
  <c r="I248" i="24"/>
  <c r="F248" i="24"/>
  <c r="N247" i="24"/>
  <c r="M247" i="24"/>
  <c r="K247" i="24"/>
  <c r="J247" i="24"/>
  <c r="H247" i="24"/>
  <c r="G247" i="24"/>
  <c r="E247" i="24"/>
  <c r="D247" i="24"/>
  <c r="O246" i="24"/>
  <c r="L246" i="24"/>
  <c r="I246" i="24"/>
  <c r="F246" i="24"/>
  <c r="O245" i="24"/>
  <c r="L245" i="24"/>
  <c r="I245" i="24"/>
  <c r="F245" i="24"/>
  <c r="O244" i="24"/>
  <c r="L244" i="24"/>
  <c r="I244" i="24"/>
  <c r="F244" i="24"/>
  <c r="O243" i="24"/>
  <c r="L243" i="24"/>
  <c r="I243" i="24"/>
  <c r="F243" i="24"/>
  <c r="O242" i="24"/>
  <c r="L242" i="24"/>
  <c r="I242" i="24"/>
  <c r="F242" i="24"/>
  <c r="O241" i="24"/>
  <c r="L241" i="24"/>
  <c r="I241" i="24"/>
  <c r="F241" i="24"/>
  <c r="O240" i="24"/>
  <c r="L240" i="24"/>
  <c r="I240" i="24"/>
  <c r="F240" i="24"/>
  <c r="N239" i="24"/>
  <c r="M239" i="24"/>
  <c r="K239" i="24"/>
  <c r="J239" i="24"/>
  <c r="H239" i="24"/>
  <c r="G239" i="24"/>
  <c r="E239" i="24"/>
  <c r="F239" i="24" s="1"/>
  <c r="D239" i="24"/>
  <c r="O238" i="24"/>
  <c r="L238" i="24"/>
  <c r="I238" i="24"/>
  <c r="F238" i="24"/>
  <c r="O237" i="24"/>
  <c r="L237" i="24"/>
  <c r="I237" i="24"/>
  <c r="F237" i="24"/>
  <c r="N236" i="24"/>
  <c r="M236" i="24"/>
  <c r="K236" i="24"/>
  <c r="J236" i="24"/>
  <c r="H236" i="24"/>
  <c r="G236" i="24"/>
  <c r="E236" i="24"/>
  <c r="D236" i="24"/>
  <c r="O235" i="24"/>
  <c r="L235" i="24"/>
  <c r="I235" i="24"/>
  <c r="F235" i="24"/>
  <c r="N234" i="24"/>
  <c r="M234" i="24"/>
  <c r="K234" i="24"/>
  <c r="J234" i="24"/>
  <c r="H234" i="24"/>
  <c r="G234" i="24"/>
  <c r="E234" i="24"/>
  <c r="E232" i="24" s="1"/>
  <c r="D234" i="24"/>
  <c r="O233" i="24"/>
  <c r="L233" i="24"/>
  <c r="I233" i="24"/>
  <c r="F233" i="24"/>
  <c r="H232" i="24"/>
  <c r="O230" i="24"/>
  <c r="L230" i="24"/>
  <c r="I230" i="24"/>
  <c r="F230" i="24"/>
  <c r="O229" i="24"/>
  <c r="L229" i="24"/>
  <c r="I229" i="24"/>
  <c r="F229" i="24"/>
  <c r="N228" i="24"/>
  <c r="M228" i="24"/>
  <c r="K228" i="24"/>
  <c r="J228" i="24"/>
  <c r="H228" i="24"/>
  <c r="G228" i="24"/>
  <c r="I228" i="24" s="1"/>
  <c r="E228" i="24"/>
  <c r="D228" i="24"/>
  <c r="O227" i="24"/>
  <c r="L227" i="24"/>
  <c r="I227" i="24"/>
  <c r="F227" i="24"/>
  <c r="O226" i="24"/>
  <c r="L226" i="24"/>
  <c r="I226" i="24"/>
  <c r="F226" i="24"/>
  <c r="O225" i="24"/>
  <c r="L225" i="24"/>
  <c r="I225" i="24"/>
  <c r="F225" i="24"/>
  <c r="O224" i="24"/>
  <c r="L224" i="24"/>
  <c r="I224" i="24"/>
  <c r="F224" i="24"/>
  <c r="O223" i="24"/>
  <c r="L223" i="24"/>
  <c r="I223" i="24"/>
  <c r="F223" i="24"/>
  <c r="O222" i="24"/>
  <c r="L222" i="24"/>
  <c r="I222" i="24"/>
  <c r="F222" i="24"/>
  <c r="O221" i="24"/>
  <c r="L221" i="24"/>
  <c r="I221" i="24"/>
  <c r="F221" i="24"/>
  <c r="O220" i="24"/>
  <c r="L220" i="24"/>
  <c r="I220" i="24"/>
  <c r="F220" i="24"/>
  <c r="O219" i="24"/>
  <c r="L219" i="24"/>
  <c r="I219" i="24"/>
  <c r="F219" i="24"/>
  <c r="O218" i="24"/>
  <c r="L218" i="24"/>
  <c r="I218" i="24"/>
  <c r="F218" i="24"/>
  <c r="N217" i="24"/>
  <c r="M217" i="24"/>
  <c r="K217" i="24"/>
  <c r="J217" i="24"/>
  <c r="L217" i="24" s="1"/>
  <c r="H217" i="24"/>
  <c r="G217" i="24"/>
  <c r="E217" i="24"/>
  <c r="D217" i="24"/>
  <c r="F217" i="24" s="1"/>
  <c r="O216" i="24"/>
  <c r="L216" i="24"/>
  <c r="I216" i="24"/>
  <c r="F216" i="24"/>
  <c r="O215" i="24"/>
  <c r="L215" i="24"/>
  <c r="I215" i="24"/>
  <c r="F215" i="24"/>
  <c r="O214" i="24"/>
  <c r="L214" i="24"/>
  <c r="I214" i="24"/>
  <c r="F214" i="24"/>
  <c r="O213" i="24"/>
  <c r="L213" i="24"/>
  <c r="I213" i="24"/>
  <c r="F213" i="24"/>
  <c r="O212" i="24"/>
  <c r="L212" i="24"/>
  <c r="I212" i="24"/>
  <c r="F212" i="24"/>
  <c r="O211" i="24"/>
  <c r="L211" i="24"/>
  <c r="I211" i="24"/>
  <c r="F211" i="24"/>
  <c r="O210" i="24"/>
  <c r="L210" i="24"/>
  <c r="I210" i="24"/>
  <c r="F210" i="24"/>
  <c r="O209" i="24"/>
  <c r="L209" i="24"/>
  <c r="I209" i="24"/>
  <c r="F209" i="24"/>
  <c r="O208" i="24"/>
  <c r="L208" i="24"/>
  <c r="I208" i="24"/>
  <c r="F208" i="24"/>
  <c r="O207" i="24"/>
  <c r="L207" i="24"/>
  <c r="I207" i="24"/>
  <c r="F207" i="24"/>
  <c r="N206" i="24"/>
  <c r="M206" i="24"/>
  <c r="O206" i="24" s="1"/>
  <c r="K206" i="24"/>
  <c r="J206" i="24"/>
  <c r="H206" i="24"/>
  <c r="G206" i="24"/>
  <c r="E206" i="24"/>
  <c r="D206" i="24"/>
  <c r="N205" i="24"/>
  <c r="O204" i="24"/>
  <c r="L204" i="24"/>
  <c r="I204" i="24"/>
  <c r="F204" i="24"/>
  <c r="O203" i="24"/>
  <c r="L203" i="24"/>
  <c r="I203" i="24"/>
  <c r="F203" i="24"/>
  <c r="O202" i="24"/>
  <c r="L202" i="24"/>
  <c r="I202" i="24"/>
  <c r="F202" i="24"/>
  <c r="C202" i="24"/>
  <c r="O201" i="24"/>
  <c r="L201" i="24"/>
  <c r="I201" i="24"/>
  <c r="F201" i="24"/>
  <c r="C201" i="24" s="1"/>
  <c r="O200" i="24"/>
  <c r="L200" i="24"/>
  <c r="I200" i="24"/>
  <c r="F200" i="24"/>
  <c r="N199" i="24"/>
  <c r="M199" i="24"/>
  <c r="M197" i="24" s="1"/>
  <c r="K199" i="24"/>
  <c r="K197" i="24" s="1"/>
  <c r="J199" i="24"/>
  <c r="H199" i="24"/>
  <c r="G199" i="24"/>
  <c r="G197" i="24" s="1"/>
  <c r="I197" i="24" s="1"/>
  <c r="E199" i="24"/>
  <c r="E197" i="24" s="1"/>
  <c r="D199" i="24"/>
  <c r="F199" i="24" s="1"/>
  <c r="O198" i="24"/>
  <c r="L198" i="24"/>
  <c r="I198" i="24"/>
  <c r="F198" i="24"/>
  <c r="H197" i="24"/>
  <c r="O194" i="24"/>
  <c r="L194" i="24"/>
  <c r="I194" i="24"/>
  <c r="F194" i="24"/>
  <c r="N193" i="24"/>
  <c r="M193" i="24"/>
  <c r="K193" i="24"/>
  <c r="L193" i="24" s="1"/>
  <c r="J193" i="24"/>
  <c r="H193" i="24"/>
  <c r="G193" i="24"/>
  <c r="G192" i="24" s="1"/>
  <c r="E193" i="24"/>
  <c r="E192" i="24" s="1"/>
  <c r="D193" i="24"/>
  <c r="N192" i="24"/>
  <c r="M192" i="24"/>
  <c r="K192" i="24"/>
  <c r="J192" i="24"/>
  <c r="O191" i="24"/>
  <c r="L191" i="24"/>
  <c r="I191" i="24"/>
  <c r="F191" i="24"/>
  <c r="O190" i="24"/>
  <c r="L190" i="24"/>
  <c r="I190" i="24"/>
  <c r="F190" i="24"/>
  <c r="N189" i="24"/>
  <c r="N188" i="24" s="1"/>
  <c r="M189" i="24"/>
  <c r="K189" i="24"/>
  <c r="J189" i="24"/>
  <c r="J188" i="24" s="1"/>
  <c r="H189" i="24"/>
  <c r="G189" i="24"/>
  <c r="E189" i="24"/>
  <c r="D189" i="24"/>
  <c r="O187" i="24"/>
  <c r="L187" i="24"/>
  <c r="I187" i="24"/>
  <c r="F187" i="24"/>
  <c r="O186" i="24"/>
  <c r="L186" i="24"/>
  <c r="I186" i="24"/>
  <c r="F186" i="24"/>
  <c r="N185" i="24"/>
  <c r="M185" i="24"/>
  <c r="K185" i="24"/>
  <c r="J185" i="24"/>
  <c r="H185" i="24"/>
  <c r="G185" i="24"/>
  <c r="E185" i="24"/>
  <c r="D185" i="24"/>
  <c r="O184" i="24"/>
  <c r="L184" i="24"/>
  <c r="I184" i="24"/>
  <c r="F184" i="24"/>
  <c r="O183" i="24"/>
  <c r="L183" i="24"/>
  <c r="I183" i="24"/>
  <c r="F183" i="24"/>
  <c r="O182" i="24"/>
  <c r="L182" i="24"/>
  <c r="I182" i="24"/>
  <c r="F182" i="24"/>
  <c r="O181" i="24"/>
  <c r="L181" i="24"/>
  <c r="I181" i="24"/>
  <c r="F181" i="24"/>
  <c r="N180" i="24"/>
  <c r="M180" i="24"/>
  <c r="K180" i="24"/>
  <c r="J180" i="24"/>
  <c r="H180" i="24"/>
  <c r="G180" i="24"/>
  <c r="E180" i="24"/>
  <c r="D180" i="24"/>
  <c r="O179" i="24"/>
  <c r="L179" i="24"/>
  <c r="I179" i="24"/>
  <c r="F179" i="24"/>
  <c r="O178" i="24"/>
  <c r="L178" i="24"/>
  <c r="I178" i="24"/>
  <c r="F178" i="24"/>
  <c r="O177" i="24"/>
  <c r="L177" i="24"/>
  <c r="I177" i="24"/>
  <c r="F177" i="24"/>
  <c r="N176" i="24"/>
  <c r="M176" i="24"/>
  <c r="K176" i="24"/>
  <c r="J176" i="24"/>
  <c r="J175" i="24" s="1"/>
  <c r="H176" i="24"/>
  <c r="H175" i="24" s="1"/>
  <c r="G176" i="24"/>
  <c r="E176" i="24"/>
  <c r="D176" i="24"/>
  <c r="D175" i="24" s="1"/>
  <c r="D174" i="24" s="1"/>
  <c r="N175" i="24"/>
  <c r="N174" i="24" s="1"/>
  <c r="O173" i="24"/>
  <c r="L173" i="24"/>
  <c r="I173" i="24"/>
  <c r="F173" i="24"/>
  <c r="O172" i="24"/>
  <c r="L172" i="24"/>
  <c r="I172" i="24"/>
  <c r="F172" i="24"/>
  <c r="O171" i="24"/>
  <c r="L171" i="24"/>
  <c r="I171" i="24"/>
  <c r="F171" i="24"/>
  <c r="O170" i="24"/>
  <c r="L170" i="24"/>
  <c r="I170" i="24"/>
  <c r="F170" i="24"/>
  <c r="O169" i="24"/>
  <c r="L169" i="24"/>
  <c r="I169" i="24"/>
  <c r="F169" i="24"/>
  <c r="O168" i="24"/>
  <c r="L168" i="24"/>
  <c r="I168" i="24"/>
  <c r="F168" i="24"/>
  <c r="N167" i="24"/>
  <c r="N166" i="24" s="1"/>
  <c r="M167" i="24"/>
  <c r="M166" i="24" s="1"/>
  <c r="O166" i="24" s="1"/>
  <c r="K167" i="24"/>
  <c r="K166" i="24" s="1"/>
  <c r="J167" i="24"/>
  <c r="H167" i="24"/>
  <c r="G167" i="24"/>
  <c r="G166" i="24" s="1"/>
  <c r="E167" i="24"/>
  <c r="D167" i="24"/>
  <c r="D166" i="24" s="1"/>
  <c r="E166" i="24"/>
  <c r="O165" i="24"/>
  <c r="L165" i="24"/>
  <c r="I165" i="24"/>
  <c r="F165" i="24"/>
  <c r="O164" i="24"/>
  <c r="L164" i="24"/>
  <c r="I164" i="24"/>
  <c r="F164" i="24"/>
  <c r="O163" i="24"/>
  <c r="L163" i="24"/>
  <c r="I163" i="24"/>
  <c r="F163" i="24"/>
  <c r="O162" i="24"/>
  <c r="L162" i="24"/>
  <c r="I162" i="24"/>
  <c r="F162" i="24"/>
  <c r="N161" i="24"/>
  <c r="M161" i="24"/>
  <c r="K161" i="24"/>
  <c r="J161" i="24"/>
  <c r="H161" i="24"/>
  <c r="G161" i="24"/>
  <c r="E161" i="24"/>
  <c r="D161" i="24"/>
  <c r="O160" i="24"/>
  <c r="L160" i="24"/>
  <c r="I160" i="24"/>
  <c r="F160" i="24"/>
  <c r="O159" i="24"/>
  <c r="L159" i="24"/>
  <c r="I159" i="24"/>
  <c r="F159" i="24"/>
  <c r="O158" i="24"/>
  <c r="L158" i="24"/>
  <c r="I158" i="24"/>
  <c r="F158" i="24"/>
  <c r="O157" i="24"/>
  <c r="L157" i="24"/>
  <c r="I157" i="24"/>
  <c r="F157" i="24"/>
  <c r="O156" i="24"/>
  <c r="L156" i="24"/>
  <c r="I156" i="24"/>
  <c r="F156" i="24"/>
  <c r="O155" i="24"/>
  <c r="L155" i="24"/>
  <c r="I155" i="24"/>
  <c r="F155" i="24"/>
  <c r="O154" i="24"/>
  <c r="L154" i="24"/>
  <c r="I154" i="24"/>
  <c r="F154" i="24"/>
  <c r="O153" i="24"/>
  <c r="L153" i="24"/>
  <c r="I153" i="24"/>
  <c r="F153" i="24"/>
  <c r="N152" i="24"/>
  <c r="M152" i="24"/>
  <c r="K152" i="24"/>
  <c r="J152" i="24"/>
  <c r="H152" i="24"/>
  <c r="G152" i="24"/>
  <c r="E152" i="24"/>
  <c r="D152" i="24"/>
  <c r="O151" i="24"/>
  <c r="L151" i="24"/>
  <c r="I151" i="24"/>
  <c r="F151" i="24"/>
  <c r="O150" i="24"/>
  <c r="L150" i="24"/>
  <c r="I150" i="24"/>
  <c r="F150" i="24"/>
  <c r="O149" i="24"/>
  <c r="L149" i="24"/>
  <c r="I149" i="24"/>
  <c r="F149" i="24"/>
  <c r="O148" i="24"/>
  <c r="L148" i="24"/>
  <c r="I148" i="24"/>
  <c r="F148" i="24"/>
  <c r="O147" i="24"/>
  <c r="L147" i="24"/>
  <c r="I147" i="24"/>
  <c r="F147" i="24"/>
  <c r="O146" i="24"/>
  <c r="L146" i="24"/>
  <c r="I146" i="24"/>
  <c r="F146" i="24"/>
  <c r="N145" i="24"/>
  <c r="M145" i="24"/>
  <c r="K145" i="24"/>
  <c r="J145" i="24"/>
  <c r="H145" i="24"/>
  <c r="G145" i="24"/>
  <c r="E145" i="24"/>
  <c r="D145" i="24"/>
  <c r="O144" i="24"/>
  <c r="L144" i="24"/>
  <c r="I144" i="24"/>
  <c r="F144" i="24"/>
  <c r="O143" i="24"/>
  <c r="L143" i="24"/>
  <c r="I143" i="24"/>
  <c r="F143" i="24"/>
  <c r="N142" i="24"/>
  <c r="M142" i="24"/>
  <c r="K142" i="24"/>
  <c r="J142" i="24"/>
  <c r="H142" i="24"/>
  <c r="G142" i="24"/>
  <c r="E142" i="24"/>
  <c r="D142" i="24"/>
  <c r="O141" i="24"/>
  <c r="L141" i="24"/>
  <c r="I141" i="24"/>
  <c r="F141" i="24"/>
  <c r="O140" i="24"/>
  <c r="L140" i="24"/>
  <c r="I140" i="24"/>
  <c r="F140" i="24"/>
  <c r="O139" i="24"/>
  <c r="L139" i="24"/>
  <c r="I139" i="24"/>
  <c r="F139" i="24"/>
  <c r="O138" i="24"/>
  <c r="L138" i="24"/>
  <c r="I138" i="24"/>
  <c r="F138" i="24"/>
  <c r="N137" i="24"/>
  <c r="M137" i="24"/>
  <c r="K137" i="24"/>
  <c r="J137" i="24"/>
  <c r="H137" i="24"/>
  <c r="G137" i="24"/>
  <c r="E137" i="24"/>
  <c r="D137" i="24"/>
  <c r="O136" i="24"/>
  <c r="L136" i="24"/>
  <c r="I136" i="24"/>
  <c r="F136" i="24"/>
  <c r="O135" i="24"/>
  <c r="L135" i="24"/>
  <c r="I135" i="24"/>
  <c r="F135" i="24"/>
  <c r="O134" i="24"/>
  <c r="L134" i="24"/>
  <c r="I134" i="24"/>
  <c r="F134" i="24"/>
  <c r="O133" i="24"/>
  <c r="L133" i="24"/>
  <c r="I133" i="24"/>
  <c r="F133" i="24"/>
  <c r="N132" i="24"/>
  <c r="M132" i="24"/>
  <c r="K132" i="24"/>
  <c r="K131" i="24" s="1"/>
  <c r="J132" i="24"/>
  <c r="J131" i="24" s="1"/>
  <c r="H132" i="24"/>
  <c r="G132" i="24"/>
  <c r="E132" i="24"/>
  <c r="D132" i="24"/>
  <c r="O130" i="24"/>
  <c r="L130" i="24"/>
  <c r="I130" i="24"/>
  <c r="F130" i="24"/>
  <c r="N129" i="24"/>
  <c r="M129" i="24"/>
  <c r="K129" i="24"/>
  <c r="J129" i="24"/>
  <c r="H129" i="24"/>
  <c r="G129" i="24"/>
  <c r="E129" i="24"/>
  <c r="D129" i="24"/>
  <c r="O128" i="24"/>
  <c r="L128" i="24"/>
  <c r="I128" i="24"/>
  <c r="F128" i="24"/>
  <c r="O127" i="24"/>
  <c r="L127" i="24"/>
  <c r="I127" i="24"/>
  <c r="F127" i="24"/>
  <c r="O126" i="24"/>
  <c r="L126" i="24"/>
  <c r="I126" i="24"/>
  <c r="F126" i="24"/>
  <c r="O125" i="24"/>
  <c r="L125" i="24"/>
  <c r="I125" i="24"/>
  <c r="F125" i="24"/>
  <c r="O124" i="24"/>
  <c r="L124" i="24"/>
  <c r="I124" i="24"/>
  <c r="F124" i="24"/>
  <c r="N123" i="24"/>
  <c r="M123" i="24"/>
  <c r="K123" i="24"/>
  <c r="J123" i="24"/>
  <c r="H123" i="24"/>
  <c r="G123" i="24"/>
  <c r="E123" i="24"/>
  <c r="D123" i="24"/>
  <c r="O122" i="24"/>
  <c r="L122" i="24"/>
  <c r="I122" i="24"/>
  <c r="F122" i="24"/>
  <c r="O121" i="24"/>
  <c r="L121" i="24"/>
  <c r="I121" i="24"/>
  <c r="F121" i="24"/>
  <c r="O120" i="24"/>
  <c r="L120" i="24"/>
  <c r="I120" i="24"/>
  <c r="F120" i="24"/>
  <c r="O119" i="24"/>
  <c r="L119" i="24"/>
  <c r="I119" i="24"/>
  <c r="F119" i="24"/>
  <c r="O118" i="24"/>
  <c r="L118" i="24"/>
  <c r="I118" i="24"/>
  <c r="F118" i="24"/>
  <c r="N117" i="24"/>
  <c r="M117" i="24"/>
  <c r="K117" i="24"/>
  <c r="J117" i="24"/>
  <c r="H117" i="24"/>
  <c r="G117" i="24"/>
  <c r="E117" i="24"/>
  <c r="D117" i="24"/>
  <c r="O116" i="24"/>
  <c r="L116" i="24"/>
  <c r="I116" i="24"/>
  <c r="F116" i="24"/>
  <c r="O115" i="24"/>
  <c r="L115" i="24"/>
  <c r="I115" i="24"/>
  <c r="F115" i="24"/>
  <c r="O114" i="24"/>
  <c r="L114" i="24"/>
  <c r="I114" i="24"/>
  <c r="F114" i="24"/>
  <c r="N113" i="24"/>
  <c r="M113" i="24"/>
  <c r="K113" i="24"/>
  <c r="J113" i="24"/>
  <c r="H113" i="24"/>
  <c r="G113" i="24"/>
  <c r="E113" i="24"/>
  <c r="D113" i="24"/>
  <c r="O112" i="24"/>
  <c r="L112" i="24"/>
  <c r="I112" i="24"/>
  <c r="F112" i="24"/>
  <c r="O111" i="24"/>
  <c r="L111" i="24"/>
  <c r="I111" i="24"/>
  <c r="F111" i="24"/>
  <c r="O110" i="24"/>
  <c r="L110" i="24"/>
  <c r="I110" i="24"/>
  <c r="F110" i="24"/>
  <c r="O109" i="24"/>
  <c r="L109" i="24"/>
  <c r="I109" i="24"/>
  <c r="F109" i="24"/>
  <c r="O108" i="24"/>
  <c r="L108" i="24"/>
  <c r="I108" i="24"/>
  <c r="F108" i="24"/>
  <c r="O107" i="24"/>
  <c r="L107" i="24"/>
  <c r="I107" i="24"/>
  <c r="F107" i="24"/>
  <c r="O106" i="24"/>
  <c r="L106" i="24"/>
  <c r="I106" i="24"/>
  <c r="F106" i="24"/>
  <c r="O105" i="24"/>
  <c r="L105" i="24"/>
  <c r="I105" i="24"/>
  <c r="F105" i="24"/>
  <c r="N104" i="24"/>
  <c r="M104" i="24"/>
  <c r="K104" i="24"/>
  <c r="J104" i="24"/>
  <c r="H104" i="24"/>
  <c r="G104" i="24"/>
  <c r="E104" i="24"/>
  <c r="D104" i="24"/>
  <c r="O103" i="24"/>
  <c r="L103" i="24"/>
  <c r="I103" i="24"/>
  <c r="F103" i="24"/>
  <c r="O102" i="24"/>
  <c r="L102" i="24"/>
  <c r="I102" i="24"/>
  <c r="F102" i="24"/>
  <c r="O101" i="24"/>
  <c r="L101" i="24"/>
  <c r="I101" i="24"/>
  <c r="F101" i="24"/>
  <c r="O100" i="24"/>
  <c r="L100" i="24"/>
  <c r="I100" i="24"/>
  <c r="F100" i="24"/>
  <c r="O99" i="24"/>
  <c r="L99" i="24"/>
  <c r="I99" i="24"/>
  <c r="F99" i="24"/>
  <c r="O98" i="24"/>
  <c r="L98" i="24"/>
  <c r="I98" i="24"/>
  <c r="F98" i="24"/>
  <c r="O97" i="24"/>
  <c r="L97" i="24"/>
  <c r="I97" i="24"/>
  <c r="F97" i="24"/>
  <c r="N96" i="24"/>
  <c r="M96" i="24"/>
  <c r="K96" i="24"/>
  <c r="J96" i="24"/>
  <c r="H96" i="24"/>
  <c r="G96" i="24"/>
  <c r="E96" i="24"/>
  <c r="D96" i="24"/>
  <c r="O95" i="24"/>
  <c r="L95" i="24"/>
  <c r="I95" i="24"/>
  <c r="F95" i="24"/>
  <c r="O94" i="24"/>
  <c r="L94" i="24"/>
  <c r="I94" i="24"/>
  <c r="F94" i="24"/>
  <c r="O93" i="24"/>
  <c r="L93" i="24"/>
  <c r="I93" i="24"/>
  <c r="F93" i="24"/>
  <c r="O92" i="24"/>
  <c r="L92" i="24"/>
  <c r="I92" i="24"/>
  <c r="F92" i="24"/>
  <c r="O91" i="24"/>
  <c r="L91" i="24"/>
  <c r="I91" i="24"/>
  <c r="F91" i="24"/>
  <c r="N90" i="24"/>
  <c r="M90" i="24"/>
  <c r="K90" i="24"/>
  <c r="J90" i="24"/>
  <c r="H90" i="24"/>
  <c r="G90" i="24"/>
  <c r="E90" i="24"/>
  <c r="D90" i="24"/>
  <c r="O89" i="24"/>
  <c r="L89" i="24"/>
  <c r="I89" i="24"/>
  <c r="F89" i="24"/>
  <c r="O88" i="24"/>
  <c r="L88" i="24"/>
  <c r="I88" i="24"/>
  <c r="F88" i="24"/>
  <c r="O87" i="24"/>
  <c r="L87" i="24"/>
  <c r="I87" i="24"/>
  <c r="F87" i="24"/>
  <c r="O86" i="24"/>
  <c r="L86" i="24"/>
  <c r="I86" i="24"/>
  <c r="F86" i="24"/>
  <c r="N85" i="24"/>
  <c r="M85" i="24"/>
  <c r="K85" i="24"/>
  <c r="J85" i="24"/>
  <c r="H85" i="24"/>
  <c r="G85" i="24"/>
  <c r="E85" i="24"/>
  <c r="D85" i="24"/>
  <c r="O83" i="24"/>
  <c r="L83" i="24"/>
  <c r="I83" i="24"/>
  <c r="F83" i="24"/>
  <c r="O82" i="24"/>
  <c r="L82" i="24"/>
  <c r="I82" i="24"/>
  <c r="F82" i="24"/>
  <c r="N81" i="24"/>
  <c r="M81" i="24"/>
  <c r="K81" i="24"/>
  <c r="J81" i="24"/>
  <c r="H81" i="24"/>
  <c r="G81" i="24"/>
  <c r="E81" i="24"/>
  <c r="D81" i="24"/>
  <c r="O80" i="24"/>
  <c r="L80" i="24"/>
  <c r="I80" i="24"/>
  <c r="F80" i="24"/>
  <c r="O79" i="24"/>
  <c r="L79" i="24"/>
  <c r="I79" i="24"/>
  <c r="F79" i="24"/>
  <c r="N78" i="24"/>
  <c r="M78" i="24"/>
  <c r="M77" i="24" s="1"/>
  <c r="K78" i="24"/>
  <c r="K77" i="24" s="1"/>
  <c r="J78" i="24"/>
  <c r="J77" i="24" s="1"/>
  <c r="H78" i="24"/>
  <c r="G78" i="24"/>
  <c r="E78" i="24"/>
  <c r="E77" i="24" s="1"/>
  <c r="D78" i="24"/>
  <c r="O75" i="24"/>
  <c r="L75" i="24"/>
  <c r="I75" i="24"/>
  <c r="F75" i="24"/>
  <c r="O74" i="24"/>
  <c r="L74" i="24"/>
  <c r="I74" i="24"/>
  <c r="F74" i="24"/>
  <c r="O73" i="24"/>
  <c r="L73" i="24"/>
  <c r="I73" i="24"/>
  <c r="F73" i="24"/>
  <c r="O72" i="24"/>
  <c r="L72" i="24"/>
  <c r="I72" i="24"/>
  <c r="F72" i="24"/>
  <c r="O71" i="24"/>
  <c r="L71" i="24"/>
  <c r="I71" i="24"/>
  <c r="F71" i="24"/>
  <c r="N70" i="24"/>
  <c r="N68" i="24" s="1"/>
  <c r="M70" i="24"/>
  <c r="K70" i="24"/>
  <c r="K68" i="24" s="1"/>
  <c r="J70" i="24"/>
  <c r="H70" i="24"/>
  <c r="G70" i="24"/>
  <c r="E70" i="24"/>
  <c r="D70" i="24"/>
  <c r="D68" i="24" s="1"/>
  <c r="O69" i="24"/>
  <c r="L69" i="24"/>
  <c r="I69" i="24"/>
  <c r="F69" i="24"/>
  <c r="H68" i="24"/>
  <c r="G68" i="24"/>
  <c r="O67" i="24"/>
  <c r="L67" i="24"/>
  <c r="I67" i="24"/>
  <c r="F67" i="24"/>
  <c r="O66" i="24"/>
  <c r="L66" i="24"/>
  <c r="I66" i="24"/>
  <c r="F66" i="24"/>
  <c r="O65" i="24"/>
  <c r="L65" i="24"/>
  <c r="I65" i="24"/>
  <c r="F65" i="24"/>
  <c r="O64" i="24"/>
  <c r="L64" i="24"/>
  <c r="I64" i="24"/>
  <c r="F64" i="24"/>
  <c r="O63" i="24"/>
  <c r="L63" i="24"/>
  <c r="I63" i="24"/>
  <c r="F63" i="24"/>
  <c r="O62" i="24"/>
  <c r="L62" i="24"/>
  <c r="I62" i="24"/>
  <c r="F62" i="24"/>
  <c r="O61" i="24"/>
  <c r="L61" i="24"/>
  <c r="I61" i="24"/>
  <c r="F61" i="24"/>
  <c r="O60" i="24"/>
  <c r="L60" i="24"/>
  <c r="I60" i="24"/>
  <c r="F60" i="24"/>
  <c r="N59" i="24"/>
  <c r="M59" i="24"/>
  <c r="K59" i="24"/>
  <c r="J59" i="24"/>
  <c r="H59" i="24"/>
  <c r="G59" i="24"/>
  <c r="E59" i="24"/>
  <c r="D59" i="24"/>
  <c r="O58" i="24"/>
  <c r="L58" i="24"/>
  <c r="I58" i="24"/>
  <c r="F58" i="24"/>
  <c r="O57" i="24"/>
  <c r="L57" i="24"/>
  <c r="I57" i="24"/>
  <c r="F57" i="24"/>
  <c r="N56" i="24"/>
  <c r="M56" i="24"/>
  <c r="K56" i="24"/>
  <c r="K55" i="24" s="1"/>
  <c r="J56" i="24"/>
  <c r="H56" i="24"/>
  <c r="G56" i="24"/>
  <c r="G55" i="24" s="1"/>
  <c r="E56" i="24"/>
  <c r="E55" i="24" s="1"/>
  <c r="D56" i="24"/>
  <c r="H55" i="24"/>
  <c r="O48" i="24"/>
  <c r="C48" i="24" s="1"/>
  <c r="O47" i="24"/>
  <c r="C47" i="24" s="1"/>
  <c r="N46" i="24"/>
  <c r="M46" i="24"/>
  <c r="L45" i="24"/>
  <c r="I45" i="24"/>
  <c r="F45" i="24"/>
  <c r="K44" i="24"/>
  <c r="J44" i="24"/>
  <c r="H44" i="24"/>
  <c r="G44" i="24"/>
  <c r="E44" i="24"/>
  <c r="D44" i="24"/>
  <c r="F43" i="24"/>
  <c r="C43" i="24" s="1"/>
  <c r="L42" i="24"/>
  <c r="C42" i="24" s="1"/>
  <c r="L41" i="24"/>
  <c r="C41" i="24" s="1"/>
  <c r="L40" i="24"/>
  <c r="C40" i="24" s="1"/>
  <c r="L39" i="24"/>
  <c r="C39" i="24" s="1"/>
  <c r="K38" i="24"/>
  <c r="J38" i="24"/>
  <c r="L37" i="24"/>
  <c r="C37" i="24" s="1"/>
  <c r="L36" i="24"/>
  <c r="C36" i="24" s="1"/>
  <c r="K35" i="24"/>
  <c r="J35" i="24"/>
  <c r="L35" i="24" s="1"/>
  <c r="C35" i="24" s="1"/>
  <c r="L34" i="24"/>
  <c r="C34" i="24" s="1"/>
  <c r="K33" i="24"/>
  <c r="J33" i="24"/>
  <c r="L32" i="24"/>
  <c r="C32" i="24" s="1"/>
  <c r="L31" i="24"/>
  <c r="C31" i="24" s="1"/>
  <c r="L30" i="24"/>
  <c r="C30" i="24" s="1"/>
  <c r="K29" i="24"/>
  <c r="J29" i="24"/>
  <c r="J28" i="24" s="1"/>
  <c r="F27" i="24"/>
  <c r="C27" i="24" s="1"/>
  <c r="O25" i="24"/>
  <c r="L25" i="24"/>
  <c r="I25" i="24"/>
  <c r="F25" i="24"/>
  <c r="O24" i="24"/>
  <c r="L24" i="24"/>
  <c r="I24" i="24"/>
  <c r="F24" i="24"/>
  <c r="N23" i="24"/>
  <c r="N291" i="24" s="1"/>
  <c r="N290" i="24" s="1"/>
  <c r="M23" i="24"/>
  <c r="K23" i="24"/>
  <c r="K291" i="24" s="1"/>
  <c r="K290" i="24" s="1"/>
  <c r="J23" i="24"/>
  <c r="H23" i="24"/>
  <c r="H291" i="24" s="1"/>
  <c r="H290" i="24" s="1"/>
  <c r="G23" i="24"/>
  <c r="E23" i="24"/>
  <c r="E291" i="24" s="1"/>
  <c r="E290" i="24" s="1"/>
  <c r="D23" i="24"/>
  <c r="F59" i="24" l="1"/>
  <c r="I247" i="24"/>
  <c r="F166" i="24"/>
  <c r="F44" i="24"/>
  <c r="L44" i="24"/>
  <c r="O56" i="24"/>
  <c r="O129" i="24"/>
  <c r="G291" i="24"/>
  <c r="G290" i="24" s="1"/>
  <c r="I290" i="24" s="1"/>
  <c r="M291" i="24"/>
  <c r="O291" i="24" s="1"/>
  <c r="K28" i="24"/>
  <c r="H54" i="24"/>
  <c r="C114" i="24"/>
  <c r="L129" i="24"/>
  <c r="L137" i="24"/>
  <c r="F142" i="24"/>
  <c r="L145" i="24"/>
  <c r="F189" i="24"/>
  <c r="O252" i="24"/>
  <c r="L260" i="24"/>
  <c r="C86" i="24"/>
  <c r="I96" i="24"/>
  <c r="O96" i="24"/>
  <c r="I104" i="24"/>
  <c r="O117" i="24"/>
  <c r="C146" i="24"/>
  <c r="C158" i="24"/>
  <c r="I167" i="24"/>
  <c r="C178" i="24"/>
  <c r="I180" i="24"/>
  <c r="O180" i="24"/>
  <c r="O192" i="24"/>
  <c r="L253" i="24"/>
  <c r="L104" i="24"/>
  <c r="L113" i="24"/>
  <c r="C134" i="24"/>
  <c r="C138" i="24"/>
  <c r="C60" i="24"/>
  <c r="C61" i="24"/>
  <c r="O81" i="24"/>
  <c r="C186" i="24"/>
  <c r="I199" i="24"/>
  <c r="I236" i="24"/>
  <c r="C258" i="24"/>
  <c r="F264" i="24"/>
  <c r="C274" i="24"/>
  <c r="C276" i="24"/>
  <c r="C135" i="24"/>
  <c r="D291" i="24"/>
  <c r="D290" i="24" s="1"/>
  <c r="F290" i="24" s="1"/>
  <c r="L70" i="24"/>
  <c r="C94" i="24"/>
  <c r="L96" i="24"/>
  <c r="C98" i="24"/>
  <c r="C102" i="24"/>
  <c r="I142" i="24"/>
  <c r="O142" i="24"/>
  <c r="L161" i="24"/>
  <c r="K188" i="24"/>
  <c r="L188" i="24" s="1"/>
  <c r="L192" i="24"/>
  <c r="C230" i="24"/>
  <c r="I253" i="24"/>
  <c r="C262" i="24"/>
  <c r="I264" i="24"/>
  <c r="O264" i="24"/>
  <c r="I272" i="24"/>
  <c r="O293" i="24"/>
  <c r="C246" i="24"/>
  <c r="F247" i="24"/>
  <c r="C250" i="24"/>
  <c r="O253" i="24"/>
  <c r="K84" i="24"/>
  <c r="K270" i="24"/>
  <c r="K269" i="24" s="1"/>
  <c r="L269" i="24" s="1"/>
  <c r="J291" i="24"/>
  <c r="L291" i="24" s="1"/>
  <c r="M55" i="24"/>
  <c r="C71" i="24"/>
  <c r="C74" i="24"/>
  <c r="C75" i="24"/>
  <c r="I78" i="24"/>
  <c r="I90" i="24"/>
  <c r="O90" i="24"/>
  <c r="C100" i="24"/>
  <c r="C106" i="24"/>
  <c r="C144" i="24"/>
  <c r="C150" i="24"/>
  <c r="C154" i="24"/>
  <c r="C155" i="24"/>
  <c r="C157" i="24"/>
  <c r="C170" i="24"/>
  <c r="C177" i="24"/>
  <c r="C190" i="24"/>
  <c r="E188" i="24"/>
  <c r="O193" i="24"/>
  <c r="C198" i="24"/>
  <c r="C235" i="24"/>
  <c r="F236" i="24"/>
  <c r="G252" i="24"/>
  <c r="I252" i="24" s="1"/>
  <c r="G259" i="24"/>
  <c r="C261" i="24"/>
  <c r="H259" i="24"/>
  <c r="C282" i="24"/>
  <c r="L33" i="24"/>
  <c r="C33" i="24" s="1"/>
  <c r="C58" i="24"/>
  <c r="L59" i="24"/>
  <c r="C64" i="24"/>
  <c r="F70" i="24"/>
  <c r="N84" i="24"/>
  <c r="C110" i="24"/>
  <c r="C112" i="24"/>
  <c r="L117" i="24"/>
  <c r="C122" i="24"/>
  <c r="F123" i="24"/>
  <c r="C126" i="24"/>
  <c r="F129" i="24"/>
  <c r="G131" i="24"/>
  <c r="L152" i="24"/>
  <c r="L185" i="24"/>
  <c r="L189" i="24"/>
  <c r="C214" i="24"/>
  <c r="C215" i="24"/>
  <c r="C218" i="24"/>
  <c r="C226" i="24"/>
  <c r="C227" i="24"/>
  <c r="K232" i="24"/>
  <c r="K231" i="24" s="1"/>
  <c r="C238" i="24"/>
  <c r="O247" i="24"/>
  <c r="L252" i="24"/>
  <c r="J259" i="24"/>
  <c r="L259" i="24" s="1"/>
  <c r="L264" i="24"/>
  <c r="C266" i="24"/>
  <c r="O281" i="24"/>
  <c r="I283" i="24"/>
  <c r="F23" i="24"/>
  <c r="H22" i="24"/>
  <c r="I68" i="24"/>
  <c r="I70" i="24"/>
  <c r="C80" i="24"/>
  <c r="F81" i="24"/>
  <c r="L81" i="24"/>
  <c r="F85" i="24"/>
  <c r="J84" i="24"/>
  <c r="F90" i="24"/>
  <c r="I113" i="24"/>
  <c r="O113" i="24"/>
  <c r="C118" i="24"/>
  <c r="C120" i="24"/>
  <c r="C130" i="24"/>
  <c r="N131" i="24"/>
  <c r="I152" i="24"/>
  <c r="C162" i="24"/>
  <c r="C164" i="24"/>
  <c r="G175" i="24"/>
  <c r="G174" i="24" s="1"/>
  <c r="C182" i="24"/>
  <c r="C184" i="24"/>
  <c r="C194" i="24"/>
  <c r="D197" i="24"/>
  <c r="K205" i="24"/>
  <c r="K196" i="24" s="1"/>
  <c r="C210" i="24"/>
  <c r="C212" i="24"/>
  <c r="C222" i="24"/>
  <c r="L228" i="24"/>
  <c r="D232" i="24"/>
  <c r="F232" i="24" s="1"/>
  <c r="O234" i="24"/>
  <c r="C242" i="24"/>
  <c r="C244" i="24"/>
  <c r="C245" i="24"/>
  <c r="C254" i="24"/>
  <c r="C255" i="24"/>
  <c r="C257" i="24"/>
  <c r="I260" i="24"/>
  <c r="C268" i="24"/>
  <c r="L272" i="24"/>
  <c r="K76" i="24"/>
  <c r="G188" i="24"/>
  <c r="K54" i="24"/>
  <c r="L131" i="24"/>
  <c r="K22" i="24"/>
  <c r="L28" i="24"/>
  <c r="C28" i="24" s="1"/>
  <c r="C65" i="24"/>
  <c r="C69" i="24"/>
  <c r="N77" i="24"/>
  <c r="H77" i="24"/>
  <c r="C82" i="24"/>
  <c r="C83" i="24"/>
  <c r="G84" i="24"/>
  <c r="C92" i="24"/>
  <c r="C95" i="24"/>
  <c r="F96" i="24"/>
  <c r="C105" i="24"/>
  <c r="C115" i="24"/>
  <c r="F117" i="24"/>
  <c r="L123" i="24"/>
  <c r="C125" i="24"/>
  <c r="H84" i="24"/>
  <c r="C136" i="24"/>
  <c r="C149" i="24"/>
  <c r="O152" i="24"/>
  <c r="C156" i="24"/>
  <c r="F161" i="24"/>
  <c r="O161" i="24"/>
  <c r="C169" i="24"/>
  <c r="I175" i="24"/>
  <c r="L176" i="24"/>
  <c r="O189" i="24"/>
  <c r="C200" i="24"/>
  <c r="D205" i="24"/>
  <c r="D196" i="24" s="1"/>
  <c r="F206" i="24"/>
  <c r="L206" i="24"/>
  <c r="E205" i="24"/>
  <c r="E196" i="24" s="1"/>
  <c r="L236" i="24"/>
  <c r="C237" i="24"/>
  <c r="I239" i="24"/>
  <c r="H231" i="24"/>
  <c r="C256" i="24"/>
  <c r="C267" i="24"/>
  <c r="C275" i="24"/>
  <c r="L277" i="24"/>
  <c r="C279" i="24"/>
  <c r="F281" i="24"/>
  <c r="N55" i="24"/>
  <c r="N54" i="24" s="1"/>
  <c r="C57" i="24"/>
  <c r="C62" i="24"/>
  <c r="C63" i="24"/>
  <c r="O70" i="24"/>
  <c r="C73" i="24"/>
  <c r="G77" i="24"/>
  <c r="I77" i="24" s="1"/>
  <c r="D77" i="24"/>
  <c r="F77" i="24" s="1"/>
  <c r="C97" i="24"/>
  <c r="C107" i="24"/>
  <c r="C109" i="24"/>
  <c r="C116" i="24"/>
  <c r="C124" i="24"/>
  <c r="C127" i="24"/>
  <c r="I132" i="24"/>
  <c r="C141" i="24"/>
  <c r="C148" i="24"/>
  <c r="C160" i="24"/>
  <c r="F167" i="24"/>
  <c r="C168" i="24"/>
  <c r="C171" i="24"/>
  <c r="C173" i="24"/>
  <c r="C181" i="24"/>
  <c r="C191" i="24"/>
  <c r="C204" i="24"/>
  <c r="J205" i="24"/>
  <c r="C209" i="24"/>
  <c r="C221" i="24"/>
  <c r="C229" i="24"/>
  <c r="N232" i="24"/>
  <c r="N231" i="24" s="1"/>
  <c r="L247" i="24"/>
  <c r="C247" i="24" s="1"/>
  <c r="C249" i="24"/>
  <c r="C265" i="24"/>
  <c r="C273" i="24"/>
  <c r="C280" i="24"/>
  <c r="C296" i="24"/>
  <c r="C24" i="24"/>
  <c r="C25" i="24"/>
  <c r="L29" i="24"/>
  <c r="C29" i="24" s="1"/>
  <c r="L38" i="24"/>
  <c r="C38" i="24" s="1"/>
  <c r="I44" i="24"/>
  <c r="C45" i="24"/>
  <c r="D55" i="24"/>
  <c r="D54" i="24" s="1"/>
  <c r="F56" i="24"/>
  <c r="J55" i="24"/>
  <c r="L55" i="24" s="1"/>
  <c r="I59" i="24"/>
  <c r="O59" i="24"/>
  <c r="C66" i="24"/>
  <c r="C67" i="24"/>
  <c r="C72" i="24"/>
  <c r="L78" i="24"/>
  <c r="C79" i="24"/>
  <c r="I81" i="24"/>
  <c r="M84" i="24"/>
  <c r="O84" i="24" s="1"/>
  <c r="C88" i="24"/>
  <c r="E84" i="24"/>
  <c r="L90" i="24"/>
  <c r="C101" i="24"/>
  <c r="O104" i="24"/>
  <c r="C108" i="24"/>
  <c r="F113" i="24"/>
  <c r="C113" i="24" s="1"/>
  <c r="C121" i="24"/>
  <c r="I123" i="24"/>
  <c r="C128" i="24"/>
  <c r="L132" i="24"/>
  <c r="C133" i="24"/>
  <c r="O137" i="24"/>
  <c r="C140" i="24"/>
  <c r="C143" i="24"/>
  <c r="F145" i="24"/>
  <c r="O145" i="24"/>
  <c r="C153" i="24"/>
  <c r="I161" i="24"/>
  <c r="C163" i="24"/>
  <c r="C165" i="24"/>
  <c r="O167" i="24"/>
  <c r="C172" i="24"/>
  <c r="F176" i="24"/>
  <c r="I176" i="24"/>
  <c r="L180" i="24"/>
  <c r="C183" i="24"/>
  <c r="F185" i="24"/>
  <c r="O185" i="24"/>
  <c r="C208" i="24"/>
  <c r="C213" i="24"/>
  <c r="H205" i="24"/>
  <c r="O217" i="24"/>
  <c r="C220" i="24"/>
  <c r="C224" i="24"/>
  <c r="C225" i="24"/>
  <c r="C233" i="24"/>
  <c r="F234" i="24"/>
  <c r="O236" i="24"/>
  <c r="C241" i="24"/>
  <c r="C248" i="24"/>
  <c r="C251" i="24"/>
  <c r="F260" i="24"/>
  <c r="C271" i="24"/>
  <c r="I293" i="24"/>
  <c r="C295" i="24"/>
  <c r="C298" i="24"/>
  <c r="C301" i="24"/>
  <c r="G54" i="24"/>
  <c r="I55" i="24"/>
  <c r="F137" i="24"/>
  <c r="D131" i="24"/>
  <c r="M175" i="24"/>
  <c r="O176" i="24"/>
  <c r="D192" i="24"/>
  <c r="F193" i="24"/>
  <c r="L56" i="24"/>
  <c r="D84" i="24"/>
  <c r="F84" i="24" s="1"/>
  <c r="M131" i="24"/>
  <c r="O131" i="24" s="1"/>
  <c r="O132" i="24"/>
  <c r="E22" i="24"/>
  <c r="M22" i="24"/>
  <c r="L23" i="24"/>
  <c r="O46" i="24"/>
  <c r="C46" i="24" s="1"/>
  <c r="I56" i="24"/>
  <c r="E68" i="24"/>
  <c r="E54" i="24" s="1"/>
  <c r="M68" i="24"/>
  <c r="L77" i="24"/>
  <c r="O78" i="24"/>
  <c r="I85" i="24"/>
  <c r="L85" i="24"/>
  <c r="C87" i="24"/>
  <c r="C91" i="24"/>
  <c r="C99" i="24"/>
  <c r="C111" i="24"/>
  <c r="I117" i="24"/>
  <c r="C119" i="24"/>
  <c r="O123" i="24"/>
  <c r="F132" i="24"/>
  <c r="I137" i="24"/>
  <c r="C139" i="24"/>
  <c r="I145" i="24"/>
  <c r="C147" i="24"/>
  <c r="C159" i="24"/>
  <c r="H174" i="24"/>
  <c r="I174" i="24" s="1"/>
  <c r="E175" i="24"/>
  <c r="N197" i="24"/>
  <c r="N196" i="24" s="1"/>
  <c r="N195" i="24" s="1"/>
  <c r="O199" i="24"/>
  <c r="O23" i="24"/>
  <c r="F78" i="24"/>
  <c r="J22" i="24"/>
  <c r="L22" i="24" s="1"/>
  <c r="N22" i="24"/>
  <c r="I23" i="24"/>
  <c r="M290" i="24"/>
  <c r="O290" i="24" s="1"/>
  <c r="J68" i="24"/>
  <c r="L68" i="24" s="1"/>
  <c r="O85" i="24"/>
  <c r="C89" i="24"/>
  <c r="C93" i="24"/>
  <c r="C103" i="24"/>
  <c r="F104" i="24"/>
  <c r="I129" i="24"/>
  <c r="E131" i="24"/>
  <c r="E76" i="24" s="1"/>
  <c r="H131" i="24"/>
  <c r="I131" i="24" s="1"/>
  <c r="L142" i="24"/>
  <c r="C142" i="24" s="1"/>
  <c r="C151" i="24"/>
  <c r="F152" i="24"/>
  <c r="J166" i="24"/>
  <c r="L166" i="24" s="1"/>
  <c r="L167" i="24"/>
  <c r="J174" i="24"/>
  <c r="C179" i="24"/>
  <c r="F180" i="24"/>
  <c r="I185" i="24"/>
  <c r="C187" i="24"/>
  <c r="F197" i="24"/>
  <c r="E270" i="24"/>
  <c r="E269" i="24" s="1"/>
  <c r="F272" i="24"/>
  <c r="I277" i="24"/>
  <c r="H270" i="24"/>
  <c r="H269" i="24" s="1"/>
  <c r="H166" i="24"/>
  <c r="K175" i="24"/>
  <c r="K174" i="24" s="1"/>
  <c r="M188" i="24"/>
  <c r="O188" i="24" s="1"/>
  <c r="I189" i="24"/>
  <c r="L199" i="24"/>
  <c r="J197" i="24"/>
  <c r="C207" i="24"/>
  <c r="I217" i="24"/>
  <c r="C219" i="24"/>
  <c r="M232" i="24"/>
  <c r="I234" i="24"/>
  <c r="G232" i="24"/>
  <c r="O239" i="24"/>
  <c r="C243" i="24"/>
  <c r="E259" i="24"/>
  <c r="F259" i="24" s="1"/>
  <c r="F277" i="24"/>
  <c r="D270" i="24"/>
  <c r="I281" i="24"/>
  <c r="C281" i="24" s="1"/>
  <c r="L293" i="24"/>
  <c r="C203" i="24"/>
  <c r="G205" i="24"/>
  <c r="I206" i="24"/>
  <c r="C211" i="24"/>
  <c r="D252" i="24"/>
  <c r="F253" i="24"/>
  <c r="C263" i="24"/>
  <c r="G269" i="24"/>
  <c r="O272" i="24"/>
  <c r="M270" i="24"/>
  <c r="L283" i="24"/>
  <c r="C294" i="24"/>
  <c r="H192" i="24"/>
  <c r="I192" i="24" s="1"/>
  <c r="I193" i="24"/>
  <c r="H196" i="24"/>
  <c r="C216" i="24"/>
  <c r="C223" i="24"/>
  <c r="F228" i="24"/>
  <c r="O228" i="24"/>
  <c r="M205" i="24"/>
  <c r="L234" i="24"/>
  <c r="L239" i="24"/>
  <c r="J232" i="24"/>
  <c r="C240" i="24"/>
  <c r="M259" i="24"/>
  <c r="O259" i="24" s="1"/>
  <c r="O260" i="24"/>
  <c r="L270" i="24"/>
  <c r="C299" i="24"/>
  <c r="O283" i="24"/>
  <c r="I270" i="24" l="1"/>
  <c r="I291" i="24"/>
  <c r="J290" i="24"/>
  <c r="L290" i="24" s="1"/>
  <c r="N76" i="24"/>
  <c r="N286" i="24" s="1"/>
  <c r="K195" i="24"/>
  <c r="L84" i="24"/>
  <c r="O197" i="24"/>
  <c r="F291" i="24"/>
  <c r="C129" i="24"/>
  <c r="F55" i="24"/>
  <c r="I84" i="24"/>
  <c r="C167" i="24"/>
  <c r="C44" i="24"/>
  <c r="C96" i="24"/>
  <c r="C180" i="24"/>
  <c r="E231" i="24"/>
  <c r="E195" i="24" s="1"/>
  <c r="C199" i="24"/>
  <c r="O55" i="24"/>
  <c r="C176" i="24"/>
  <c r="C123" i="24"/>
  <c r="C161" i="24"/>
  <c r="C264" i="24"/>
  <c r="K53" i="24"/>
  <c r="K52" i="24" s="1"/>
  <c r="C145" i="24"/>
  <c r="G76" i="24"/>
  <c r="C239" i="24"/>
  <c r="C228" i="24"/>
  <c r="C277" i="24"/>
  <c r="C217" i="24"/>
  <c r="C104" i="24"/>
  <c r="F54" i="24"/>
  <c r="O77" i="24"/>
  <c r="C77" i="24" s="1"/>
  <c r="L205" i="24"/>
  <c r="C253" i="24"/>
  <c r="C206" i="24"/>
  <c r="N53" i="24"/>
  <c r="N52" i="24" s="1"/>
  <c r="N51" i="24" s="1"/>
  <c r="C81" i="24"/>
  <c r="C189" i="24"/>
  <c r="C70" i="24"/>
  <c r="I259" i="24"/>
  <c r="C259" i="24" s="1"/>
  <c r="F205" i="24"/>
  <c r="H76" i="24"/>
  <c r="I76" i="24" s="1"/>
  <c r="C185" i="24"/>
  <c r="C85" i="24"/>
  <c r="C90" i="24"/>
  <c r="C117" i="24"/>
  <c r="C56" i="24"/>
  <c r="C260" i="24"/>
  <c r="C152" i="24"/>
  <c r="C55" i="24"/>
  <c r="C84" i="24"/>
  <c r="C59" i="24"/>
  <c r="C236" i="24"/>
  <c r="C23" i="24"/>
  <c r="O22" i="24"/>
  <c r="F68" i="24"/>
  <c r="C283" i="24"/>
  <c r="C132" i="24"/>
  <c r="K51" i="24"/>
  <c r="K288" i="24"/>
  <c r="O205" i="24"/>
  <c r="M196" i="24"/>
  <c r="F192" i="24"/>
  <c r="C192" i="24" s="1"/>
  <c r="D188" i="24"/>
  <c r="F188" i="24" s="1"/>
  <c r="L232" i="24"/>
  <c r="J231" i="24"/>
  <c r="I269" i="24"/>
  <c r="H188" i="24"/>
  <c r="H53" i="24" s="1"/>
  <c r="C234" i="24"/>
  <c r="C272" i="24"/>
  <c r="F196" i="24"/>
  <c r="I166" i="24"/>
  <c r="C166" i="24" s="1"/>
  <c r="O68" i="24"/>
  <c r="M54" i="24"/>
  <c r="K286" i="24"/>
  <c r="J54" i="24"/>
  <c r="G53" i="24"/>
  <c r="I54" i="24"/>
  <c r="G196" i="24"/>
  <c r="I205" i="24"/>
  <c r="G231" i="24"/>
  <c r="I231" i="24" s="1"/>
  <c r="I232" i="24"/>
  <c r="H195" i="24"/>
  <c r="C293" i="24"/>
  <c r="M269" i="24"/>
  <c r="O270" i="24"/>
  <c r="M231" i="24"/>
  <c r="O231" i="24" s="1"/>
  <c r="O232" i="24"/>
  <c r="L175" i="24"/>
  <c r="C78" i="24"/>
  <c r="M174" i="24"/>
  <c r="O174" i="24" s="1"/>
  <c r="O175" i="24"/>
  <c r="F131" i="24"/>
  <c r="C131" i="24" s="1"/>
  <c r="J76" i="24"/>
  <c r="L76" i="24" s="1"/>
  <c r="D76" i="24"/>
  <c r="M76" i="24"/>
  <c r="O76" i="24" s="1"/>
  <c r="D231" i="24"/>
  <c r="F252" i="24"/>
  <c r="C252" i="24" s="1"/>
  <c r="J196" i="24"/>
  <c r="L197" i="24"/>
  <c r="C197" i="24" s="1"/>
  <c r="F270" i="24"/>
  <c r="D269" i="24"/>
  <c r="L174" i="24"/>
  <c r="E174" i="24"/>
  <c r="F175" i="24"/>
  <c r="C193" i="24"/>
  <c r="C137" i="24"/>
  <c r="F231" i="24" l="1"/>
  <c r="C205" i="24"/>
  <c r="C68" i="24"/>
  <c r="C291" i="24"/>
  <c r="C290" i="24" s="1"/>
  <c r="N288" i="24"/>
  <c r="H52" i="24"/>
  <c r="H51" i="24" s="1"/>
  <c r="C232" i="24"/>
  <c r="G195" i="24"/>
  <c r="I195" i="24" s="1"/>
  <c r="I196" i="24"/>
  <c r="M195" i="24"/>
  <c r="O195" i="24" s="1"/>
  <c r="O196" i="24"/>
  <c r="O269" i="24"/>
  <c r="M286" i="24"/>
  <c r="O286" i="24" s="1"/>
  <c r="L54" i="24"/>
  <c r="J53" i="24"/>
  <c r="G286" i="24"/>
  <c r="C175" i="24"/>
  <c r="F269" i="24"/>
  <c r="D286" i="24"/>
  <c r="L196" i="24"/>
  <c r="J195" i="24"/>
  <c r="L195" i="24" s="1"/>
  <c r="F76" i="24"/>
  <c r="C76" i="24" s="1"/>
  <c r="D53" i="24"/>
  <c r="I53" i="24"/>
  <c r="F174" i="24"/>
  <c r="C174" i="24" s="1"/>
  <c r="E286" i="24"/>
  <c r="C270" i="24"/>
  <c r="E53" i="24"/>
  <c r="E52" i="24" s="1"/>
  <c r="M53" i="24"/>
  <c r="O54" i="24"/>
  <c r="D195" i="24"/>
  <c r="F195" i="24" s="1"/>
  <c r="I188" i="24"/>
  <c r="C188" i="24" s="1"/>
  <c r="H286" i="24"/>
  <c r="L231" i="24"/>
  <c r="C231" i="24" s="1"/>
  <c r="J286" i="24"/>
  <c r="L286" i="24" s="1"/>
  <c r="G52" i="24" l="1"/>
  <c r="G51" i="24" s="1"/>
  <c r="I51" i="24" s="1"/>
  <c r="C195" i="24"/>
  <c r="H288" i="24"/>
  <c r="F286" i="24"/>
  <c r="C196" i="24"/>
  <c r="C269" i="24"/>
  <c r="C54" i="24"/>
  <c r="E288" i="24"/>
  <c r="E51" i="24"/>
  <c r="F53" i="24"/>
  <c r="D52" i="24"/>
  <c r="J52" i="24"/>
  <c r="L53" i="24"/>
  <c r="O53" i="24"/>
  <c r="M52" i="24"/>
  <c r="I286" i="24"/>
  <c r="I52" i="24" l="1"/>
  <c r="G26" i="24"/>
  <c r="G288" i="24" s="1"/>
  <c r="I288" i="24" s="1"/>
  <c r="C286" i="24"/>
  <c r="F52" i="24"/>
  <c r="D26" i="24"/>
  <c r="D288" i="24" s="1"/>
  <c r="F288" i="24" s="1"/>
  <c r="D51" i="24"/>
  <c r="F51" i="24" s="1"/>
  <c r="C53" i="24"/>
  <c r="M51" i="24"/>
  <c r="O51" i="24" s="1"/>
  <c r="O52" i="24"/>
  <c r="M288" i="24"/>
  <c r="O288" i="24" s="1"/>
  <c r="I26" i="24"/>
  <c r="G22" i="24"/>
  <c r="I22" i="24" s="1"/>
  <c r="J51" i="24"/>
  <c r="L51" i="24" s="1"/>
  <c r="L52" i="24"/>
  <c r="J288" i="24"/>
  <c r="L288" i="24" s="1"/>
  <c r="C52" i="24" l="1"/>
  <c r="C51" i="24"/>
  <c r="F26" i="24"/>
  <c r="C26" i="24" s="1"/>
  <c r="D22" i="24"/>
  <c r="F22" i="24" s="1"/>
  <c r="C22" i="24" s="1"/>
  <c r="C288" i="24"/>
  <c r="O303" i="22" l="1"/>
  <c r="L303" i="22"/>
  <c r="I303" i="22"/>
  <c r="F303" i="22"/>
  <c r="O301" i="22"/>
  <c r="L301" i="22"/>
  <c r="I301" i="22"/>
  <c r="F301" i="22"/>
  <c r="O299" i="22"/>
  <c r="L299" i="22"/>
  <c r="I299" i="22"/>
  <c r="F299" i="22"/>
  <c r="O298" i="22"/>
  <c r="L298" i="22"/>
  <c r="I298" i="22"/>
  <c r="F298" i="22"/>
  <c r="O297" i="22"/>
  <c r="L297" i="22"/>
  <c r="I297" i="22"/>
  <c r="F297" i="22"/>
  <c r="O296" i="22"/>
  <c r="L296" i="22"/>
  <c r="I296" i="22"/>
  <c r="F296" i="22"/>
  <c r="O295" i="22"/>
  <c r="L295" i="22"/>
  <c r="I295" i="22"/>
  <c r="F295" i="22"/>
  <c r="O294" i="22"/>
  <c r="L294" i="22"/>
  <c r="I294" i="22"/>
  <c r="F294" i="22"/>
  <c r="N293" i="22"/>
  <c r="M293" i="22"/>
  <c r="K293" i="22"/>
  <c r="J293" i="22"/>
  <c r="H293" i="22"/>
  <c r="G293" i="22"/>
  <c r="E293" i="22"/>
  <c r="D293" i="22"/>
  <c r="O285" i="22"/>
  <c r="L285" i="22"/>
  <c r="I285" i="22"/>
  <c r="F285" i="22"/>
  <c r="O284" i="22"/>
  <c r="L284" i="22"/>
  <c r="I284" i="22"/>
  <c r="F284" i="22"/>
  <c r="N283" i="22"/>
  <c r="M283" i="22"/>
  <c r="O283" i="22" s="1"/>
  <c r="K283" i="22"/>
  <c r="J283" i="22"/>
  <c r="H283" i="22"/>
  <c r="G283" i="22"/>
  <c r="E283" i="22"/>
  <c r="D283" i="22"/>
  <c r="O282" i="22"/>
  <c r="L282" i="22"/>
  <c r="I282" i="22"/>
  <c r="F282" i="22"/>
  <c r="N281" i="22"/>
  <c r="M281" i="22"/>
  <c r="K281" i="22"/>
  <c r="J281" i="22"/>
  <c r="H281" i="22"/>
  <c r="G281" i="22"/>
  <c r="I281" i="22" s="1"/>
  <c r="E281" i="22"/>
  <c r="D281" i="22"/>
  <c r="O280" i="22"/>
  <c r="L280" i="22"/>
  <c r="I280" i="22"/>
  <c r="F280" i="22"/>
  <c r="O279" i="22"/>
  <c r="L279" i="22"/>
  <c r="I279" i="22"/>
  <c r="F279" i="22"/>
  <c r="O278" i="22"/>
  <c r="L278" i="22"/>
  <c r="I278" i="22"/>
  <c r="F278" i="22"/>
  <c r="N277" i="22"/>
  <c r="M277" i="22"/>
  <c r="K277" i="22"/>
  <c r="J277" i="22"/>
  <c r="H277" i="22"/>
  <c r="G277" i="22"/>
  <c r="E277" i="22"/>
  <c r="D277" i="22"/>
  <c r="O276" i="22"/>
  <c r="L276" i="22"/>
  <c r="I276" i="22"/>
  <c r="F276" i="22"/>
  <c r="O275" i="22"/>
  <c r="K275" i="22"/>
  <c r="L275" i="22" s="1"/>
  <c r="I275" i="22"/>
  <c r="F275" i="22"/>
  <c r="O274" i="22"/>
  <c r="L274" i="22"/>
  <c r="I274" i="22"/>
  <c r="F274" i="22"/>
  <c r="O273" i="22"/>
  <c r="L273" i="22"/>
  <c r="I273" i="22"/>
  <c r="F273" i="22"/>
  <c r="N272" i="22"/>
  <c r="M272" i="22"/>
  <c r="O272" i="22" s="1"/>
  <c r="K272" i="22"/>
  <c r="K270" i="22" s="1"/>
  <c r="J272" i="22"/>
  <c r="H272" i="22"/>
  <c r="G272" i="22"/>
  <c r="E272" i="22"/>
  <c r="D272" i="22"/>
  <c r="D270" i="22" s="1"/>
  <c r="D269" i="22" s="1"/>
  <c r="O271" i="22"/>
  <c r="L271" i="22"/>
  <c r="I271" i="22"/>
  <c r="F271" i="22"/>
  <c r="N270" i="22"/>
  <c r="H270" i="22"/>
  <c r="H269" i="22" s="1"/>
  <c r="N269" i="22"/>
  <c r="O268" i="22"/>
  <c r="L268" i="22"/>
  <c r="I268" i="22"/>
  <c r="F268" i="22"/>
  <c r="O267" i="22"/>
  <c r="L267" i="22"/>
  <c r="I267" i="22"/>
  <c r="F267" i="22"/>
  <c r="O266" i="22"/>
  <c r="L266" i="22"/>
  <c r="I266" i="22"/>
  <c r="F266" i="22"/>
  <c r="O265" i="22"/>
  <c r="L265" i="22"/>
  <c r="I265" i="22"/>
  <c r="F265" i="22"/>
  <c r="N264" i="22"/>
  <c r="M264" i="22"/>
  <c r="K264" i="22"/>
  <c r="J264" i="22"/>
  <c r="H264" i="22"/>
  <c r="G264" i="22"/>
  <c r="E264" i="22"/>
  <c r="D264" i="22"/>
  <c r="O263" i="22"/>
  <c r="L263" i="22"/>
  <c r="I263" i="22"/>
  <c r="F263" i="22"/>
  <c r="O262" i="22"/>
  <c r="L262" i="22"/>
  <c r="I262" i="22"/>
  <c r="F262" i="22"/>
  <c r="O261" i="22"/>
  <c r="L261" i="22"/>
  <c r="I261" i="22"/>
  <c r="F261" i="22"/>
  <c r="N260" i="22"/>
  <c r="M260" i="22"/>
  <c r="M259" i="22" s="1"/>
  <c r="K260" i="22"/>
  <c r="J260" i="22"/>
  <c r="J259" i="22" s="1"/>
  <c r="H260" i="22"/>
  <c r="H259" i="22" s="1"/>
  <c r="G260" i="22"/>
  <c r="E260" i="22"/>
  <c r="E259" i="22" s="1"/>
  <c r="D260" i="22"/>
  <c r="D259" i="22" s="1"/>
  <c r="N259" i="22"/>
  <c r="O258" i="22"/>
  <c r="L258" i="22"/>
  <c r="I258" i="22"/>
  <c r="F258" i="22"/>
  <c r="O257" i="22"/>
  <c r="L257" i="22"/>
  <c r="I257" i="22"/>
  <c r="F257" i="22"/>
  <c r="O256" i="22"/>
  <c r="L256" i="22"/>
  <c r="I256" i="22"/>
  <c r="F256" i="22"/>
  <c r="O255" i="22"/>
  <c r="L255" i="22"/>
  <c r="I255" i="22"/>
  <c r="F255" i="22"/>
  <c r="O254" i="22"/>
  <c r="L254" i="22"/>
  <c r="I254" i="22"/>
  <c r="F254" i="22"/>
  <c r="N253" i="22"/>
  <c r="N252" i="22" s="1"/>
  <c r="M253" i="22"/>
  <c r="M252" i="22" s="1"/>
  <c r="O252" i="22" s="1"/>
  <c r="K253" i="22"/>
  <c r="J253" i="22"/>
  <c r="H253" i="22"/>
  <c r="H252" i="22" s="1"/>
  <c r="G253" i="22"/>
  <c r="G252" i="22" s="1"/>
  <c r="E253" i="22"/>
  <c r="D253" i="22"/>
  <c r="D252" i="22" s="1"/>
  <c r="K252" i="22"/>
  <c r="E252" i="22"/>
  <c r="O251" i="22"/>
  <c r="L251" i="22"/>
  <c r="I251" i="22"/>
  <c r="F251" i="22"/>
  <c r="O250" i="22"/>
  <c r="L250" i="22"/>
  <c r="I250" i="22"/>
  <c r="F250" i="22"/>
  <c r="O249" i="22"/>
  <c r="L249" i="22"/>
  <c r="I249" i="22"/>
  <c r="F249" i="22"/>
  <c r="O248" i="22"/>
  <c r="L248" i="22"/>
  <c r="I248" i="22"/>
  <c r="F248" i="22"/>
  <c r="N247" i="22"/>
  <c r="M247" i="22"/>
  <c r="K247" i="22"/>
  <c r="J247" i="22"/>
  <c r="H247" i="22"/>
  <c r="G247" i="22"/>
  <c r="E247" i="22"/>
  <c r="D247" i="22"/>
  <c r="F247" i="22" s="1"/>
  <c r="O246" i="22"/>
  <c r="L246" i="22"/>
  <c r="I246" i="22"/>
  <c r="F246" i="22"/>
  <c r="O245" i="22"/>
  <c r="L245" i="22"/>
  <c r="I245" i="22"/>
  <c r="F245" i="22"/>
  <c r="O244" i="22"/>
  <c r="L244" i="22"/>
  <c r="I244" i="22"/>
  <c r="F244" i="22"/>
  <c r="O243" i="22"/>
  <c r="L243" i="22"/>
  <c r="I243" i="22"/>
  <c r="F243" i="22"/>
  <c r="O242" i="22"/>
  <c r="L242" i="22"/>
  <c r="I242" i="22"/>
  <c r="F242" i="22"/>
  <c r="O241" i="22"/>
  <c r="L241" i="22"/>
  <c r="I241" i="22"/>
  <c r="F241" i="22"/>
  <c r="O240" i="22"/>
  <c r="L240" i="22"/>
  <c r="I240" i="22"/>
  <c r="F240" i="22"/>
  <c r="N239" i="22"/>
  <c r="M239" i="22"/>
  <c r="K239" i="22"/>
  <c r="J239" i="22"/>
  <c r="L239" i="22" s="1"/>
  <c r="H239" i="22"/>
  <c r="G239" i="22"/>
  <c r="E239" i="22"/>
  <c r="D239" i="22"/>
  <c r="O238" i="22"/>
  <c r="L238" i="22"/>
  <c r="I238" i="22"/>
  <c r="F238" i="22"/>
  <c r="O237" i="22"/>
  <c r="L237" i="22"/>
  <c r="I237" i="22"/>
  <c r="F237" i="22"/>
  <c r="N236" i="22"/>
  <c r="M236" i="22"/>
  <c r="O236" i="22" s="1"/>
  <c r="K236" i="22"/>
  <c r="J236" i="22"/>
  <c r="H236" i="22"/>
  <c r="G236" i="22"/>
  <c r="E236" i="22"/>
  <c r="D236" i="22"/>
  <c r="O235" i="22"/>
  <c r="L235" i="22"/>
  <c r="I235" i="22"/>
  <c r="F235" i="22"/>
  <c r="N234" i="22"/>
  <c r="M234" i="22"/>
  <c r="K234" i="22"/>
  <c r="K232" i="22" s="1"/>
  <c r="J234" i="22"/>
  <c r="H234" i="22"/>
  <c r="G234" i="22"/>
  <c r="E234" i="22"/>
  <c r="D234" i="22"/>
  <c r="O233" i="22"/>
  <c r="L233" i="22"/>
  <c r="I233" i="22"/>
  <c r="F233" i="22"/>
  <c r="O230" i="22"/>
  <c r="L230" i="22"/>
  <c r="I230" i="22"/>
  <c r="F230" i="22"/>
  <c r="O229" i="22"/>
  <c r="L229" i="22"/>
  <c r="I229" i="22"/>
  <c r="F229" i="22"/>
  <c r="N228" i="22"/>
  <c r="M228" i="22"/>
  <c r="K228" i="22"/>
  <c r="J228" i="22"/>
  <c r="H228" i="22"/>
  <c r="G228" i="22"/>
  <c r="E228" i="22"/>
  <c r="D228" i="22"/>
  <c r="O227" i="22"/>
  <c r="L227" i="22"/>
  <c r="I227" i="22"/>
  <c r="F227" i="22"/>
  <c r="O226" i="22"/>
  <c r="L226" i="22"/>
  <c r="I226" i="22"/>
  <c r="F226" i="22"/>
  <c r="O225" i="22"/>
  <c r="L225" i="22"/>
  <c r="I225" i="22"/>
  <c r="F225" i="22"/>
  <c r="O224" i="22"/>
  <c r="L224" i="22"/>
  <c r="I224" i="22"/>
  <c r="F224" i="22"/>
  <c r="O223" i="22"/>
  <c r="L223" i="22"/>
  <c r="I223" i="22"/>
  <c r="F223" i="22"/>
  <c r="O222" i="22"/>
  <c r="L222" i="22"/>
  <c r="I222" i="22"/>
  <c r="F222" i="22"/>
  <c r="O221" i="22"/>
  <c r="L221" i="22"/>
  <c r="I221" i="22"/>
  <c r="F221" i="22"/>
  <c r="O220" i="22"/>
  <c r="L220" i="22"/>
  <c r="I220" i="22"/>
  <c r="F220" i="22"/>
  <c r="O219" i="22"/>
  <c r="L219" i="22"/>
  <c r="I219" i="22"/>
  <c r="F219" i="22"/>
  <c r="O218" i="22"/>
  <c r="L218" i="22"/>
  <c r="I218" i="22"/>
  <c r="F218" i="22"/>
  <c r="N217" i="22"/>
  <c r="M217" i="22"/>
  <c r="K217" i="22"/>
  <c r="J217" i="22"/>
  <c r="H217" i="22"/>
  <c r="G217" i="22"/>
  <c r="E217" i="22"/>
  <c r="D217" i="22"/>
  <c r="O216" i="22"/>
  <c r="L216" i="22"/>
  <c r="I216" i="22"/>
  <c r="F216" i="22"/>
  <c r="O215" i="22"/>
  <c r="L215" i="22"/>
  <c r="I215" i="22"/>
  <c r="F215" i="22"/>
  <c r="O214" i="22"/>
  <c r="L214" i="22"/>
  <c r="I214" i="22"/>
  <c r="F214" i="22"/>
  <c r="O213" i="22"/>
  <c r="L213" i="22"/>
  <c r="I213" i="22"/>
  <c r="F213" i="22"/>
  <c r="O212" i="22"/>
  <c r="L212" i="22"/>
  <c r="I212" i="22"/>
  <c r="F212" i="22"/>
  <c r="O211" i="22"/>
  <c r="L211" i="22"/>
  <c r="I211" i="22"/>
  <c r="F211" i="22"/>
  <c r="O210" i="22"/>
  <c r="L210" i="22"/>
  <c r="I210" i="22"/>
  <c r="F210" i="22"/>
  <c r="O209" i="22"/>
  <c r="L209" i="22"/>
  <c r="I209" i="22"/>
  <c r="F209" i="22"/>
  <c r="O208" i="22"/>
  <c r="L208" i="22"/>
  <c r="I208" i="22"/>
  <c r="F208" i="22"/>
  <c r="O207" i="22"/>
  <c r="L207" i="22"/>
  <c r="I207" i="22"/>
  <c r="F207" i="22"/>
  <c r="N206" i="22"/>
  <c r="M206" i="22"/>
  <c r="K206" i="22"/>
  <c r="J206" i="22"/>
  <c r="H206" i="22"/>
  <c r="G206" i="22"/>
  <c r="E206" i="22"/>
  <c r="D206" i="22"/>
  <c r="D205" i="22" s="1"/>
  <c r="O204" i="22"/>
  <c r="L204" i="22"/>
  <c r="I204" i="22"/>
  <c r="F204" i="22"/>
  <c r="O203" i="22"/>
  <c r="L203" i="22"/>
  <c r="I203" i="22"/>
  <c r="F203" i="22"/>
  <c r="O202" i="22"/>
  <c r="L202" i="22"/>
  <c r="I202" i="22"/>
  <c r="F202" i="22"/>
  <c r="O201" i="22"/>
  <c r="L201" i="22"/>
  <c r="I201" i="22"/>
  <c r="F201" i="22"/>
  <c r="O200" i="22"/>
  <c r="L200" i="22"/>
  <c r="I200" i="22"/>
  <c r="D200" i="22"/>
  <c r="N199" i="22"/>
  <c r="N197" i="22" s="1"/>
  <c r="M199" i="22"/>
  <c r="K199" i="22"/>
  <c r="J199" i="22"/>
  <c r="L199" i="22" s="1"/>
  <c r="H199" i="22"/>
  <c r="H197" i="22" s="1"/>
  <c r="G199" i="22"/>
  <c r="E199" i="22"/>
  <c r="E197" i="22" s="1"/>
  <c r="O198" i="22"/>
  <c r="L198" i="22"/>
  <c r="I198" i="22"/>
  <c r="F198" i="22"/>
  <c r="K197" i="22"/>
  <c r="J197" i="22"/>
  <c r="G197" i="22"/>
  <c r="O194" i="22"/>
  <c r="L194" i="22"/>
  <c r="I194" i="22"/>
  <c r="F194" i="22"/>
  <c r="N193" i="22"/>
  <c r="M193" i="22"/>
  <c r="O193" i="22" s="1"/>
  <c r="K193" i="22"/>
  <c r="K192" i="22" s="1"/>
  <c r="J193" i="22"/>
  <c r="J192" i="22" s="1"/>
  <c r="H193" i="22"/>
  <c r="G193" i="22"/>
  <c r="E193" i="22"/>
  <c r="E192" i="22" s="1"/>
  <c r="D193" i="22"/>
  <c r="D192" i="22" s="1"/>
  <c r="N192" i="22"/>
  <c r="M192" i="22"/>
  <c r="H192" i="22"/>
  <c r="O191" i="22"/>
  <c r="L191" i="22"/>
  <c r="I191" i="22"/>
  <c r="F191" i="22"/>
  <c r="O190" i="22"/>
  <c r="L190" i="22"/>
  <c r="I190" i="22"/>
  <c r="F190" i="22"/>
  <c r="N189" i="22"/>
  <c r="N188" i="22" s="1"/>
  <c r="M189" i="22"/>
  <c r="K189" i="22"/>
  <c r="J189" i="22"/>
  <c r="H189" i="22"/>
  <c r="G189" i="22"/>
  <c r="E189" i="22"/>
  <c r="D189" i="22"/>
  <c r="O187" i="22"/>
  <c r="L187" i="22"/>
  <c r="I187" i="22"/>
  <c r="F187" i="22"/>
  <c r="O186" i="22"/>
  <c r="L186" i="22"/>
  <c r="I186" i="22"/>
  <c r="F186" i="22"/>
  <c r="N185" i="22"/>
  <c r="M185" i="22"/>
  <c r="K185" i="22"/>
  <c r="J185" i="22"/>
  <c r="H185" i="22"/>
  <c r="I185" i="22" s="1"/>
  <c r="G185" i="22"/>
  <c r="E185" i="22"/>
  <c r="D185" i="22"/>
  <c r="O184" i="22"/>
  <c r="L184" i="22"/>
  <c r="I184" i="22"/>
  <c r="F184" i="22"/>
  <c r="O183" i="22"/>
  <c r="L183" i="22"/>
  <c r="I183" i="22"/>
  <c r="F183" i="22"/>
  <c r="O182" i="22"/>
  <c r="L182" i="22"/>
  <c r="I182" i="22"/>
  <c r="F182" i="22"/>
  <c r="O181" i="22"/>
  <c r="L181" i="22"/>
  <c r="I181" i="22"/>
  <c r="F181" i="22"/>
  <c r="N180" i="22"/>
  <c r="M180" i="22"/>
  <c r="K180" i="22"/>
  <c r="J180" i="22"/>
  <c r="H180" i="22"/>
  <c r="G180" i="22"/>
  <c r="E180" i="22"/>
  <c r="D180" i="22"/>
  <c r="O179" i="22"/>
  <c r="L179" i="22"/>
  <c r="I179" i="22"/>
  <c r="F179" i="22"/>
  <c r="O178" i="22"/>
  <c r="L178" i="22"/>
  <c r="I178" i="22"/>
  <c r="F178" i="22"/>
  <c r="O177" i="22"/>
  <c r="L177" i="22"/>
  <c r="I177" i="22"/>
  <c r="F177" i="22"/>
  <c r="N176" i="22"/>
  <c r="M176" i="22"/>
  <c r="M175" i="22" s="1"/>
  <c r="K176" i="22"/>
  <c r="K175" i="22" s="1"/>
  <c r="K174" i="22" s="1"/>
  <c r="J176" i="22"/>
  <c r="J175" i="22" s="1"/>
  <c r="J174" i="22" s="1"/>
  <c r="H176" i="22"/>
  <c r="H175" i="22" s="1"/>
  <c r="H174" i="22" s="1"/>
  <c r="G176" i="22"/>
  <c r="E176" i="22"/>
  <c r="D176" i="22"/>
  <c r="D175" i="22" s="1"/>
  <c r="N175" i="22"/>
  <c r="N174" i="22" s="1"/>
  <c r="O173" i="22"/>
  <c r="L173" i="22"/>
  <c r="I173" i="22"/>
  <c r="F173" i="22"/>
  <c r="O172" i="22"/>
  <c r="L172" i="22"/>
  <c r="I172" i="22"/>
  <c r="F172" i="22"/>
  <c r="O171" i="22"/>
  <c r="L171" i="22"/>
  <c r="I171" i="22"/>
  <c r="F171" i="22"/>
  <c r="O170" i="22"/>
  <c r="L170" i="22"/>
  <c r="I170" i="22"/>
  <c r="F170" i="22"/>
  <c r="O169" i="22"/>
  <c r="L169" i="22"/>
  <c r="I169" i="22"/>
  <c r="F169" i="22"/>
  <c r="O168" i="22"/>
  <c r="L168" i="22"/>
  <c r="I168" i="22"/>
  <c r="F168" i="22"/>
  <c r="N167" i="22"/>
  <c r="M167" i="22"/>
  <c r="M166" i="22" s="1"/>
  <c r="K167" i="22"/>
  <c r="K166" i="22" s="1"/>
  <c r="J167" i="22"/>
  <c r="J166" i="22" s="1"/>
  <c r="H167" i="22"/>
  <c r="H166" i="22" s="1"/>
  <c r="G167" i="22"/>
  <c r="G166" i="22" s="1"/>
  <c r="E167" i="22"/>
  <c r="E166" i="22" s="1"/>
  <c r="D167" i="22"/>
  <c r="O165" i="22"/>
  <c r="L165" i="22"/>
  <c r="I165" i="22"/>
  <c r="F165" i="22"/>
  <c r="O164" i="22"/>
  <c r="L164" i="22"/>
  <c r="I164" i="22"/>
  <c r="F164" i="22"/>
  <c r="O163" i="22"/>
  <c r="L163" i="22"/>
  <c r="I163" i="22"/>
  <c r="F163" i="22"/>
  <c r="O162" i="22"/>
  <c r="L162" i="22"/>
  <c r="I162" i="22"/>
  <c r="F162" i="22"/>
  <c r="N161" i="22"/>
  <c r="M161" i="22"/>
  <c r="K161" i="22"/>
  <c r="J161" i="22"/>
  <c r="H161" i="22"/>
  <c r="G161" i="22"/>
  <c r="E161" i="22"/>
  <c r="D161" i="22"/>
  <c r="O160" i="22"/>
  <c r="L160" i="22"/>
  <c r="I160" i="22"/>
  <c r="F160" i="22"/>
  <c r="O159" i="22"/>
  <c r="L159" i="22"/>
  <c r="I159" i="22"/>
  <c r="F159" i="22"/>
  <c r="O158" i="22"/>
  <c r="L158" i="22"/>
  <c r="I158" i="22"/>
  <c r="F158" i="22"/>
  <c r="O157" i="22"/>
  <c r="L157" i="22"/>
  <c r="I157" i="22"/>
  <c r="F157" i="22"/>
  <c r="O156" i="22"/>
  <c r="L156" i="22"/>
  <c r="I156" i="22"/>
  <c r="F156" i="22"/>
  <c r="O155" i="22"/>
  <c r="L155" i="22"/>
  <c r="I155" i="22"/>
  <c r="F155" i="22"/>
  <c r="O154" i="22"/>
  <c r="L154" i="22"/>
  <c r="I154" i="22"/>
  <c r="F154" i="22"/>
  <c r="O153" i="22"/>
  <c r="L153" i="22"/>
  <c r="I153" i="22"/>
  <c r="F153" i="22"/>
  <c r="N152" i="22"/>
  <c r="M152" i="22"/>
  <c r="K152" i="22"/>
  <c r="J152" i="22"/>
  <c r="H152" i="22"/>
  <c r="G152" i="22"/>
  <c r="E152" i="22"/>
  <c r="D152" i="22"/>
  <c r="O151" i="22"/>
  <c r="L151" i="22"/>
  <c r="I151" i="22"/>
  <c r="F151" i="22"/>
  <c r="O150" i="22"/>
  <c r="L150" i="22"/>
  <c r="I150" i="22"/>
  <c r="F150" i="22"/>
  <c r="O149" i="22"/>
  <c r="L149" i="22"/>
  <c r="I149" i="22"/>
  <c r="F149" i="22"/>
  <c r="O148" i="22"/>
  <c r="L148" i="22"/>
  <c r="I148" i="22"/>
  <c r="F148" i="22"/>
  <c r="O147" i="22"/>
  <c r="L147" i="22"/>
  <c r="I147" i="22"/>
  <c r="F147" i="22"/>
  <c r="O146" i="22"/>
  <c r="L146" i="22"/>
  <c r="I146" i="22"/>
  <c r="F146" i="22"/>
  <c r="N145" i="22"/>
  <c r="M145" i="22"/>
  <c r="K145" i="22"/>
  <c r="J145" i="22"/>
  <c r="H145" i="22"/>
  <c r="G145" i="22"/>
  <c r="E145" i="22"/>
  <c r="D145" i="22"/>
  <c r="O144" i="22"/>
  <c r="L144" i="22"/>
  <c r="I144" i="22"/>
  <c r="F144" i="22"/>
  <c r="O143" i="22"/>
  <c r="L143" i="22"/>
  <c r="I143" i="22"/>
  <c r="F143" i="22"/>
  <c r="N142" i="22"/>
  <c r="M142" i="22"/>
  <c r="K142" i="22"/>
  <c r="J142" i="22"/>
  <c r="H142" i="22"/>
  <c r="G142" i="22"/>
  <c r="E142" i="22"/>
  <c r="D142" i="22"/>
  <c r="O141" i="22"/>
  <c r="L141" i="22"/>
  <c r="I141" i="22"/>
  <c r="F141" i="22"/>
  <c r="O140" i="22"/>
  <c r="L140" i="22"/>
  <c r="I140" i="22"/>
  <c r="F140" i="22"/>
  <c r="O139" i="22"/>
  <c r="L139" i="22"/>
  <c r="I139" i="22"/>
  <c r="F139" i="22"/>
  <c r="O138" i="22"/>
  <c r="L138" i="22"/>
  <c r="I138" i="22"/>
  <c r="F138" i="22"/>
  <c r="N137" i="22"/>
  <c r="M137" i="22"/>
  <c r="K137" i="22"/>
  <c r="J137" i="22"/>
  <c r="H137" i="22"/>
  <c r="G137" i="22"/>
  <c r="E137" i="22"/>
  <c r="D137" i="22"/>
  <c r="O136" i="22"/>
  <c r="L136" i="22"/>
  <c r="I136" i="22"/>
  <c r="F136" i="22"/>
  <c r="O135" i="22"/>
  <c r="L135" i="22"/>
  <c r="I135" i="22"/>
  <c r="F135" i="22"/>
  <c r="O134" i="22"/>
  <c r="L134" i="22"/>
  <c r="I134" i="22"/>
  <c r="D134" i="22"/>
  <c r="F134" i="22" s="1"/>
  <c r="O133" i="22"/>
  <c r="L133" i="22"/>
  <c r="I133" i="22"/>
  <c r="F133" i="22"/>
  <c r="N132" i="22"/>
  <c r="M132" i="22"/>
  <c r="K132" i="22"/>
  <c r="J132" i="22"/>
  <c r="H132" i="22"/>
  <c r="H131" i="22" s="1"/>
  <c r="G132" i="22"/>
  <c r="E132" i="22"/>
  <c r="D132" i="22"/>
  <c r="O130" i="22"/>
  <c r="L130" i="22"/>
  <c r="I130" i="22"/>
  <c r="F130" i="22"/>
  <c r="N129" i="22"/>
  <c r="M129" i="22"/>
  <c r="K129" i="22"/>
  <c r="J129" i="22"/>
  <c r="H129" i="22"/>
  <c r="G129" i="22"/>
  <c r="E129" i="22"/>
  <c r="D129" i="22"/>
  <c r="O128" i="22"/>
  <c r="L128" i="22"/>
  <c r="I128" i="22"/>
  <c r="F128" i="22"/>
  <c r="O127" i="22"/>
  <c r="L127" i="22"/>
  <c r="I127" i="22"/>
  <c r="F127" i="22"/>
  <c r="O126" i="22"/>
  <c r="L126" i="22"/>
  <c r="I126" i="22"/>
  <c r="F126" i="22"/>
  <c r="O125" i="22"/>
  <c r="L125" i="22"/>
  <c r="I125" i="22"/>
  <c r="F125" i="22"/>
  <c r="O124" i="22"/>
  <c r="L124" i="22"/>
  <c r="I124" i="22"/>
  <c r="F124" i="22"/>
  <c r="N123" i="22"/>
  <c r="M123" i="22"/>
  <c r="K123" i="22"/>
  <c r="J123" i="22"/>
  <c r="H123" i="22"/>
  <c r="G123" i="22"/>
  <c r="E123" i="22"/>
  <c r="D123" i="22"/>
  <c r="O122" i="22"/>
  <c r="L122" i="22"/>
  <c r="I122" i="22"/>
  <c r="F122" i="22"/>
  <c r="O121" i="22"/>
  <c r="L121" i="22"/>
  <c r="I121" i="22"/>
  <c r="F121" i="22"/>
  <c r="O120" i="22"/>
  <c r="L120" i="22"/>
  <c r="I120" i="22"/>
  <c r="F120" i="22"/>
  <c r="O119" i="22"/>
  <c r="L119" i="22"/>
  <c r="I119" i="22"/>
  <c r="F119" i="22"/>
  <c r="O118" i="22"/>
  <c r="L118" i="22"/>
  <c r="I118" i="22"/>
  <c r="F118" i="22"/>
  <c r="N117" i="22"/>
  <c r="M117" i="22"/>
  <c r="K117" i="22"/>
  <c r="J117" i="22"/>
  <c r="H117" i="22"/>
  <c r="G117" i="22"/>
  <c r="E117" i="22"/>
  <c r="D117" i="22"/>
  <c r="O116" i="22"/>
  <c r="L116" i="22"/>
  <c r="I116" i="22"/>
  <c r="F116" i="22"/>
  <c r="O115" i="22"/>
  <c r="L115" i="22"/>
  <c r="I115" i="22"/>
  <c r="F115" i="22"/>
  <c r="O114" i="22"/>
  <c r="L114" i="22"/>
  <c r="I114" i="22"/>
  <c r="F114" i="22"/>
  <c r="N113" i="22"/>
  <c r="M113" i="22"/>
  <c r="K113" i="22"/>
  <c r="J113" i="22"/>
  <c r="H113" i="22"/>
  <c r="G113" i="22"/>
  <c r="E113" i="22"/>
  <c r="D113" i="22"/>
  <c r="O112" i="22"/>
  <c r="L112" i="22"/>
  <c r="I112" i="22"/>
  <c r="F112" i="22"/>
  <c r="O111" i="22"/>
  <c r="L111" i="22"/>
  <c r="I111" i="22"/>
  <c r="F111" i="22"/>
  <c r="O110" i="22"/>
  <c r="L110" i="22"/>
  <c r="I110" i="22"/>
  <c r="F110" i="22"/>
  <c r="O109" i="22"/>
  <c r="L109" i="22"/>
  <c r="I109" i="22"/>
  <c r="F109" i="22"/>
  <c r="O108" i="22"/>
  <c r="L108" i="22"/>
  <c r="I108" i="22"/>
  <c r="F108" i="22"/>
  <c r="O107" i="22"/>
  <c r="L107" i="22"/>
  <c r="I107" i="22"/>
  <c r="D107" i="22"/>
  <c r="O106" i="22"/>
  <c r="L106" i="22"/>
  <c r="I106" i="22"/>
  <c r="F106" i="22"/>
  <c r="O105" i="22"/>
  <c r="L105" i="22"/>
  <c r="I105" i="22"/>
  <c r="F105" i="22"/>
  <c r="N104" i="22"/>
  <c r="M104" i="22"/>
  <c r="K104" i="22"/>
  <c r="J104" i="22"/>
  <c r="H104" i="22"/>
  <c r="G104" i="22"/>
  <c r="E104" i="22"/>
  <c r="O103" i="22"/>
  <c r="L103" i="22"/>
  <c r="I103" i="22"/>
  <c r="D103" i="22"/>
  <c r="F103" i="22" s="1"/>
  <c r="O102" i="22"/>
  <c r="L102" i="22"/>
  <c r="I102" i="22"/>
  <c r="F102" i="22"/>
  <c r="O101" i="22"/>
  <c r="L101" i="22"/>
  <c r="I101" i="22"/>
  <c r="F101" i="22"/>
  <c r="O100" i="22"/>
  <c r="L100" i="22"/>
  <c r="I100" i="22"/>
  <c r="F100" i="22"/>
  <c r="O99" i="22"/>
  <c r="L99" i="22"/>
  <c r="I99" i="22"/>
  <c r="F99" i="22"/>
  <c r="O98" i="22"/>
  <c r="L98" i="22"/>
  <c r="I98" i="22"/>
  <c r="F98" i="22"/>
  <c r="O97" i="22"/>
  <c r="L97" i="22"/>
  <c r="I97" i="22"/>
  <c r="F97" i="22"/>
  <c r="N96" i="22"/>
  <c r="M96" i="22"/>
  <c r="K96" i="22"/>
  <c r="J96" i="22"/>
  <c r="H96" i="22"/>
  <c r="G96" i="22"/>
  <c r="E96" i="22"/>
  <c r="D96" i="22"/>
  <c r="O95" i="22"/>
  <c r="L95" i="22"/>
  <c r="I95" i="22"/>
  <c r="F95" i="22"/>
  <c r="O94" i="22"/>
  <c r="L94" i="22"/>
  <c r="I94" i="22"/>
  <c r="E94" i="22"/>
  <c r="F94" i="22" s="1"/>
  <c r="O93" i="22"/>
  <c r="L93" i="22"/>
  <c r="I93" i="22"/>
  <c r="F93" i="22"/>
  <c r="O92" i="22"/>
  <c r="L92" i="22"/>
  <c r="I92" i="22"/>
  <c r="F92" i="22"/>
  <c r="O91" i="22"/>
  <c r="L91" i="22"/>
  <c r="I91" i="22"/>
  <c r="F91" i="22"/>
  <c r="N90" i="22"/>
  <c r="M90" i="22"/>
  <c r="K90" i="22"/>
  <c r="J90" i="22"/>
  <c r="H90" i="22"/>
  <c r="G90" i="22"/>
  <c r="E90" i="22"/>
  <c r="D90" i="22"/>
  <c r="O89" i="22"/>
  <c r="L89" i="22"/>
  <c r="I89" i="22"/>
  <c r="F89" i="22"/>
  <c r="O88" i="22"/>
  <c r="L88" i="22"/>
  <c r="I88" i="22"/>
  <c r="F88" i="22"/>
  <c r="O87" i="22"/>
  <c r="L87" i="22"/>
  <c r="I87" i="22"/>
  <c r="F87" i="22"/>
  <c r="O86" i="22"/>
  <c r="L86" i="22"/>
  <c r="I86" i="22"/>
  <c r="F86" i="22"/>
  <c r="N85" i="22"/>
  <c r="M85" i="22"/>
  <c r="K85" i="22"/>
  <c r="J85" i="22"/>
  <c r="H85" i="22"/>
  <c r="G85" i="22"/>
  <c r="E85" i="22"/>
  <c r="D85" i="22"/>
  <c r="O83" i="22"/>
  <c r="L83" i="22"/>
  <c r="I83" i="22"/>
  <c r="F83" i="22"/>
  <c r="O82" i="22"/>
  <c r="L82" i="22"/>
  <c r="I82" i="22"/>
  <c r="F82" i="22"/>
  <c r="N81" i="22"/>
  <c r="M81" i="22"/>
  <c r="K81" i="22"/>
  <c r="J81" i="22"/>
  <c r="H81" i="22"/>
  <c r="G81" i="22"/>
  <c r="E81" i="22"/>
  <c r="D81" i="22"/>
  <c r="O80" i="22"/>
  <c r="L80" i="22"/>
  <c r="I80" i="22"/>
  <c r="F80" i="22"/>
  <c r="O79" i="22"/>
  <c r="L79" i="22"/>
  <c r="I79" i="22"/>
  <c r="F79" i="22"/>
  <c r="N78" i="22"/>
  <c r="M78" i="22"/>
  <c r="M77" i="22" s="1"/>
  <c r="K78" i="22"/>
  <c r="K77" i="22" s="1"/>
  <c r="J78" i="22"/>
  <c r="J77" i="22" s="1"/>
  <c r="H78" i="22"/>
  <c r="H77" i="22" s="1"/>
  <c r="G78" i="22"/>
  <c r="G77" i="22" s="1"/>
  <c r="E78" i="22"/>
  <c r="E77" i="22" s="1"/>
  <c r="D78" i="22"/>
  <c r="O75" i="22"/>
  <c r="L75" i="22"/>
  <c r="I75" i="22"/>
  <c r="F75" i="22"/>
  <c r="O74" i="22"/>
  <c r="L74" i="22"/>
  <c r="I74" i="22"/>
  <c r="F74" i="22"/>
  <c r="O73" i="22"/>
  <c r="L73" i="22"/>
  <c r="I73" i="22"/>
  <c r="F73" i="22"/>
  <c r="O72" i="22"/>
  <c r="L72" i="22"/>
  <c r="I72" i="22"/>
  <c r="F72" i="22"/>
  <c r="O71" i="22"/>
  <c r="L71" i="22"/>
  <c r="I71" i="22"/>
  <c r="F71" i="22"/>
  <c r="N70" i="22"/>
  <c r="M70" i="22"/>
  <c r="K70" i="22"/>
  <c r="K68" i="22" s="1"/>
  <c r="J70" i="22"/>
  <c r="H70" i="22"/>
  <c r="H68" i="22" s="1"/>
  <c r="G70" i="22"/>
  <c r="E70" i="22"/>
  <c r="E68" i="22" s="1"/>
  <c r="D70" i="22"/>
  <c r="O69" i="22"/>
  <c r="L69" i="22"/>
  <c r="I69" i="22"/>
  <c r="F69" i="22"/>
  <c r="N68" i="22"/>
  <c r="J68" i="22"/>
  <c r="O67" i="22"/>
  <c r="L67" i="22"/>
  <c r="I67" i="22"/>
  <c r="F67" i="22"/>
  <c r="O66" i="22"/>
  <c r="L66" i="22"/>
  <c r="I66" i="22"/>
  <c r="F66" i="22"/>
  <c r="O65" i="22"/>
  <c r="L65" i="22"/>
  <c r="I65" i="22"/>
  <c r="F65" i="22"/>
  <c r="O64" i="22"/>
  <c r="L64" i="22"/>
  <c r="I64" i="22"/>
  <c r="F64" i="22"/>
  <c r="O63" i="22"/>
  <c r="L63" i="22"/>
  <c r="I63" i="22"/>
  <c r="F63" i="22"/>
  <c r="O62" i="22"/>
  <c r="L62" i="22"/>
  <c r="I62" i="22"/>
  <c r="F62" i="22"/>
  <c r="O61" i="22"/>
  <c r="L61" i="22"/>
  <c r="I61" i="22"/>
  <c r="F61" i="22"/>
  <c r="O60" i="22"/>
  <c r="L60" i="22"/>
  <c r="I60" i="22"/>
  <c r="F60" i="22"/>
  <c r="N59" i="22"/>
  <c r="M59" i="22"/>
  <c r="K59" i="22"/>
  <c r="J59" i="22"/>
  <c r="H59" i="22"/>
  <c r="G59" i="22"/>
  <c r="E59" i="22"/>
  <c r="D59" i="22"/>
  <c r="O58" i="22"/>
  <c r="L58" i="22"/>
  <c r="I58" i="22"/>
  <c r="D58" i="22"/>
  <c r="F58" i="22" s="1"/>
  <c r="O57" i="22"/>
  <c r="L57" i="22"/>
  <c r="I57" i="22"/>
  <c r="F57" i="22"/>
  <c r="N56" i="22"/>
  <c r="M56" i="22"/>
  <c r="M55" i="22" s="1"/>
  <c r="K56" i="22"/>
  <c r="K55" i="22" s="1"/>
  <c r="J56" i="22"/>
  <c r="J55" i="22" s="1"/>
  <c r="H56" i="22"/>
  <c r="H55" i="22" s="1"/>
  <c r="G56" i="22"/>
  <c r="E56" i="22"/>
  <c r="E55" i="22" s="1"/>
  <c r="D56" i="22"/>
  <c r="D55" i="22" s="1"/>
  <c r="O48" i="22"/>
  <c r="C48" i="22" s="1"/>
  <c r="O47" i="22"/>
  <c r="C47" i="22" s="1"/>
  <c r="N46" i="22"/>
  <c r="M46" i="22"/>
  <c r="L45" i="22"/>
  <c r="I45" i="22"/>
  <c r="F45" i="22"/>
  <c r="K44" i="22"/>
  <c r="J44" i="22"/>
  <c r="H44" i="22"/>
  <c r="G44" i="22"/>
  <c r="E44" i="22"/>
  <c r="D44" i="22"/>
  <c r="F43" i="22"/>
  <c r="C43" i="22" s="1"/>
  <c r="L42" i="22"/>
  <c r="C42" i="22" s="1"/>
  <c r="L41" i="22"/>
  <c r="C41" i="22" s="1"/>
  <c r="L40" i="22"/>
  <c r="C40" i="22" s="1"/>
  <c r="L39" i="22"/>
  <c r="C39" i="22" s="1"/>
  <c r="K38" i="22"/>
  <c r="J38" i="22"/>
  <c r="L37" i="22"/>
  <c r="C37" i="22" s="1"/>
  <c r="L36" i="22"/>
  <c r="C36" i="22" s="1"/>
  <c r="K35" i="22"/>
  <c r="J35" i="22"/>
  <c r="L34" i="22"/>
  <c r="C34" i="22" s="1"/>
  <c r="K33" i="22"/>
  <c r="J33" i="22"/>
  <c r="L32" i="22"/>
  <c r="C32" i="22" s="1"/>
  <c r="L31" i="22"/>
  <c r="C31" i="22" s="1"/>
  <c r="L30" i="22"/>
  <c r="C30" i="22" s="1"/>
  <c r="K29" i="22"/>
  <c r="J29" i="22"/>
  <c r="F27" i="22"/>
  <c r="C27" i="22" s="1"/>
  <c r="E26" i="22"/>
  <c r="O25" i="22"/>
  <c r="L25" i="22"/>
  <c r="I25" i="22"/>
  <c r="F25" i="22"/>
  <c r="O24" i="22"/>
  <c r="L24" i="22"/>
  <c r="I24" i="22"/>
  <c r="F24" i="22"/>
  <c r="N23" i="22"/>
  <c r="N291" i="22" s="1"/>
  <c r="N290" i="22" s="1"/>
  <c r="M23" i="22"/>
  <c r="M291" i="22" s="1"/>
  <c r="K23" i="22"/>
  <c r="K291" i="22" s="1"/>
  <c r="K290" i="22" s="1"/>
  <c r="J23" i="22"/>
  <c r="H23" i="22"/>
  <c r="H291" i="22" s="1"/>
  <c r="H290" i="22" s="1"/>
  <c r="G23" i="22"/>
  <c r="G291" i="22" s="1"/>
  <c r="E23" i="22"/>
  <c r="D23" i="22"/>
  <c r="J84" i="22" l="1"/>
  <c r="L104" i="22"/>
  <c r="F113" i="22"/>
  <c r="F59" i="22"/>
  <c r="L272" i="22"/>
  <c r="C294" i="22"/>
  <c r="C298" i="22"/>
  <c r="F152" i="22"/>
  <c r="L206" i="22"/>
  <c r="F217" i="22"/>
  <c r="L234" i="22"/>
  <c r="H84" i="22"/>
  <c r="H76" i="22" s="1"/>
  <c r="C150" i="22"/>
  <c r="E22" i="22"/>
  <c r="M84" i="22"/>
  <c r="O113" i="22"/>
  <c r="I132" i="22"/>
  <c r="O137" i="22"/>
  <c r="I142" i="22"/>
  <c r="O142" i="22"/>
  <c r="O145" i="22"/>
  <c r="O152" i="22"/>
  <c r="O176" i="22"/>
  <c r="O293" i="22"/>
  <c r="F176" i="22"/>
  <c r="K188" i="22"/>
  <c r="N232" i="22"/>
  <c r="N231" i="22" s="1"/>
  <c r="I56" i="22"/>
  <c r="O129" i="22"/>
  <c r="O189" i="22"/>
  <c r="L247" i="22"/>
  <c r="I277" i="22"/>
  <c r="K28" i="22"/>
  <c r="I206" i="22"/>
  <c r="E188" i="22"/>
  <c r="D291" i="22"/>
  <c r="D290" i="22" s="1"/>
  <c r="J291" i="22"/>
  <c r="J28" i="22"/>
  <c r="L35" i="22"/>
  <c r="C35" i="22" s="1"/>
  <c r="I70" i="22"/>
  <c r="O70" i="22"/>
  <c r="I81" i="22"/>
  <c r="O161" i="22"/>
  <c r="C208" i="22"/>
  <c r="H205" i="22"/>
  <c r="H196" i="22" s="1"/>
  <c r="O217" i="22"/>
  <c r="C244" i="22"/>
  <c r="C256" i="22"/>
  <c r="F272" i="22"/>
  <c r="L281" i="22"/>
  <c r="F283" i="22"/>
  <c r="I59" i="22"/>
  <c r="L78" i="22"/>
  <c r="L81" i="22"/>
  <c r="O132" i="22"/>
  <c r="C160" i="22"/>
  <c r="C168" i="22"/>
  <c r="C182" i="22"/>
  <c r="C207" i="22"/>
  <c r="I239" i="22"/>
  <c r="J270" i="22"/>
  <c r="L270" i="22" s="1"/>
  <c r="L29" i="22"/>
  <c r="C29" i="22" s="1"/>
  <c r="I44" i="22"/>
  <c r="K54" i="22"/>
  <c r="C94" i="22"/>
  <c r="C95" i="22"/>
  <c r="F96" i="22"/>
  <c r="L96" i="22"/>
  <c r="C97" i="22"/>
  <c r="C99" i="22"/>
  <c r="C103" i="22"/>
  <c r="E84" i="22"/>
  <c r="C114" i="22"/>
  <c r="C116" i="22"/>
  <c r="C121" i="22"/>
  <c r="C124" i="22"/>
  <c r="C125" i="22"/>
  <c r="C128" i="22"/>
  <c r="L129" i="22"/>
  <c r="L132" i="22"/>
  <c r="C136" i="22"/>
  <c r="F137" i="22"/>
  <c r="C144" i="22"/>
  <c r="C156" i="22"/>
  <c r="C159" i="22"/>
  <c r="F161" i="22"/>
  <c r="I166" i="22"/>
  <c r="O239" i="22"/>
  <c r="O264" i="22"/>
  <c r="M22" i="22"/>
  <c r="L38" i="22"/>
  <c r="C38" i="22" s="1"/>
  <c r="O46" i="22"/>
  <c r="C46" i="22" s="1"/>
  <c r="O56" i="22"/>
  <c r="O59" i="22"/>
  <c r="C79" i="22"/>
  <c r="D77" i="22"/>
  <c r="F77" i="22" s="1"/>
  <c r="C83" i="22"/>
  <c r="C88" i="22"/>
  <c r="I104" i="22"/>
  <c r="C133" i="22"/>
  <c r="C134" i="22"/>
  <c r="C135" i="22"/>
  <c r="O167" i="22"/>
  <c r="L174" i="22"/>
  <c r="I180" i="22"/>
  <c r="O180" i="22"/>
  <c r="M188" i="22"/>
  <c r="O188" i="22" s="1"/>
  <c r="I189" i="22"/>
  <c r="C204" i="22"/>
  <c r="C212" i="22"/>
  <c r="C213" i="22"/>
  <c r="C215" i="22"/>
  <c r="C216" i="22"/>
  <c r="C219" i="22"/>
  <c r="C220" i="22"/>
  <c r="C223" i="22"/>
  <c r="C224" i="22"/>
  <c r="G232" i="22"/>
  <c r="C235" i="22"/>
  <c r="F236" i="22"/>
  <c r="C248" i="22"/>
  <c r="F252" i="22"/>
  <c r="C255" i="22"/>
  <c r="O277" i="22"/>
  <c r="C24" i="22"/>
  <c r="C25" i="22"/>
  <c r="C57" i="22"/>
  <c r="C58" i="22"/>
  <c r="L59" i="22"/>
  <c r="C63" i="22"/>
  <c r="C64" i="22"/>
  <c r="G68" i="22"/>
  <c r="I68" i="22" s="1"/>
  <c r="C71" i="22"/>
  <c r="C73" i="22"/>
  <c r="C75" i="22"/>
  <c r="I85" i="22"/>
  <c r="I90" i="22"/>
  <c r="O90" i="22"/>
  <c r="O117" i="22"/>
  <c r="I123" i="22"/>
  <c r="L137" i="22"/>
  <c r="C143" i="22"/>
  <c r="C164" i="22"/>
  <c r="L166" i="22"/>
  <c r="D188" i="22"/>
  <c r="F188" i="22" s="1"/>
  <c r="C191" i="22"/>
  <c r="C198" i="22"/>
  <c r="C210" i="22"/>
  <c r="C218" i="22"/>
  <c r="C226" i="22"/>
  <c r="C230" i="22"/>
  <c r="J232" i="22"/>
  <c r="L232" i="22" s="1"/>
  <c r="C250" i="22"/>
  <c r="I252" i="22"/>
  <c r="F260" i="22"/>
  <c r="C265" i="22"/>
  <c r="C268" i="22"/>
  <c r="C279" i="22"/>
  <c r="E291" i="22"/>
  <c r="E290" i="22" s="1"/>
  <c r="C45" i="22"/>
  <c r="G55" i="22"/>
  <c r="C62" i="22"/>
  <c r="C66" i="22"/>
  <c r="L68" i="22"/>
  <c r="O78" i="22"/>
  <c r="C109" i="22"/>
  <c r="C111" i="22"/>
  <c r="C140" i="22"/>
  <c r="F145" i="22"/>
  <c r="L145" i="22"/>
  <c r="C148" i="22"/>
  <c r="L152" i="22"/>
  <c r="C155" i="22"/>
  <c r="C162" i="22"/>
  <c r="C172" i="22"/>
  <c r="C177" i="22"/>
  <c r="C179" i="22"/>
  <c r="L180" i="22"/>
  <c r="C184" i="22"/>
  <c r="F185" i="22"/>
  <c r="L185" i="22"/>
  <c r="C187" i="22"/>
  <c r="I199" i="22"/>
  <c r="N205" i="22"/>
  <c r="N196" i="22" s="1"/>
  <c r="O228" i="22"/>
  <c r="I234" i="22"/>
  <c r="I236" i="22"/>
  <c r="C240" i="22"/>
  <c r="C241" i="22"/>
  <c r="C243" i="22"/>
  <c r="O247" i="22"/>
  <c r="C262" i="22"/>
  <c r="K269" i="22"/>
  <c r="C274" i="22"/>
  <c r="L277" i="22"/>
  <c r="L293" i="22"/>
  <c r="L44" i="22"/>
  <c r="F81" i="22"/>
  <c r="F85" i="22"/>
  <c r="L85" i="22"/>
  <c r="I96" i="22"/>
  <c r="L123" i="22"/>
  <c r="I137" i="22"/>
  <c r="C137" i="22" s="1"/>
  <c r="L142" i="22"/>
  <c r="I145" i="22"/>
  <c r="C145" i="22" s="1"/>
  <c r="C154" i="22"/>
  <c r="L176" i="22"/>
  <c r="L192" i="22"/>
  <c r="C209" i="22"/>
  <c r="C211" i="22"/>
  <c r="C246" i="22"/>
  <c r="F253" i="22"/>
  <c r="C254" i="22"/>
  <c r="C257" i="22"/>
  <c r="O260" i="22"/>
  <c r="C273" i="22"/>
  <c r="C276" i="22"/>
  <c r="C284" i="22"/>
  <c r="C296" i="22"/>
  <c r="C299" i="22"/>
  <c r="C303" i="22"/>
  <c r="L23" i="22"/>
  <c r="F44" i="22"/>
  <c r="L56" i="22"/>
  <c r="C60" i="22"/>
  <c r="L70" i="22"/>
  <c r="C74" i="22"/>
  <c r="N84" i="22"/>
  <c r="C101" i="22"/>
  <c r="C108" i="22"/>
  <c r="I113" i="22"/>
  <c r="C115" i="22"/>
  <c r="F117" i="22"/>
  <c r="C120" i="22"/>
  <c r="O123" i="22"/>
  <c r="C127" i="22"/>
  <c r="F129" i="22"/>
  <c r="C130" i="22"/>
  <c r="C139" i="22"/>
  <c r="C147" i="22"/>
  <c r="C158" i="22"/>
  <c r="I161" i="22"/>
  <c r="C186" i="22"/>
  <c r="O192" i="22"/>
  <c r="I217" i="22"/>
  <c r="C222" i="22"/>
  <c r="C225" i="22"/>
  <c r="C227" i="22"/>
  <c r="F228" i="22"/>
  <c r="C238" i="22"/>
  <c r="C249" i="22"/>
  <c r="C251" i="22"/>
  <c r="I253" i="22"/>
  <c r="O253" i="22"/>
  <c r="C258" i="22"/>
  <c r="C263" i="22"/>
  <c r="F264" i="22"/>
  <c r="E270" i="22"/>
  <c r="E269" i="22" s="1"/>
  <c r="F269" i="22" s="1"/>
  <c r="C278" i="22"/>
  <c r="O281" i="22"/>
  <c r="C285" i="22"/>
  <c r="F293" i="22"/>
  <c r="C301" i="22"/>
  <c r="C61" i="22"/>
  <c r="N77" i="22"/>
  <c r="O85" i="22"/>
  <c r="L90" i="22"/>
  <c r="C106" i="22"/>
  <c r="C110" i="22"/>
  <c r="I117" i="22"/>
  <c r="C119" i="22"/>
  <c r="C122" i="22"/>
  <c r="I129" i="22"/>
  <c r="C138" i="22"/>
  <c r="C141" i="22"/>
  <c r="C146" i="22"/>
  <c r="C149" i="22"/>
  <c r="C151" i="22"/>
  <c r="L161" i="22"/>
  <c r="C163" i="22"/>
  <c r="I167" i="22"/>
  <c r="L167" i="22"/>
  <c r="C169" i="22"/>
  <c r="C171" i="22"/>
  <c r="L175" i="22"/>
  <c r="O175" i="22"/>
  <c r="C178" i="22"/>
  <c r="F180" i="22"/>
  <c r="C183" i="22"/>
  <c r="F189" i="22"/>
  <c r="C190" i="22"/>
  <c r="C194" i="22"/>
  <c r="C201" i="22"/>
  <c r="C203" i="22"/>
  <c r="C214" i="22"/>
  <c r="C221" i="22"/>
  <c r="K205" i="22"/>
  <c r="C233" i="22"/>
  <c r="O259" i="22"/>
  <c r="C267" i="22"/>
  <c r="L33" i="22"/>
  <c r="C33" i="22" s="1"/>
  <c r="C65" i="22"/>
  <c r="C67" i="22"/>
  <c r="C69" i="22"/>
  <c r="F70" i="22"/>
  <c r="C72" i="22"/>
  <c r="C80" i="22"/>
  <c r="C82" i="22"/>
  <c r="C86" i="22"/>
  <c r="C92" i="22"/>
  <c r="C98" i="22"/>
  <c r="O104" i="22"/>
  <c r="E131" i="22"/>
  <c r="K131" i="22"/>
  <c r="C170" i="22"/>
  <c r="F193" i="22"/>
  <c r="C202" i="22"/>
  <c r="L217" i="22"/>
  <c r="C242" i="22"/>
  <c r="I264" i="22"/>
  <c r="C266" i="22"/>
  <c r="C271" i="22"/>
  <c r="M270" i="22"/>
  <c r="M269" i="22" s="1"/>
  <c r="O269" i="22" s="1"/>
  <c r="C282" i="22"/>
  <c r="C295" i="22"/>
  <c r="C297" i="22"/>
  <c r="I55" i="22"/>
  <c r="H54" i="22"/>
  <c r="I77" i="22"/>
  <c r="E54" i="22"/>
  <c r="F55" i="22"/>
  <c r="L55" i="22"/>
  <c r="J54" i="22"/>
  <c r="G175" i="22"/>
  <c r="I176" i="22"/>
  <c r="C176" i="22" s="1"/>
  <c r="M290" i="22"/>
  <c r="O290" i="22" s="1"/>
  <c r="O291" i="22"/>
  <c r="N22" i="22"/>
  <c r="O22" i="22" s="1"/>
  <c r="I23" i="22"/>
  <c r="N55" i="22"/>
  <c r="N54" i="22" s="1"/>
  <c r="D68" i="22"/>
  <c r="F68" i="22" s="1"/>
  <c r="L77" i="22"/>
  <c r="F78" i="22"/>
  <c r="I78" i="22"/>
  <c r="K84" i="22"/>
  <c r="C87" i="22"/>
  <c r="C91" i="22"/>
  <c r="O96" i="22"/>
  <c r="C100" i="22"/>
  <c r="C112" i="22"/>
  <c r="L117" i="22"/>
  <c r="C126" i="22"/>
  <c r="M131" i="22"/>
  <c r="C153" i="22"/>
  <c r="C161" i="22"/>
  <c r="C165" i="22"/>
  <c r="C173" i="22"/>
  <c r="C181" i="22"/>
  <c r="O185" i="22"/>
  <c r="K196" i="22"/>
  <c r="L197" i="22"/>
  <c r="F56" i="22"/>
  <c r="M68" i="22"/>
  <c r="O68" i="22" s="1"/>
  <c r="O77" i="22"/>
  <c r="G84" i="22"/>
  <c r="C89" i="22"/>
  <c r="C93" i="22"/>
  <c r="C102" i="22"/>
  <c r="C105" i="22"/>
  <c r="C118" i="22"/>
  <c r="D131" i="22"/>
  <c r="F132" i="22"/>
  <c r="J131" i="22"/>
  <c r="I152" i="22"/>
  <c r="G131" i="22"/>
  <c r="I131" i="22" s="1"/>
  <c r="C157" i="22"/>
  <c r="D166" i="22"/>
  <c r="F166" i="22" s="1"/>
  <c r="F167" i="22"/>
  <c r="J188" i="22"/>
  <c r="L188" i="22" s="1"/>
  <c r="L189" i="22"/>
  <c r="M205" i="22"/>
  <c r="O206" i="22"/>
  <c r="E232" i="22"/>
  <c r="E231" i="22" s="1"/>
  <c r="F234" i="22"/>
  <c r="I272" i="22"/>
  <c r="G270" i="22"/>
  <c r="D174" i="22"/>
  <c r="K22" i="22"/>
  <c r="F23" i="22"/>
  <c r="H22" i="22"/>
  <c r="G290" i="22"/>
  <c r="I290" i="22" s="1"/>
  <c r="I291" i="22"/>
  <c r="O23" i="22"/>
  <c r="O81" i="22"/>
  <c r="C81" i="22" s="1"/>
  <c r="F90" i="22"/>
  <c r="F107" i="22"/>
  <c r="C107" i="22" s="1"/>
  <c r="D104" i="22"/>
  <c r="F104" i="22" s="1"/>
  <c r="L113" i="22"/>
  <c r="F123" i="22"/>
  <c r="F142" i="22"/>
  <c r="M174" i="22"/>
  <c r="O174" i="22" s="1"/>
  <c r="J290" i="22"/>
  <c r="N131" i="22"/>
  <c r="N166" i="22"/>
  <c r="O166" i="22" s="1"/>
  <c r="E175" i="22"/>
  <c r="E174" i="22" s="1"/>
  <c r="H188" i="22"/>
  <c r="F192" i="22"/>
  <c r="L193" i="22"/>
  <c r="I197" i="22"/>
  <c r="O199" i="22"/>
  <c r="M197" i="22"/>
  <c r="L228" i="22"/>
  <c r="L236" i="22"/>
  <c r="H232" i="22"/>
  <c r="H231" i="22" s="1"/>
  <c r="C245" i="22"/>
  <c r="L260" i="22"/>
  <c r="C280" i="22"/>
  <c r="F281" i="22"/>
  <c r="I283" i="22"/>
  <c r="E205" i="22"/>
  <c r="F205" i="22" s="1"/>
  <c r="F206" i="22"/>
  <c r="C229" i="22"/>
  <c r="O234" i="22"/>
  <c r="M232" i="22"/>
  <c r="C237" i="22"/>
  <c r="F239" i="22"/>
  <c r="D232" i="22"/>
  <c r="J252" i="22"/>
  <c r="L253" i="22"/>
  <c r="K259" i="22"/>
  <c r="L259" i="22" s="1"/>
  <c r="C261" i="22"/>
  <c r="G192" i="22"/>
  <c r="I193" i="22"/>
  <c r="D199" i="22"/>
  <c r="F200" i="22"/>
  <c r="C200" i="22" s="1"/>
  <c r="J205" i="22"/>
  <c r="C217" i="22"/>
  <c r="I228" i="22"/>
  <c r="G205" i="22"/>
  <c r="I205" i="22" s="1"/>
  <c r="I247" i="22"/>
  <c r="F259" i="22"/>
  <c r="G259" i="22"/>
  <c r="I259" i="22" s="1"/>
  <c r="I260" i="22"/>
  <c r="L264" i="22"/>
  <c r="C275" i="22"/>
  <c r="F277" i="22"/>
  <c r="L283" i="22"/>
  <c r="I293" i="22"/>
  <c r="O205" i="22" l="1"/>
  <c r="C264" i="22"/>
  <c r="C142" i="22"/>
  <c r="C293" i="22"/>
  <c r="E76" i="22"/>
  <c r="C70" i="22"/>
  <c r="L28" i="22"/>
  <c r="C28" i="22" s="1"/>
  <c r="O84" i="22"/>
  <c r="C277" i="22"/>
  <c r="C59" i="22"/>
  <c r="C239" i="22"/>
  <c r="C132" i="22"/>
  <c r="F131" i="22"/>
  <c r="C185" i="22"/>
  <c r="F270" i="22"/>
  <c r="C113" i="22"/>
  <c r="C152" i="22"/>
  <c r="C104" i="22"/>
  <c r="C272" i="22"/>
  <c r="C167" i="22"/>
  <c r="O270" i="22"/>
  <c r="C253" i="22"/>
  <c r="C180" i="22"/>
  <c r="C281" i="22"/>
  <c r="L290" i="22"/>
  <c r="J22" i="22"/>
  <c r="L22" i="22" s="1"/>
  <c r="G54" i="22"/>
  <c r="C247" i="22"/>
  <c r="C193" i="22"/>
  <c r="C123" i="22"/>
  <c r="J269" i="22"/>
  <c r="L269" i="22" s="1"/>
  <c r="G231" i="22"/>
  <c r="I231" i="22" s="1"/>
  <c r="N76" i="22"/>
  <c r="N286" i="22" s="1"/>
  <c r="C23" i="22"/>
  <c r="C56" i="22"/>
  <c r="F291" i="22"/>
  <c r="C44" i="22"/>
  <c r="H286" i="22"/>
  <c r="L131" i="22"/>
  <c r="K76" i="22"/>
  <c r="K53" i="22" s="1"/>
  <c r="F290" i="22"/>
  <c r="C260" i="22"/>
  <c r="E196" i="22"/>
  <c r="E195" i="22" s="1"/>
  <c r="C236" i="22"/>
  <c r="C90" i="22"/>
  <c r="C96" i="22"/>
  <c r="L291" i="22"/>
  <c r="C259" i="22"/>
  <c r="I232" i="22"/>
  <c r="C234" i="22"/>
  <c r="C189" i="22"/>
  <c r="N195" i="22"/>
  <c r="C129" i="22"/>
  <c r="C283" i="22"/>
  <c r="C206" i="22"/>
  <c r="C166" i="22"/>
  <c r="O55" i="22"/>
  <c r="C55" i="22" s="1"/>
  <c r="C117" i="22"/>
  <c r="C78" i="22"/>
  <c r="C85" i="22"/>
  <c r="J231" i="22"/>
  <c r="L252" i="22"/>
  <c r="C252" i="22" s="1"/>
  <c r="M231" i="22"/>
  <c r="O231" i="22" s="1"/>
  <c r="O232" i="22"/>
  <c r="G196" i="22"/>
  <c r="K231" i="22"/>
  <c r="C68" i="22"/>
  <c r="L84" i="22"/>
  <c r="H53" i="22"/>
  <c r="L205" i="22"/>
  <c r="C205" i="22" s="1"/>
  <c r="J196" i="22"/>
  <c r="F232" i="22"/>
  <c r="D231" i="22"/>
  <c r="M196" i="22"/>
  <c r="O197" i="22"/>
  <c r="D54" i="22"/>
  <c r="C77" i="22"/>
  <c r="J76" i="22"/>
  <c r="E286" i="22"/>
  <c r="F175" i="22"/>
  <c r="I84" i="22"/>
  <c r="G76" i="22"/>
  <c r="L54" i="22"/>
  <c r="E53" i="22"/>
  <c r="M54" i="22"/>
  <c r="I192" i="22"/>
  <c r="C192" i="22" s="1"/>
  <c r="G188" i="22"/>
  <c r="I188" i="22" s="1"/>
  <c r="C188" i="22" s="1"/>
  <c r="C228" i="22"/>
  <c r="F199" i="22"/>
  <c r="C199" i="22" s="1"/>
  <c r="D197" i="22"/>
  <c r="H195" i="22"/>
  <c r="F174" i="22"/>
  <c r="G269" i="22"/>
  <c r="I270" i="22"/>
  <c r="O131" i="22"/>
  <c r="M76" i="22"/>
  <c r="D84" i="22"/>
  <c r="G174" i="22"/>
  <c r="I174" i="22" s="1"/>
  <c r="I175" i="22"/>
  <c r="I54" i="22"/>
  <c r="L76" i="22" l="1"/>
  <c r="K286" i="22"/>
  <c r="O76" i="22"/>
  <c r="C291" i="22"/>
  <c r="C290" i="22" s="1"/>
  <c r="C270" i="22"/>
  <c r="N53" i="22"/>
  <c r="N52" i="22" s="1"/>
  <c r="N288" i="22" s="1"/>
  <c r="C232" i="22"/>
  <c r="C174" i="22"/>
  <c r="C131" i="22"/>
  <c r="E52" i="22"/>
  <c r="E288" i="22" s="1"/>
  <c r="F84" i="22"/>
  <c r="C84" i="22" s="1"/>
  <c r="D76" i="22"/>
  <c r="F76" i="22" s="1"/>
  <c r="M53" i="22"/>
  <c r="O54" i="22"/>
  <c r="I269" i="22"/>
  <c r="C269" i="22" s="1"/>
  <c r="G286" i="22"/>
  <c r="I286" i="22" s="1"/>
  <c r="E51" i="22"/>
  <c r="O196" i="22"/>
  <c r="M195" i="22"/>
  <c r="O195" i="22" s="1"/>
  <c r="J195" i="22"/>
  <c r="L196" i="22"/>
  <c r="C175" i="22"/>
  <c r="F54" i="22"/>
  <c r="M286" i="22"/>
  <c r="O286" i="22" s="1"/>
  <c r="G195" i="22"/>
  <c r="I195" i="22" s="1"/>
  <c r="I196" i="22"/>
  <c r="L231" i="22"/>
  <c r="J286" i="22"/>
  <c r="K195" i="22"/>
  <c r="K52" i="22" s="1"/>
  <c r="K288" i="22" s="1"/>
  <c r="J53" i="22"/>
  <c r="F231" i="22"/>
  <c r="H52" i="22"/>
  <c r="I76" i="22"/>
  <c r="G53" i="22"/>
  <c r="F197" i="22"/>
  <c r="C197" i="22" s="1"/>
  <c r="D196" i="22"/>
  <c r="N51" i="22" l="1"/>
  <c r="L286" i="22"/>
  <c r="D286" i="22"/>
  <c r="F286" i="22" s="1"/>
  <c r="C231" i="22"/>
  <c r="D195" i="22"/>
  <c r="F195" i="22" s="1"/>
  <c r="F196" i="22"/>
  <c r="C196" i="22" s="1"/>
  <c r="H288" i="22"/>
  <c r="H51" i="22"/>
  <c r="D53" i="22"/>
  <c r="L195" i="22"/>
  <c r="O53" i="22"/>
  <c r="M52" i="22"/>
  <c r="J52" i="22"/>
  <c r="L53" i="22"/>
  <c r="C54" i="22"/>
  <c r="C76" i="22"/>
  <c r="G52" i="22"/>
  <c r="I53" i="22"/>
  <c r="K51" i="22"/>
  <c r="C286" i="22" l="1"/>
  <c r="G51" i="22"/>
  <c r="I51" i="22" s="1"/>
  <c r="G26" i="22"/>
  <c r="G288" i="22" s="1"/>
  <c r="I288" i="22" s="1"/>
  <c r="I52" i="22"/>
  <c r="L52" i="22"/>
  <c r="J51" i="22"/>
  <c r="L51" i="22" s="1"/>
  <c r="J288" i="22"/>
  <c r="L288" i="22" s="1"/>
  <c r="F53" i="22"/>
  <c r="C53" i="22" s="1"/>
  <c r="D52" i="22"/>
  <c r="C195" i="22"/>
  <c r="O52" i="22"/>
  <c r="M51" i="22"/>
  <c r="O51" i="22" s="1"/>
  <c r="M288" i="22"/>
  <c r="O288" i="22" s="1"/>
  <c r="D51" i="22" l="1"/>
  <c r="F51" i="22" s="1"/>
  <c r="C51" i="22" s="1"/>
  <c r="D26" i="22"/>
  <c r="D288" i="22" s="1"/>
  <c r="F288" i="22" s="1"/>
  <c r="C288" i="22" s="1"/>
  <c r="F52" i="22"/>
  <c r="C52" i="22" s="1"/>
  <c r="I26" i="22"/>
  <c r="G22" i="22"/>
  <c r="I22" i="22" s="1"/>
  <c r="F26" i="22" l="1"/>
  <c r="C26" i="22" s="1"/>
  <c r="D22" i="22"/>
  <c r="F22" i="22" s="1"/>
  <c r="C22" i="22" s="1"/>
  <c r="O303" i="20" l="1"/>
  <c r="L303" i="20"/>
  <c r="I303" i="20"/>
  <c r="F303" i="20"/>
  <c r="O301" i="20"/>
  <c r="L301" i="20"/>
  <c r="I301" i="20"/>
  <c r="F301" i="20"/>
  <c r="O299" i="20"/>
  <c r="L299" i="20"/>
  <c r="I299" i="20"/>
  <c r="F299" i="20"/>
  <c r="O298" i="20"/>
  <c r="L298" i="20"/>
  <c r="I298" i="20"/>
  <c r="F298" i="20"/>
  <c r="O297" i="20"/>
  <c r="L297" i="20"/>
  <c r="I297" i="20"/>
  <c r="F297" i="20"/>
  <c r="O296" i="20"/>
  <c r="L296" i="20"/>
  <c r="I296" i="20"/>
  <c r="F296" i="20"/>
  <c r="O295" i="20"/>
  <c r="L295" i="20"/>
  <c r="I295" i="20"/>
  <c r="F295" i="20"/>
  <c r="O294" i="20"/>
  <c r="L294" i="20"/>
  <c r="I294" i="20"/>
  <c r="F294" i="20"/>
  <c r="N293" i="20"/>
  <c r="M293" i="20"/>
  <c r="K293" i="20"/>
  <c r="J293" i="20"/>
  <c r="H293" i="20"/>
  <c r="G293" i="20"/>
  <c r="E293" i="20"/>
  <c r="D293" i="20"/>
  <c r="O285" i="20"/>
  <c r="L285" i="20"/>
  <c r="I285" i="20"/>
  <c r="F285" i="20"/>
  <c r="O284" i="20"/>
  <c r="L284" i="20"/>
  <c r="I284" i="20"/>
  <c r="F284" i="20"/>
  <c r="N283" i="20"/>
  <c r="M283" i="20"/>
  <c r="K283" i="20"/>
  <c r="J283" i="20"/>
  <c r="H283" i="20"/>
  <c r="G283" i="20"/>
  <c r="E283" i="20"/>
  <c r="D283" i="20"/>
  <c r="O282" i="20"/>
  <c r="L282" i="20"/>
  <c r="I282" i="20"/>
  <c r="F282" i="20"/>
  <c r="N281" i="20"/>
  <c r="M281" i="20"/>
  <c r="K281" i="20"/>
  <c r="J281" i="20"/>
  <c r="L281" i="20" s="1"/>
  <c r="H281" i="20"/>
  <c r="G281" i="20"/>
  <c r="E281" i="20"/>
  <c r="D281" i="20"/>
  <c r="F281" i="20" s="1"/>
  <c r="O280" i="20"/>
  <c r="L280" i="20"/>
  <c r="I280" i="20"/>
  <c r="F280" i="20"/>
  <c r="O279" i="20"/>
  <c r="L279" i="20"/>
  <c r="I279" i="20"/>
  <c r="F279" i="20"/>
  <c r="O278" i="20"/>
  <c r="O277" i="20" s="1"/>
  <c r="L278" i="20"/>
  <c r="I278" i="20"/>
  <c r="F278" i="20"/>
  <c r="N277" i="20"/>
  <c r="M277" i="20"/>
  <c r="K277" i="20"/>
  <c r="J277" i="20"/>
  <c r="H277" i="20"/>
  <c r="G277" i="20"/>
  <c r="E277" i="20"/>
  <c r="D277" i="20"/>
  <c r="O276" i="20"/>
  <c r="L276" i="20"/>
  <c r="I276" i="20"/>
  <c r="F276" i="20"/>
  <c r="O275" i="20"/>
  <c r="L275" i="20"/>
  <c r="I275" i="20"/>
  <c r="F275" i="20"/>
  <c r="O274" i="20"/>
  <c r="L274" i="20"/>
  <c r="I274" i="20"/>
  <c r="F274" i="20"/>
  <c r="O273" i="20"/>
  <c r="L273" i="20"/>
  <c r="I273" i="20"/>
  <c r="F273" i="20"/>
  <c r="N272" i="20"/>
  <c r="M272" i="20"/>
  <c r="K272" i="20"/>
  <c r="K270" i="20" s="1"/>
  <c r="K269" i="20" s="1"/>
  <c r="J272" i="20"/>
  <c r="H272" i="20"/>
  <c r="G272" i="20"/>
  <c r="E272" i="20"/>
  <c r="D272" i="20"/>
  <c r="O271" i="20"/>
  <c r="L271" i="20"/>
  <c r="I271" i="20"/>
  <c r="F271" i="20"/>
  <c r="O268" i="20"/>
  <c r="L268" i="20"/>
  <c r="I268" i="20"/>
  <c r="F268" i="20"/>
  <c r="O267" i="20"/>
  <c r="L267" i="20"/>
  <c r="I267" i="20"/>
  <c r="F267" i="20"/>
  <c r="O266" i="20"/>
  <c r="L266" i="20"/>
  <c r="I266" i="20"/>
  <c r="F266" i="20"/>
  <c r="O265" i="20"/>
  <c r="L265" i="20"/>
  <c r="I265" i="20"/>
  <c r="F265" i="20"/>
  <c r="N264" i="20"/>
  <c r="M264" i="20"/>
  <c r="K264" i="20"/>
  <c r="J264" i="20"/>
  <c r="H264" i="20"/>
  <c r="G264" i="20"/>
  <c r="I264" i="20" s="1"/>
  <c r="E264" i="20"/>
  <c r="D264" i="20"/>
  <c r="O263" i="20"/>
  <c r="L263" i="20"/>
  <c r="I263" i="20"/>
  <c r="F263" i="20"/>
  <c r="O262" i="20"/>
  <c r="L262" i="20"/>
  <c r="I262" i="20"/>
  <c r="F262" i="20"/>
  <c r="O261" i="20"/>
  <c r="L261" i="20"/>
  <c r="I261" i="20"/>
  <c r="F261" i="20"/>
  <c r="N260" i="20"/>
  <c r="M260" i="20"/>
  <c r="K260" i="20"/>
  <c r="K259" i="20" s="1"/>
  <c r="J260" i="20"/>
  <c r="H260" i="20"/>
  <c r="H259" i="20" s="1"/>
  <c r="G260" i="20"/>
  <c r="E260" i="20"/>
  <c r="D260" i="20"/>
  <c r="O258" i="20"/>
  <c r="L258" i="20"/>
  <c r="I258" i="20"/>
  <c r="F258" i="20"/>
  <c r="O257" i="20"/>
  <c r="L257" i="20"/>
  <c r="I257" i="20"/>
  <c r="F257" i="20"/>
  <c r="O256" i="20"/>
  <c r="L256" i="20"/>
  <c r="I256" i="20"/>
  <c r="F256" i="20"/>
  <c r="O255" i="20"/>
  <c r="L255" i="20"/>
  <c r="I255" i="20"/>
  <c r="F255" i="20"/>
  <c r="O254" i="20"/>
  <c r="L254" i="20"/>
  <c r="I254" i="20"/>
  <c r="F254" i="20"/>
  <c r="N253" i="20"/>
  <c r="M253" i="20"/>
  <c r="K253" i="20"/>
  <c r="K252" i="20" s="1"/>
  <c r="J253" i="20"/>
  <c r="J252" i="20" s="1"/>
  <c r="H253" i="20"/>
  <c r="H252" i="20" s="1"/>
  <c r="G253" i="20"/>
  <c r="G252" i="20" s="1"/>
  <c r="E253" i="20"/>
  <c r="E252" i="20" s="1"/>
  <c r="D253" i="20"/>
  <c r="N252" i="20"/>
  <c r="O251" i="20"/>
  <c r="L251" i="20"/>
  <c r="I251" i="20"/>
  <c r="F251" i="20"/>
  <c r="O250" i="20"/>
  <c r="L250" i="20"/>
  <c r="I250" i="20"/>
  <c r="F250" i="20"/>
  <c r="O249" i="20"/>
  <c r="L249" i="20"/>
  <c r="I249" i="20"/>
  <c r="F249" i="20"/>
  <c r="O248" i="20"/>
  <c r="L248" i="20"/>
  <c r="I248" i="20"/>
  <c r="F248" i="20"/>
  <c r="N247" i="20"/>
  <c r="M247" i="20"/>
  <c r="K247" i="20"/>
  <c r="J247" i="20"/>
  <c r="H247" i="20"/>
  <c r="G247" i="20"/>
  <c r="E247" i="20"/>
  <c r="D247" i="20"/>
  <c r="O246" i="20"/>
  <c r="L246" i="20"/>
  <c r="I246" i="20"/>
  <c r="F246" i="20"/>
  <c r="O245" i="20"/>
  <c r="L245" i="20"/>
  <c r="I245" i="20"/>
  <c r="F245" i="20"/>
  <c r="O244" i="20"/>
  <c r="L244" i="20"/>
  <c r="I244" i="20"/>
  <c r="F244" i="20"/>
  <c r="O243" i="20"/>
  <c r="L243" i="20"/>
  <c r="I243" i="20"/>
  <c r="F243" i="20"/>
  <c r="O242" i="20"/>
  <c r="L242" i="20"/>
  <c r="I242" i="20"/>
  <c r="F242" i="20"/>
  <c r="O241" i="20"/>
  <c r="L241" i="20"/>
  <c r="I241" i="20"/>
  <c r="F241" i="20"/>
  <c r="O240" i="20"/>
  <c r="L240" i="20"/>
  <c r="I240" i="20"/>
  <c r="F240" i="20"/>
  <c r="N239" i="20"/>
  <c r="M239" i="20"/>
  <c r="K239" i="20"/>
  <c r="J239" i="20"/>
  <c r="H239" i="20"/>
  <c r="G239" i="20"/>
  <c r="E239" i="20"/>
  <c r="D239" i="20"/>
  <c r="O238" i="20"/>
  <c r="L238" i="20"/>
  <c r="I238" i="20"/>
  <c r="F238" i="20"/>
  <c r="O237" i="20"/>
  <c r="L237" i="20"/>
  <c r="I237" i="20"/>
  <c r="F237" i="20"/>
  <c r="N236" i="20"/>
  <c r="M236" i="20"/>
  <c r="K236" i="20"/>
  <c r="J236" i="20"/>
  <c r="H236" i="20"/>
  <c r="G236" i="20"/>
  <c r="E236" i="20"/>
  <c r="D236" i="20"/>
  <c r="O235" i="20"/>
  <c r="L235" i="20"/>
  <c r="I235" i="20"/>
  <c r="F235" i="20"/>
  <c r="N234" i="20"/>
  <c r="M234" i="20"/>
  <c r="K234" i="20"/>
  <c r="J234" i="20"/>
  <c r="H234" i="20"/>
  <c r="G234" i="20"/>
  <c r="E234" i="20"/>
  <c r="D234" i="20"/>
  <c r="O233" i="20"/>
  <c r="L233" i="20"/>
  <c r="I233" i="20"/>
  <c r="F233" i="20"/>
  <c r="H232" i="20"/>
  <c r="O230" i="20"/>
  <c r="L230" i="20"/>
  <c r="I230" i="20"/>
  <c r="F230" i="20"/>
  <c r="O229" i="20"/>
  <c r="L229" i="20"/>
  <c r="I229" i="20"/>
  <c r="F229" i="20"/>
  <c r="N228" i="20"/>
  <c r="M228" i="20"/>
  <c r="K228" i="20"/>
  <c r="J228" i="20"/>
  <c r="H228" i="20"/>
  <c r="G228" i="20"/>
  <c r="I228" i="20" s="1"/>
  <c r="E228" i="20"/>
  <c r="D228" i="20"/>
  <c r="O227" i="20"/>
  <c r="L227" i="20"/>
  <c r="I227" i="20"/>
  <c r="F227" i="20"/>
  <c r="O226" i="20"/>
  <c r="L226" i="20"/>
  <c r="I226" i="20"/>
  <c r="F226" i="20"/>
  <c r="O225" i="20"/>
  <c r="L225" i="20"/>
  <c r="G225" i="20"/>
  <c r="F225" i="20"/>
  <c r="O224" i="20"/>
  <c r="L224" i="20"/>
  <c r="I224" i="20"/>
  <c r="F224" i="20"/>
  <c r="O223" i="20"/>
  <c r="L223" i="20"/>
  <c r="I223" i="20"/>
  <c r="F223" i="20"/>
  <c r="O222" i="20"/>
  <c r="L222" i="20"/>
  <c r="I222" i="20"/>
  <c r="F222" i="20"/>
  <c r="O221" i="20"/>
  <c r="L221" i="20"/>
  <c r="I221" i="20"/>
  <c r="F221" i="20"/>
  <c r="O220" i="20"/>
  <c r="L220" i="20"/>
  <c r="I220" i="20"/>
  <c r="F220" i="20"/>
  <c r="O219" i="20"/>
  <c r="L219" i="20"/>
  <c r="I219" i="20"/>
  <c r="F219" i="20"/>
  <c r="O218" i="20"/>
  <c r="L218" i="20"/>
  <c r="I218" i="20"/>
  <c r="F218" i="20"/>
  <c r="N217" i="20"/>
  <c r="M217" i="20"/>
  <c r="K217" i="20"/>
  <c r="J217" i="20"/>
  <c r="H217" i="20"/>
  <c r="E217" i="20"/>
  <c r="D217" i="20"/>
  <c r="O216" i="20"/>
  <c r="L216" i="20"/>
  <c r="I216" i="20"/>
  <c r="F216" i="20"/>
  <c r="O215" i="20"/>
  <c r="L215" i="20"/>
  <c r="I215" i="20"/>
  <c r="F215" i="20"/>
  <c r="O214" i="20"/>
  <c r="L214" i="20"/>
  <c r="I214" i="20"/>
  <c r="F214" i="20"/>
  <c r="O213" i="20"/>
  <c r="L213" i="20"/>
  <c r="I213" i="20"/>
  <c r="F213" i="20"/>
  <c r="O212" i="20"/>
  <c r="L212" i="20"/>
  <c r="I212" i="20"/>
  <c r="F212" i="20"/>
  <c r="O211" i="20"/>
  <c r="L211" i="20"/>
  <c r="I211" i="20"/>
  <c r="F211" i="20"/>
  <c r="O210" i="20"/>
  <c r="L210" i="20"/>
  <c r="I210" i="20"/>
  <c r="F210" i="20"/>
  <c r="O209" i="20"/>
  <c r="L209" i="20"/>
  <c r="I209" i="20"/>
  <c r="F209" i="20"/>
  <c r="O208" i="20"/>
  <c r="L208" i="20"/>
  <c r="I208" i="20"/>
  <c r="F208" i="20"/>
  <c r="O207" i="20"/>
  <c r="L207" i="20"/>
  <c r="I207" i="20"/>
  <c r="F207" i="20"/>
  <c r="N206" i="20"/>
  <c r="M206" i="20"/>
  <c r="K206" i="20"/>
  <c r="J206" i="20"/>
  <c r="H206" i="20"/>
  <c r="G206" i="20"/>
  <c r="E206" i="20"/>
  <c r="D206" i="20"/>
  <c r="O204" i="20"/>
  <c r="L204" i="20"/>
  <c r="I204" i="20"/>
  <c r="F204" i="20"/>
  <c r="O203" i="20"/>
  <c r="L203" i="20"/>
  <c r="I203" i="20"/>
  <c r="F203" i="20"/>
  <c r="O202" i="20"/>
  <c r="L202" i="20"/>
  <c r="I202" i="20"/>
  <c r="F202" i="20"/>
  <c r="O201" i="20"/>
  <c r="L201" i="20"/>
  <c r="I201" i="20"/>
  <c r="F201" i="20"/>
  <c r="O200" i="20"/>
  <c r="L200" i="20"/>
  <c r="I200" i="20"/>
  <c r="F200" i="20"/>
  <c r="N199" i="20"/>
  <c r="M199" i="20"/>
  <c r="K199" i="20"/>
  <c r="K197" i="20" s="1"/>
  <c r="J199" i="20"/>
  <c r="J197" i="20" s="1"/>
  <c r="H199" i="20"/>
  <c r="H197" i="20" s="1"/>
  <c r="G199" i="20"/>
  <c r="E199" i="20"/>
  <c r="E197" i="20" s="1"/>
  <c r="D199" i="20"/>
  <c r="O198" i="20"/>
  <c r="L198" i="20"/>
  <c r="I198" i="20"/>
  <c r="F198" i="20"/>
  <c r="N197" i="20"/>
  <c r="M197" i="20"/>
  <c r="D197" i="20"/>
  <c r="O194" i="20"/>
  <c r="L194" i="20"/>
  <c r="I194" i="20"/>
  <c r="F194" i="20"/>
  <c r="N193" i="20"/>
  <c r="M193" i="20"/>
  <c r="K193" i="20"/>
  <c r="K192" i="20" s="1"/>
  <c r="J193" i="20"/>
  <c r="J192" i="20" s="1"/>
  <c r="H193" i="20"/>
  <c r="G193" i="20"/>
  <c r="E193" i="20"/>
  <c r="E192" i="20" s="1"/>
  <c r="D193" i="20"/>
  <c r="D192" i="20" s="1"/>
  <c r="F192" i="20" s="1"/>
  <c r="N192" i="20"/>
  <c r="G192" i="20"/>
  <c r="O191" i="20"/>
  <c r="L191" i="20"/>
  <c r="I191" i="20"/>
  <c r="F191" i="20"/>
  <c r="O190" i="20"/>
  <c r="L190" i="20"/>
  <c r="I190" i="20"/>
  <c r="F190" i="20"/>
  <c r="N189" i="20"/>
  <c r="M189" i="20"/>
  <c r="K189" i="20"/>
  <c r="J189" i="20"/>
  <c r="H189" i="20"/>
  <c r="G189" i="20"/>
  <c r="E189" i="20"/>
  <c r="D189" i="20"/>
  <c r="O187" i="20"/>
  <c r="L187" i="20"/>
  <c r="I187" i="20"/>
  <c r="F187" i="20"/>
  <c r="O186" i="20"/>
  <c r="L186" i="20"/>
  <c r="I186" i="20"/>
  <c r="F186" i="20"/>
  <c r="N185" i="20"/>
  <c r="M185" i="20"/>
  <c r="K185" i="20"/>
  <c r="J185" i="20"/>
  <c r="H185" i="20"/>
  <c r="G185" i="20"/>
  <c r="E185" i="20"/>
  <c r="D185" i="20"/>
  <c r="O184" i="20"/>
  <c r="L184" i="20"/>
  <c r="I184" i="20"/>
  <c r="F184" i="20"/>
  <c r="O183" i="20"/>
  <c r="L183" i="20"/>
  <c r="I183" i="20"/>
  <c r="F183" i="20"/>
  <c r="O182" i="20"/>
  <c r="L182" i="20"/>
  <c r="I182" i="20"/>
  <c r="F182" i="20"/>
  <c r="O181" i="20"/>
  <c r="L181" i="20"/>
  <c r="I181" i="20"/>
  <c r="F181" i="20"/>
  <c r="N180" i="20"/>
  <c r="M180" i="20"/>
  <c r="K180" i="20"/>
  <c r="J180" i="20"/>
  <c r="H180" i="20"/>
  <c r="G180" i="20"/>
  <c r="E180" i="20"/>
  <c r="D180" i="20"/>
  <c r="O179" i="20"/>
  <c r="L179" i="20"/>
  <c r="I179" i="20"/>
  <c r="F179" i="20"/>
  <c r="O178" i="20"/>
  <c r="L178" i="20"/>
  <c r="I178" i="20"/>
  <c r="F178" i="20"/>
  <c r="O177" i="20"/>
  <c r="L177" i="20"/>
  <c r="I177" i="20"/>
  <c r="F177" i="20"/>
  <c r="N176" i="20"/>
  <c r="M176" i="20"/>
  <c r="M175" i="20" s="1"/>
  <c r="M174" i="20" s="1"/>
  <c r="K176" i="20"/>
  <c r="J176" i="20"/>
  <c r="H176" i="20"/>
  <c r="H175" i="20" s="1"/>
  <c r="H174" i="20" s="1"/>
  <c r="G176" i="20"/>
  <c r="E176" i="20"/>
  <c r="D176" i="20"/>
  <c r="F176" i="20" s="1"/>
  <c r="O173" i="20"/>
  <c r="L173" i="20"/>
  <c r="I173" i="20"/>
  <c r="F173" i="20"/>
  <c r="O172" i="20"/>
  <c r="L172" i="20"/>
  <c r="I172" i="20"/>
  <c r="F172" i="20"/>
  <c r="O171" i="20"/>
  <c r="L171" i="20"/>
  <c r="I171" i="20"/>
  <c r="F171" i="20"/>
  <c r="O170" i="20"/>
  <c r="L170" i="20"/>
  <c r="I170" i="20"/>
  <c r="F170" i="20"/>
  <c r="O169" i="20"/>
  <c r="L169" i="20"/>
  <c r="I169" i="20"/>
  <c r="F169" i="20"/>
  <c r="O168" i="20"/>
  <c r="L168" i="20"/>
  <c r="I168" i="20"/>
  <c r="F168" i="20"/>
  <c r="N167" i="20"/>
  <c r="M167" i="20"/>
  <c r="K167" i="20"/>
  <c r="K166" i="20" s="1"/>
  <c r="J167" i="20"/>
  <c r="L167" i="20" s="1"/>
  <c r="H167" i="20"/>
  <c r="H166" i="20" s="1"/>
  <c r="G167" i="20"/>
  <c r="G166" i="20" s="1"/>
  <c r="E167" i="20"/>
  <c r="E166" i="20" s="1"/>
  <c r="D167" i="20"/>
  <c r="N166" i="20"/>
  <c r="O165" i="20"/>
  <c r="L165" i="20"/>
  <c r="I165" i="20"/>
  <c r="F165" i="20"/>
  <c r="O164" i="20"/>
  <c r="L164" i="20"/>
  <c r="I164" i="20"/>
  <c r="F164" i="20"/>
  <c r="O163" i="20"/>
  <c r="L163" i="20"/>
  <c r="I163" i="20"/>
  <c r="F163" i="20"/>
  <c r="O162" i="20"/>
  <c r="L162" i="20"/>
  <c r="I162" i="20"/>
  <c r="F162" i="20"/>
  <c r="N161" i="20"/>
  <c r="M161" i="20"/>
  <c r="K161" i="20"/>
  <c r="J161" i="20"/>
  <c r="H161" i="20"/>
  <c r="G161" i="20"/>
  <c r="E161" i="20"/>
  <c r="D161" i="20"/>
  <c r="O160" i="20"/>
  <c r="L160" i="20"/>
  <c r="I160" i="20"/>
  <c r="F160" i="20"/>
  <c r="O159" i="20"/>
  <c r="L159" i="20"/>
  <c r="I159" i="20"/>
  <c r="F159" i="20"/>
  <c r="O158" i="20"/>
  <c r="L158" i="20"/>
  <c r="I158" i="20"/>
  <c r="F158" i="20"/>
  <c r="O157" i="20"/>
  <c r="L157" i="20"/>
  <c r="I157" i="20"/>
  <c r="F157" i="20"/>
  <c r="O156" i="20"/>
  <c r="L156" i="20"/>
  <c r="I156" i="20"/>
  <c r="F156" i="20"/>
  <c r="O155" i="20"/>
  <c r="J155" i="20"/>
  <c r="I155" i="20"/>
  <c r="F155" i="20"/>
  <c r="O154" i="20"/>
  <c r="L154" i="20"/>
  <c r="I154" i="20"/>
  <c r="F154" i="20"/>
  <c r="O153" i="20"/>
  <c r="L153" i="20"/>
  <c r="I153" i="20"/>
  <c r="F153" i="20"/>
  <c r="N152" i="20"/>
  <c r="M152" i="20"/>
  <c r="K152" i="20"/>
  <c r="H152" i="20"/>
  <c r="G152" i="20"/>
  <c r="E152" i="20"/>
  <c r="D152" i="20"/>
  <c r="F152" i="20" s="1"/>
  <c r="O151" i="20"/>
  <c r="L151" i="20"/>
  <c r="I151" i="20"/>
  <c r="F151" i="20"/>
  <c r="O150" i="20"/>
  <c r="L150" i="20"/>
  <c r="I150" i="20"/>
  <c r="F150" i="20"/>
  <c r="O149" i="20"/>
  <c r="L149" i="20"/>
  <c r="I149" i="20"/>
  <c r="F149" i="20"/>
  <c r="O148" i="20"/>
  <c r="L148" i="20"/>
  <c r="I148" i="20"/>
  <c r="F148" i="20"/>
  <c r="O147" i="20"/>
  <c r="L147" i="20"/>
  <c r="I147" i="20"/>
  <c r="F147" i="20"/>
  <c r="O146" i="20"/>
  <c r="L146" i="20"/>
  <c r="I146" i="20"/>
  <c r="F146" i="20"/>
  <c r="N145" i="20"/>
  <c r="M145" i="20"/>
  <c r="K145" i="20"/>
  <c r="J145" i="20"/>
  <c r="H145" i="20"/>
  <c r="G145" i="20"/>
  <c r="E145" i="20"/>
  <c r="D145" i="20"/>
  <c r="O144" i="20"/>
  <c r="L144" i="20"/>
  <c r="I144" i="20"/>
  <c r="F144" i="20"/>
  <c r="O143" i="20"/>
  <c r="L143" i="20"/>
  <c r="I143" i="20"/>
  <c r="F143" i="20"/>
  <c r="N142" i="20"/>
  <c r="M142" i="20"/>
  <c r="K142" i="20"/>
  <c r="J142" i="20"/>
  <c r="H142" i="20"/>
  <c r="G142" i="20"/>
  <c r="E142" i="20"/>
  <c r="D142" i="20"/>
  <c r="O141" i="20"/>
  <c r="L141" i="20"/>
  <c r="I141" i="20"/>
  <c r="F141" i="20"/>
  <c r="O140" i="20"/>
  <c r="L140" i="20"/>
  <c r="I140" i="20"/>
  <c r="F140" i="20"/>
  <c r="O139" i="20"/>
  <c r="L139" i="20"/>
  <c r="I139" i="20"/>
  <c r="F139" i="20"/>
  <c r="O138" i="20"/>
  <c r="L138" i="20"/>
  <c r="I138" i="20"/>
  <c r="F138" i="20"/>
  <c r="N137" i="20"/>
  <c r="M137" i="20"/>
  <c r="K137" i="20"/>
  <c r="J137" i="20"/>
  <c r="H137" i="20"/>
  <c r="G137" i="20"/>
  <c r="E137" i="20"/>
  <c r="D137" i="20"/>
  <c r="O136" i="20"/>
  <c r="L136" i="20"/>
  <c r="I136" i="20"/>
  <c r="F136" i="20"/>
  <c r="O135" i="20"/>
  <c r="L135" i="20"/>
  <c r="I135" i="20"/>
  <c r="F135" i="20"/>
  <c r="O134" i="20"/>
  <c r="L134" i="20"/>
  <c r="G134" i="20"/>
  <c r="F134" i="20"/>
  <c r="O133" i="20"/>
  <c r="L133" i="20"/>
  <c r="I133" i="20"/>
  <c r="F133" i="20"/>
  <c r="N132" i="20"/>
  <c r="M132" i="20"/>
  <c r="K132" i="20"/>
  <c r="J132" i="20"/>
  <c r="H132" i="20"/>
  <c r="E132" i="20"/>
  <c r="D132" i="20"/>
  <c r="O130" i="20"/>
  <c r="L130" i="20"/>
  <c r="I130" i="20"/>
  <c r="F130" i="20"/>
  <c r="N129" i="20"/>
  <c r="M129" i="20"/>
  <c r="K129" i="20"/>
  <c r="J129" i="20"/>
  <c r="H129" i="20"/>
  <c r="G129" i="20"/>
  <c r="E129" i="20"/>
  <c r="D129" i="20"/>
  <c r="O128" i="20"/>
  <c r="L128" i="20"/>
  <c r="I128" i="20"/>
  <c r="F128" i="20"/>
  <c r="O127" i="20"/>
  <c r="L127" i="20"/>
  <c r="I127" i="20"/>
  <c r="F127" i="20"/>
  <c r="O126" i="20"/>
  <c r="L126" i="20"/>
  <c r="I126" i="20"/>
  <c r="F126" i="20"/>
  <c r="O125" i="20"/>
  <c r="L125" i="20"/>
  <c r="I125" i="20"/>
  <c r="F125" i="20"/>
  <c r="O124" i="20"/>
  <c r="L124" i="20"/>
  <c r="I124" i="20"/>
  <c r="F124" i="20"/>
  <c r="N123" i="20"/>
  <c r="M123" i="20"/>
  <c r="K123" i="20"/>
  <c r="J123" i="20"/>
  <c r="H123" i="20"/>
  <c r="G123" i="20"/>
  <c r="I123" i="20" s="1"/>
  <c r="E123" i="20"/>
  <c r="D123" i="20"/>
  <c r="O122" i="20"/>
  <c r="L122" i="20"/>
  <c r="I122" i="20"/>
  <c r="F122" i="20"/>
  <c r="O121" i="20"/>
  <c r="L121" i="20"/>
  <c r="I121" i="20"/>
  <c r="F121" i="20"/>
  <c r="O120" i="20"/>
  <c r="L120" i="20"/>
  <c r="I120" i="20"/>
  <c r="F120" i="20"/>
  <c r="O119" i="20"/>
  <c r="L119" i="20"/>
  <c r="I119" i="20"/>
  <c r="F119" i="20"/>
  <c r="O118" i="20"/>
  <c r="L118" i="20"/>
  <c r="I118" i="20"/>
  <c r="F118" i="20"/>
  <c r="N117" i="20"/>
  <c r="M117" i="20"/>
  <c r="K117" i="20"/>
  <c r="J117" i="20"/>
  <c r="H117" i="20"/>
  <c r="G117" i="20"/>
  <c r="I117" i="20" s="1"/>
  <c r="E117" i="20"/>
  <c r="D117" i="20"/>
  <c r="O116" i="20"/>
  <c r="L116" i="20"/>
  <c r="G116" i="20"/>
  <c r="G113" i="20" s="1"/>
  <c r="F116" i="20"/>
  <c r="O115" i="20"/>
  <c r="L115" i="20"/>
  <c r="I115" i="20"/>
  <c r="F115" i="20"/>
  <c r="O114" i="20"/>
  <c r="L114" i="20"/>
  <c r="I114" i="20"/>
  <c r="F114" i="20"/>
  <c r="N113" i="20"/>
  <c r="M113" i="20"/>
  <c r="K113" i="20"/>
  <c r="J113" i="20"/>
  <c r="H113" i="20"/>
  <c r="E113" i="20"/>
  <c r="D113" i="20"/>
  <c r="O112" i="20"/>
  <c r="L112" i="20"/>
  <c r="I112" i="20"/>
  <c r="F112" i="20"/>
  <c r="O111" i="20"/>
  <c r="L111" i="20"/>
  <c r="I111" i="20"/>
  <c r="F111" i="20"/>
  <c r="O110" i="20"/>
  <c r="L110" i="20"/>
  <c r="I110" i="20"/>
  <c r="F110" i="20"/>
  <c r="O109" i="20"/>
  <c r="L109" i="20"/>
  <c r="I109" i="20"/>
  <c r="F109" i="20"/>
  <c r="O108" i="20"/>
  <c r="L108" i="20"/>
  <c r="I108" i="20"/>
  <c r="F108" i="20"/>
  <c r="O107" i="20"/>
  <c r="L107" i="20"/>
  <c r="G107" i="20"/>
  <c r="F107" i="20"/>
  <c r="O106" i="20"/>
  <c r="L106" i="20"/>
  <c r="I106" i="20"/>
  <c r="F106" i="20"/>
  <c r="O105" i="20"/>
  <c r="L105" i="20"/>
  <c r="I105" i="20"/>
  <c r="F105" i="20"/>
  <c r="N104" i="20"/>
  <c r="M104" i="20"/>
  <c r="K104" i="20"/>
  <c r="J104" i="20"/>
  <c r="H104" i="20"/>
  <c r="E104" i="20"/>
  <c r="D104" i="20"/>
  <c r="F104" i="20" s="1"/>
  <c r="O103" i="20"/>
  <c r="L103" i="20"/>
  <c r="G103" i="20"/>
  <c r="G96" i="20" s="1"/>
  <c r="F103" i="20"/>
  <c r="O102" i="20"/>
  <c r="L102" i="20"/>
  <c r="I102" i="20"/>
  <c r="F102" i="20"/>
  <c r="O101" i="20"/>
  <c r="L101" i="20"/>
  <c r="I101" i="20"/>
  <c r="F101" i="20"/>
  <c r="O100" i="20"/>
  <c r="L100" i="20"/>
  <c r="I100" i="20"/>
  <c r="F100" i="20"/>
  <c r="O99" i="20"/>
  <c r="L99" i="20"/>
  <c r="I99" i="20"/>
  <c r="F99" i="20"/>
  <c r="O98" i="20"/>
  <c r="L98" i="20"/>
  <c r="I98" i="20"/>
  <c r="F98" i="20"/>
  <c r="O97" i="20"/>
  <c r="L97" i="20"/>
  <c r="I97" i="20"/>
  <c r="F97" i="20"/>
  <c r="N96" i="20"/>
  <c r="M96" i="20"/>
  <c r="K96" i="20"/>
  <c r="J96" i="20"/>
  <c r="L96" i="20" s="1"/>
  <c r="H96" i="20"/>
  <c r="E96" i="20"/>
  <c r="D96" i="20"/>
  <c r="O95" i="20"/>
  <c r="L95" i="20"/>
  <c r="I95" i="20"/>
  <c r="F95" i="20"/>
  <c r="O94" i="20"/>
  <c r="L94" i="20"/>
  <c r="H94" i="20"/>
  <c r="I94" i="20" s="1"/>
  <c r="F94" i="20"/>
  <c r="O93" i="20"/>
  <c r="L93" i="20"/>
  <c r="I93" i="20"/>
  <c r="F93" i="20"/>
  <c r="O92" i="20"/>
  <c r="L92" i="20"/>
  <c r="I92" i="20"/>
  <c r="F92" i="20"/>
  <c r="O91" i="20"/>
  <c r="L91" i="20"/>
  <c r="H91" i="20"/>
  <c r="I91" i="20" s="1"/>
  <c r="F91" i="20"/>
  <c r="N90" i="20"/>
  <c r="M90" i="20"/>
  <c r="K90" i="20"/>
  <c r="J90" i="20"/>
  <c r="G90" i="20"/>
  <c r="E90" i="20"/>
  <c r="D90" i="20"/>
  <c r="O89" i="20"/>
  <c r="L89" i="20"/>
  <c r="I89" i="20"/>
  <c r="F89" i="20"/>
  <c r="O88" i="20"/>
  <c r="L88" i="20"/>
  <c r="I88" i="20"/>
  <c r="F88" i="20"/>
  <c r="O87" i="20"/>
  <c r="L87" i="20"/>
  <c r="I87" i="20"/>
  <c r="F87" i="20"/>
  <c r="O86" i="20"/>
  <c r="L86" i="20"/>
  <c r="I86" i="20"/>
  <c r="F86" i="20"/>
  <c r="N85" i="20"/>
  <c r="M85" i="20"/>
  <c r="K85" i="20"/>
  <c r="J85" i="20"/>
  <c r="H85" i="20"/>
  <c r="G85" i="20"/>
  <c r="I85" i="20" s="1"/>
  <c r="E85" i="20"/>
  <c r="D85" i="20"/>
  <c r="O83" i="20"/>
  <c r="L83" i="20"/>
  <c r="I83" i="20"/>
  <c r="F83" i="20"/>
  <c r="O82" i="20"/>
  <c r="L82" i="20"/>
  <c r="I82" i="20"/>
  <c r="F82" i="20"/>
  <c r="N81" i="20"/>
  <c r="M81" i="20"/>
  <c r="K81" i="20"/>
  <c r="J81" i="20"/>
  <c r="H81" i="20"/>
  <c r="G81" i="20"/>
  <c r="I81" i="20" s="1"/>
  <c r="E81" i="20"/>
  <c r="D81" i="20"/>
  <c r="O80" i="20"/>
  <c r="L80" i="20"/>
  <c r="I80" i="20"/>
  <c r="F80" i="20"/>
  <c r="O79" i="20"/>
  <c r="L79" i="20"/>
  <c r="I79" i="20"/>
  <c r="F79" i="20"/>
  <c r="N78" i="20"/>
  <c r="M78" i="20"/>
  <c r="K78" i="20"/>
  <c r="J78" i="20"/>
  <c r="H78" i="20"/>
  <c r="H77" i="20" s="1"/>
  <c r="G78" i="20"/>
  <c r="E78" i="20"/>
  <c r="E77" i="20" s="1"/>
  <c r="D78" i="20"/>
  <c r="N77" i="20"/>
  <c r="D77" i="20"/>
  <c r="O75" i="20"/>
  <c r="L75" i="20"/>
  <c r="I75" i="20"/>
  <c r="F75" i="20"/>
  <c r="O74" i="20"/>
  <c r="L74" i="20"/>
  <c r="I74" i="20"/>
  <c r="F74" i="20"/>
  <c r="O73" i="20"/>
  <c r="L73" i="20"/>
  <c r="I73" i="20"/>
  <c r="F73" i="20"/>
  <c r="O72" i="20"/>
  <c r="L72" i="20"/>
  <c r="I72" i="20"/>
  <c r="F72" i="20"/>
  <c r="O71" i="20"/>
  <c r="L71" i="20"/>
  <c r="I71" i="20"/>
  <c r="F71" i="20"/>
  <c r="N70" i="20"/>
  <c r="N68" i="20" s="1"/>
  <c r="M70" i="20"/>
  <c r="K70" i="20"/>
  <c r="K68" i="20" s="1"/>
  <c r="J70" i="20"/>
  <c r="L70" i="20" s="1"/>
  <c r="H70" i="20"/>
  <c r="H68" i="20" s="1"/>
  <c r="G70" i="20"/>
  <c r="E70" i="20"/>
  <c r="E68" i="20" s="1"/>
  <c r="D70" i="20"/>
  <c r="O69" i="20"/>
  <c r="L69" i="20"/>
  <c r="G69" i="20"/>
  <c r="I69" i="20" s="1"/>
  <c r="F69" i="20"/>
  <c r="O67" i="20"/>
  <c r="L67" i="20"/>
  <c r="I67" i="20"/>
  <c r="F67" i="20"/>
  <c r="O66" i="20"/>
  <c r="L66" i="20"/>
  <c r="I66" i="20"/>
  <c r="F66" i="20"/>
  <c r="O65" i="20"/>
  <c r="L65" i="20"/>
  <c r="I65" i="20"/>
  <c r="F65" i="20"/>
  <c r="O64" i="20"/>
  <c r="L64" i="20"/>
  <c r="G64" i="20"/>
  <c r="I64" i="20" s="1"/>
  <c r="F64" i="20"/>
  <c r="O63" i="20"/>
  <c r="L63" i="20"/>
  <c r="I63" i="20"/>
  <c r="F63" i="20"/>
  <c r="O62" i="20"/>
  <c r="L62" i="20"/>
  <c r="I62" i="20"/>
  <c r="F62" i="20"/>
  <c r="O61" i="20"/>
  <c r="L61" i="20"/>
  <c r="G61" i="20"/>
  <c r="I61" i="20" s="1"/>
  <c r="F61" i="20"/>
  <c r="O60" i="20"/>
  <c r="L60" i="20"/>
  <c r="G60" i="20"/>
  <c r="I60" i="20" s="1"/>
  <c r="F60" i="20"/>
  <c r="N59" i="20"/>
  <c r="M59" i="20"/>
  <c r="O59" i="20" s="1"/>
  <c r="K59" i="20"/>
  <c r="J59" i="20"/>
  <c r="H59" i="20"/>
  <c r="E59" i="20"/>
  <c r="D59" i="20"/>
  <c r="O58" i="20"/>
  <c r="L58" i="20"/>
  <c r="G58" i="20"/>
  <c r="F58" i="20"/>
  <c r="O57" i="20"/>
  <c r="L57" i="20"/>
  <c r="I57" i="20"/>
  <c r="F57" i="20"/>
  <c r="N56" i="20"/>
  <c r="M56" i="20"/>
  <c r="M55" i="20" s="1"/>
  <c r="K56" i="20"/>
  <c r="J56" i="20"/>
  <c r="H56" i="20"/>
  <c r="E56" i="20"/>
  <c r="D56" i="20"/>
  <c r="O48" i="20"/>
  <c r="C48" i="20" s="1"/>
  <c r="O47" i="20"/>
  <c r="C47" i="20" s="1"/>
  <c r="N46" i="20"/>
  <c r="M46" i="20"/>
  <c r="L45" i="20"/>
  <c r="I45" i="20"/>
  <c r="F45" i="20"/>
  <c r="K44" i="20"/>
  <c r="J44" i="20"/>
  <c r="H44" i="20"/>
  <c r="G44" i="20"/>
  <c r="I44" i="20" s="1"/>
  <c r="E44" i="20"/>
  <c r="D44" i="20"/>
  <c r="F43" i="20"/>
  <c r="C43" i="20" s="1"/>
  <c r="L42" i="20"/>
  <c r="C42" i="20" s="1"/>
  <c r="L41" i="20"/>
  <c r="C41" i="20" s="1"/>
  <c r="L40" i="20"/>
  <c r="C40" i="20" s="1"/>
  <c r="L39" i="20"/>
  <c r="C39" i="20"/>
  <c r="K38" i="20"/>
  <c r="J38" i="20"/>
  <c r="L37" i="20"/>
  <c r="C37" i="20" s="1"/>
  <c r="L36" i="20"/>
  <c r="C36" i="20" s="1"/>
  <c r="K35" i="20"/>
  <c r="J35" i="20"/>
  <c r="L34" i="20"/>
  <c r="C34" i="20" s="1"/>
  <c r="K33" i="20"/>
  <c r="J33" i="20"/>
  <c r="L32" i="20"/>
  <c r="C32" i="20" s="1"/>
  <c r="L31" i="20"/>
  <c r="C31" i="20" s="1"/>
  <c r="L30" i="20"/>
  <c r="C30" i="20" s="1"/>
  <c r="K29" i="20"/>
  <c r="J29" i="20"/>
  <c r="F27" i="20"/>
  <c r="C27" i="20" s="1"/>
  <c r="O25" i="20"/>
  <c r="L25" i="20"/>
  <c r="I25" i="20"/>
  <c r="F25" i="20"/>
  <c r="O24" i="20"/>
  <c r="L24" i="20"/>
  <c r="I24" i="20"/>
  <c r="F24" i="20"/>
  <c r="N23" i="20"/>
  <c r="N291" i="20" s="1"/>
  <c r="N290" i="20" s="1"/>
  <c r="M23" i="20"/>
  <c r="K23" i="20"/>
  <c r="K291" i="20" s="1"/>
  <c r="K290" i="20" s="1"/>
  <c r="J23" i="20"/>
  <c r="H23" i="20"/>
  <c r="G23" i="20"/>
  <c r="G291" i="20" s="1"/>
  <c r="E23" i="20"/>
  <c r="E291" i="20" s="1"/>
  <c r="E290" i="20" s="1"/>
  <c r="D23" i="20"/>
  <c r="N22" i="20"/>
  <c r="G59" i="20" l="1"/>
  <c r="E188" i="20"/>
  <c r="K188" i="20"/>
  <c r="F123" i="20"/>
  <c r="L228" i="20"/>
  <c r="F180" i="20"/>
  <c r="C80" i="20"/>
  <c r="O137" i="20"/>
  <c r="I152" i="20"/>
  <c r="O281" i="20"/>
  <c r="I206" i="20"/>
  <c r="O206" i="20"/>
  <c r="I113" i="20"/>
  <c r="I252" i="20"/>
  <c r="L145" i="20"/>
  <c r="E55" i="20"/>
  <c r="E54" i="20" s="1"/>
  <c r="F77" i="20"/>
  <c r="M77" i="20"/>
  <c r="C88" i="20"/>
  <c r="C98" i="20"/>
  <c r="C99" i="20"/>
  <c r="C100" i="20"/>
  <c r="N131" i="20"/>
  <c r="C154" i="20"/>
  <c r="J188" i="20"/>
  <c r="M205" i="20"/>
  <c r="J291" i="20"/>
  <c r="J290" i="20" s="1"/>
  <c r="L290" i="20" s="1"/>
  <c r="C207" i="20"/>
  <c r="C208" i="20"/>
  <c r="C211" i="20"/>
  <c r="K205" i="20"/>
  <c r="K196" i="20" s="1"/>
  <c r="E205" i="20"/>
  <c r="E196" i="20" s="1"/>
  <c r="L35" i="20"/>
  <c r="C35" i="20" s="1"/>
  <c r="L38" i="20"/>
  <c r="C38" i="20" s="1"/>
  <c r="F44" i="20"/>
  <c r="L44" i="20"/>
  <c r="J68" i="20"/>
  <c r="L68" i="20" s="1"/>
  <c r="I161" i="20"/>
  <c r="O161" i="20"/>
  <c r="F239" i="20"/>
  <c r="F247" i="20"/>
  <c r="C262" i="20"/>
  <c r="L29" i="20"/>
  <c r="C29" i="20" s="1"/>
  <c r="O46" i="20"/>
  <c r="C46" i="20" s="1"/>
  <c r="C71" i="20"/>
  <c r="C79" i="20"/>
  <c r="C101" i="20"/>
  <c r="C118" i="20"/>
  <c r="C119" i="20"/>
  <c r="C157" i="20"/>
  <c r="C173" i="20"/>
  <c r="O180" i="20"/>
  <c r="C203" i="20"/>
  <c r="L206" i="20"/>
  <c r="C219" i="20"/>
  <c r="C246" i="20"/>
  <c r="C62" i="20"/>
  <c r="C94" i="20"/>
  <c r="O96" i="20"/>
  <c r="F137" i="20"/>
  <c r="F142" i="20"/>
  <c r="C150" i="20"/>
  <c r="C151" i="20"/>
  <c r="C153" i="20"/>
  <c r="C177" i="20"/>
  <c r="C244" i="20"/>
  <c r="C45" i="20"/>
  <c r="I70" i="20"/>
  <c r="L104" i="20"/>
  <c r="C108" i="20"/>
  <c r="C109" i="20"/>
  <c r="C110" i="20"/>
  <c r="C111" i="20"/>
  <c r="L113" i="20"/>
  <c r="L117" i="20"/>
  <c r="C127" i="20"/>
  <c r="C128" i="20"/>
  <c r="F129" i="20"/>
  <c r="L129" i="20"/>
  <c r="F161" i="20"/>
  <c r="C164" i="20"/>
  <c r="C165" i="20"/>
  <c r="O199" i="20"/>
  <c r="L217" i="20"/>
  <c r="C226" i="20"/>
  <c r="I236" i="20"/>
  <c r="O236" i="20"/>
  <c r="O239" i="20"/>
  <c r="L252" i="20"/>
  <c r="N259" i="20"/>
  <c r="F59" i="20"/>
  <c r="C60" i="20"/>
  <c r="C61" i="20"/>
  <c r="O185" i="20"/>
  <c r="C202" i="20"/>
  <c r="C215" i="20"/>
  <c r="C230" i="20"/>
  <c r="E232" i="20"/>
  <c r="C282" i="20"/>
  <c r="F283" i="20"/>
  <c r="C297" i="20"/>
  <c r="C303" i="20"/>
  <c r="K55" i="20"/>
  <c r="K54" i="20" s="1"/>
  <c r="O90" i="20"/>
  <c r="C105" i="20"/>
  <c r="O145" i="20"/>
  <c r="C178" i="20"/>
  <c r="C179" i="20"/>
  <c r="L180" i="20"/>
  <c r="C184" i="20"/>
  <c r="F185" i="20"/>
  <c r="C210" i="20"/>
  <c r="C250" i="20"/>
  <c r="L253" i="20"/>
  <c r="C258" i="20"/>
  <c r="C266" i="20"/>
  <c r="C267" i="20"/>
  <c r="I277" i="20"/>
  <c r="C278" i="20"/>
  <c r="I281" i="20"/>
  <c r="C281" i="20" s="1"/>
  <c r="C299" i="20"/>
  <c r="C24" i="20"/>
  <c r="F81" i="20"/>
  <c r="H90" i="20"/>
  <c r="I90" i="20" s="1"/>
  <c r="E175" i="20"/>
  <c r="E174" i="20" s="1"/>
  <c r="C191" i="20"/>
  <c r="N188" i="20"/>
  <c r="C224" i="20"/>
  <c r="O234" i="20"/>
  <c r="I239" i="20"/>
  <c r="D259" i="20"/>
  <c r="N270" i="20"/>
  <c r="N269" i="20" s="1"/>
  <c r="L23" i="20"/>
  <c r="H55" i="20"/>
  <c r="H54" i="20" s="1"/>
  <c r="L85" i="20"/>
  <c r="C91" i="20"/>
  <c r="O104" i="20"/>
  <c r="C115" i="20"/>
  <c r="I116" i="20"/>
  <c r="C116" i="20" s="1"/>
  <c r="O176" i="20"/>
  <c r="D188" i="20"/>
  <c r="F188" i="20" s="1"/>
  <c r="F234" i="20"/>
  <c r="C238" i="20"/>
  <c r="C242" i="20"/>
  <c r="L247" i="20"/>
  <c r="L264" i="20"/>
  <c r="C274" i="20"/>
  <c r="O293" i="20"/>
  <c r="G188" i="20"/>
  <c r="I189" i="20"/>
  <c r="O253" i="20"/>
  <c r="M252" i="20"/>
  <c r="O252" i="20" s="1"/>
  <c r="I23" i="20"/>
  <c r="C57" i="20"/>
  <c r="L59" i="20"/>
  <c r="C64" i="20"/>
  <c r="K77" i="20"/>
  <c r="L78" i="20"/>
  <c r="D84" i="20"/>
  <c r="N84" i="20"/>
  <c r="O167" i="20"/>
  <c r="M166" i="20"/>
  <c r="O166" i="20" s="1"/>
  <c r="C181" i="20"/>
  <c r="N205" i="20"/>
  <c r="N196" i="20" s="1"/>
  <c r="H231" i="20"/>
  <c r="I272" i="20"/>
  <c r="G270" i="20"/>
  <c r="C25" i="20"/>
  <c r="K28" i="20"/>
  <c r="K22" i="20" s="1"/>
  <c r="G132" i="20"/>
  <c r="I132" i="20" s="1"/>
  <c r="I134" i="20"/>
  <c r="C134" i="20" s="1"/>
  <c r="H192" i="20"/>
  <c r="H188" i="20" s="1"/>
  <c r="I193" i="20"/>
  <c r="C223" i="20"/>
  <c r="C254" i="20"/>
  <c r="I260" i="20"/>
  <c r="G259" i="20"/>
  <c r="I259" i="20" s="1"/>
  <c r="E22" i="20"/>
  <c r="I59" i="20"/>
  <c r="K84" i="20"/>
  <c r="L90" i="20"/>
  <c r="C168" i="20"/>
  <c r="J270" i="20"/>
  <c r="L277" i="20"/>
  <c r="C74" i="20"/>
  <c r="C75" i="20"/>
  <c r="G77" i="20"/>
  <c r="I77" i="20" s="1"/>
  <c r="C87" i="20"/>
  <c r="C92" i="20"/>
  <c r="C93" i="20"/>
  <c r="C114" i="20"/>
  <c r="C130" i="20"/>
  <c r="L137" i="20"/>
  <c r="C141" i="20"/>
  <c r="O142" i="20"/>
  <c r="C146" i="20"/>
  <c r="C156" i="20"/>
  <c r="C169" i="20"/>
  <c r="J175" i="20"/>
  <c r="J174" i="20" s="1"/>
  <c r="N175" i="20"/>
  <c r="N174" i="20" s="1"/>
  <c r="O174" i="20" s="1"/>
  <c r="C200" i="20"/>
  <c r="H205" i="20"/>
  <c r="C209" i="20"/>
  <c r="C214" i="20"/>
  <c r="C218" i="20"/>
  <c r="F228" i="20"/>
  <c r="C229" i="20"/>
  <c r="C233" i="20"/>
  <c r="C249" i="20"/>
  <c r="C255" i="20"/>
  <c r="C265" i="20"/>
  <c r="C276" i="20"/>
  <c r="C285" i="20"/>
  <c r="C63" i="20"/>
  <c r="C67" i="20"/>
  <c r="G68" i="20"/>
  <c r="I68" i="20" s="1"/>
  <c r="F70" i="20"/>
  <c r="I78" i="20"/>
  <c r="O78" i="20"/>
  <c r="I96" i="20"/>
  <c r="F113" i="20"/>
  <c r="C122" i="20"/>
  <c r="O123" i="20"/>
  <c r="E131" i="20"/>
  <c r="C133" i="20"/>
  <c r="F145" i="20"/>
  <c r="O152" i="20"/>
  <c r="C160" i="20"/>
  <c r="J166" i="20"/>
  <c r="L166" i="20" s="1"/>
  <c r="K175" i="20"/>
  <c r="C186" i="20"/>
  <c r="C187" i="20"/>
  <c r="L192" i="20"/>
  <c r="L193" i="20"/>
  <c r="C194" i="20"/>
  <c r="J205" i="20"/>
  <c r="C213" i="20"/>
  <c r="C221" i="20"/>
  <c r="C222" i="20"/>
  <c r="C227" i="20"/>
  <c r="D232" i="20"/>
  <c r="K232" i="20"/>
  <c r="K231" i="20" s="1"/>
  <c r="C235" i="20"/>
  <c r="F236" i="20"/>
  <c r="C240" i="20"/>
  <c r="C241" i="20"/>
  <c r="C248" i="20"/>
  <c r="C251" i="20"/>
  <c r="C263" i="20"/>
  <c r="C271" i="20"/>
  <c r="F272" i="20"/>
  <c r="C279" i="20"/>
  <c r="C284" i="20"/>
  <c r="F293" i="20"/>
  <c r="C296" i="20"/>
  <c r="C69" i="20"/>
  <c r="C72" i="20"/>
  <c r="C83" i="20"/>
  <c r="C97" i="20"/>
  <c r="C102" i="20"/>
  <c r="C112" i="20"/>
  <c r="O117" i="20"/>
  <c r="C126" i="20"/>
  <c r="I129" i="20"/>
  <c r="O129" i="20"/>
  <c r="C138" i="20"/>
  <c r="C149" i="20"/>
  <c r="L161" i="20"/>
  <c r="I166" i="20"/>
  <c r="C172" i="20"/>
  <c r="L176" i="20"/>
  <c r="C182" i="20"/>
  <c r="C183" i="20"/>
  <c r="I185" i="20"/>
  <c r="L189" i="20"/>
  <c r="C190" i="20"/>
  <c r="H196" i="20"/>
  <c r="C198" i="20"/>
  <c r="F199" i="20"/>
  <c r="C204" i="20"/>
  <c r="C212" i="20"/>
  <c r="O217" i="20"/>
  <c r="O228" i="20"/>
  <c r="L236" i="20"/>
  <c r="C237" i="20"/>
  <c r="C245" i="20"/>
  <c r="I247" i="20"/>
  <c r="C257" i="20"/>
  <c r="J259" i="20"/>
  <c r="L259" i="20" s="1"/>
  <c r="L260" i="20"/>
  <c r="C261" i="20"/>
  <c r="O264" i="20"/>
  <c r="C268" i="20"/>
  <c r="E270" i="20"/>
  <c r="E269" i="20" s="1"/>
  <c r="L272" i="20"/>
  <c r="C273" i="20"/>
  <c r="H270" i="20"/>
  <c r="H269" i="20" s="1"/>
  <c r="C280" i="20"/>
  <c r="I283" i="20"/>
  <c r="I293" i="20"/>
  <c r="C295" i="20"/>
  <c r="C298" i="20"/>
  <c r="C301" i="20"/>
  <c r="M291" i="20"/>
  <c r="O23" i="20"/>
  <c r="O77" i="20"/>
  <c r="E84" i="20"/>
  <c r="F85" i="20"/>
  <c r="I142" i="20"/>
  <c r="G131" i="20"/>
  <c r="N55" i="20"/>
  <c r="N54" i="20" s="1"/>
  <c r="O56" i="20"/>
  <c r="J84" i="20"/>
  <c r="C89" i="20"/>
  <c r="F90" i="20"/>
  <c r="C106" i="20"/>
  <c r="K131" i="20"/>
  <c r="F132" i="20"/>
  <c r="L132" i="20"/>
  <c r="M22" i="20"/>
  <c r="O22" i="20" s="1"/>
  <c r="L33" i="20"/>
  <c r="C33" i="20" s="1"/>
  <c r="J28" i="20"/>
  <c r="M68" i="20"/>
  <c r="O68" i="20" s="1"/>
  <c r="O70" i="20"/>
  <c r="M84" i="20"/>
  <c r="O85" i="20"/>
  <c r="I107" i="20"/>
  <c r="C107" i="20" s="1"/>
  <c r="G104" i="20"/>
  <c r="I104" i="20" s="1"/>
  <c r="D291" i="20"/>
  <c r="F23" i="20"/>
  <c r="J55" i="20"/>
  <c r="L56" i="20"/>
  <c r="H291" i="20"/>
  <c r="H290" i="20" s="1"/>
  <c r="H22" i="20"/>
  <c r="F56" i="20"/>
  <c r="D55" i="20"/>
  <c r="G56" i="20"/>
  <c r="I58" i="20"/>
  <c r="C58" i="20" s="1"/>
  <c r="C65" i="20"/>
  <c r="D68" i="20"/>
  <c r="F68" i="20" s="1"/>
  <c r="L81" i="20"/>
  <c r="J77" i="20"/>
  <c r="C82" i="20"/>
  <c r="I103" i="20"/>
  <c r="M192" i="20"/>
  <c r="O192" i="20" s="1"/>
  <c r="O193" i="20"/>
  <c r="I199" i="20"/>
  <c r="G197" i="20"/>
  <c r="M259" i="20"/>
  <c r="O260" i="20"/>
  <c r="C73" i="20"/>
  <c r="F78" i="20"/>
  <c r="O81" i="20"/>
  <c r="C86" i="20"/>
  <c r="C95" i="20"/>
  <c r="F96" i="20"/>
  <c r="O113" i="20"/>
  <c r="L123" i="20"/>
  <c r="I137" i="20"/>
  <c r="L142" i="20"/>
  <c r="I145" i="20"/>
  <c r="L155" i="20"/>
  <c r="C155" i="20" s="1"/>
  <c r="J152" i="20"/>
  <c r="L152" i="20" s="1"/>
  <c r="C158" i="20"/>
  <c r="C159" i="20"/>
  <c r="C162" i="20"/>
  <c r="C163" i="20"/>
  <c r="D166" i="20"/>
  <c r="F166" i="20" s="1"/>
  <c r="F167" i="20"/>
  <c r="I167" i="20"/>
  <c r="C170" i="20"/>
  <c r="C171" i="20"/>
  <c r="D175" i="20"/>
  <c r="G217" i="20"/>
  <c r="I225" i="20"/>
  <c r="C225" i="20" s="1"/>
  <c r="L239" i="20"/>
  <c r="J232" i="20"/>
  <c r="G290" i="20"/>
  <c r="C66" i="20"/>
  <c r="C103" i="20"/>
  <c r="F117" i="20"/>
  <c r="C120" i="20"/>
  <c r="C121" i="20"/>
  <c r="C124" i="20"/>
  <c r="C125" i="20"/>
  <c r="D131" i="20"/>
  <c r="H131" i="20"/>
  <c r="M131" i="20"/>
  <c r="O132" i="20"/>
  <c r="C135" i="20"/>
  <c r="C136" i="20"/>
  <c r="C139" i="20"/>
  <c r="C140" i="20"/>
  <c r="C143" i="20"/>
  <c r="C144" i="20"/>
  <c r="C147" i="20"/>
  <c r="C148" i="20"/>
  <c r="G175" i="20"/>
  <c r="I176" i="20"/>
  <c r="I180" i="20"/>
  <c r="L185" i="20"/>
  <c r="O189" i="20"/>
  <c r="L197" i="20"/>
  <c r="L199" i="20"/>
  <c r="D205" i="20"/>
  <c r="F206" i="20"/>
  <c r="C216" i="20"/>
  <c r="F217" i="20"/>
  <c r="M232" i="20"/>
  <c r="I234" i="20"/>
  <c r="G232" i="20"/>
  <c r="C243" i="20"/>
  <c r="O247" i="20"/>
  <c r="I253" i="20"/>
  <c r="C256" i="20"/>
  <c r="F260" i="20"/>
  <c r="O283" i="20"/>
  <c r="L293" i="20"/>
  <c r="F189" i="20"/>
  <c r="M196" i="20"/>
  <c r="O197" i="20"/>
  <c r="C201" i="20"/>
  <c r="E259" i="20"/>
  <c r="C275" i="20"/>
  <c r="F277" i="20"/>
  <c r="D270" i="20"/>
  <c r="C294" i="20"/>
  <c r="C220" i="20"/>
  <c r="L234" i="20"/>
  <c r="N232" i="20"/>
  <c r="D252" i="20"/>
  <c r="F253" i="20"/>
  <c r="F264" i="20"/>
  <c r="G269" i="20"/>
  <c r="O272" i="20"/>
  <c r="M270" i="20"/>
  <c r="L283" i="20"/>
  <c r="F193" i="20"/>
  <c r="F197" i="20"/>
  <c r="C123" i="20" l="1"/>
  <c r="C206" i="20"/>
  <c r="O84" i="20"/>
  <c r="C277" i="20"/>
  <c r="F205" i="20"/>
  <c r="L188" i="20"/>
  <c r="C78" i="20"/>
  <c r="I188" i="20"/>
  <c r="C188" i="20" s="1"/>
  <c r="H84" i="20"/>
  <c r="H76" i="20" s="1"/>
  <c r="H286" i="20" s="1"/>
  <c r="C104" i="20"/>
  <c r="C180" i="20"/>
  <c r="C44" i="20"/>
  <c r="M188" i="20"/>
  <c r="O188" i="20" s="1"/>
  <c r="I290" i="20"/>
  <c r="C264" i="20"/>
  <c r="C152" i="20"/>
  <c r="C137" i="20"/>
  <c r="L205" i="20"/>
  <c r="F259" i="20"/>
  <c r="C117" i="20"/>
  <c r="L175" i="20"/>
  <c r="F232" i="20"/>
  <c r="C247" i="20"/>
  <c r="C176" i="20"/>
  <c r="O131" i="20"/>
  <c r="L291" i="20"/>
  <c r="O259" i="20"/>
  <c r="C59" i="20"/>
  <c r="N76" i="20"/>
  <c r="C260" i="20"/>
  <c r="C145" i="20"/>
  <c r="C113" i="20"/>
  <c r="C272" i="20"/>
  <c r="C293" i="20"/>
  <c r="C239" i="20"/>
  <c r="C167" i="20"/>
  <c r="N231" i="20"/>
  <c r="N195" i="20" s="1"/>
  <c r="C185" i="20"/>
  <c r="O175" i="20"/>
  <c r="F131" i="20"/>
  <c r="I291" i="20"/>
  <c r="C96" i="20"/>
  <c r="K76" i="20"/>
  <c r="L84" i="20"/>
  <c r="E76" i="20"/>
  <c r="E53" i="20" s="1"/>
  <c r="C161" i="20"/>
  <c r="C283" i="20"/>
  <c r="M54" i="20"/>
  <c r="C90" i="20"/>
  <c r="O205" i="20"/>
  <c r="C132" i="20"/>
  <c r="C228" i="20"/>
  <c r="D196" i="20"/>
  <c r="F196" i="20" s="1"/>
  <c r="C129" i="20"/>
  <c r="J196" i="20"/>
  <c r="L196" i="20" s="1"/>
  <c r="F84" i="20"/>
  <c r="E231" i="20"/>
  <c r="E286" i="20" s="1"/>
  <c r="C81" i="20"/>
  <c r="C253" i="20"/>
  <c r="C189" i="20"/>
  <c r="I192" i="20"/>
  <c r="C192" i="20" s="1"/>
  <c r="K174" i="20"/>
  <c r="C23" i="20"/>
  <c r="C291" i="20" s="1"/>
  <c r="G84" i="20"/>
  <c r="I84" i="20" s="1"/>
  <c r="C84" i="20" s="1"/>
  <c r="C70" i="20"/>
  <c r="C142" i="20"/>
  <c r="C236" i="20"/>
  <c r="K195" i="20"/>
  <c r="C193" i="20"/>
  <c r="I270" i="20"/>
  <c r="N53" i="20"/>
  <c r="C85" i="20"/>
  <c r="N286" i="20"/>
  <c r="H195" i="20"/>
  <c r="L270" i="20"/>
  <c r="J269" i="20"/>
  <c r="L269" i="20" s="1"/>
  <c r="I269" i="20"/>
  <c r="F270" i="20"/>
  <c r="D269" i="20"/>
  <c r="G231" i="20"/>
  <c r="I231" i="20" s="1"/>
  <c r="I232" i="20"/>
  <c r="C166" i="20"/>
  <c r="C199" i="20"/>
  <c r="C68" i="20"/>
  <c r="F55" i="20"/>
  <c r="D54" i="20"/>
  <c r="O55" i="20"/>
  <c r="M269" i="20"/>
  <c r="O270" i="20"/>
  <c r="D174" i="20"/>
  <c r="F174" i="20" s="1"/>
  <c r="F175" i="20"/>
  <c r="I197" i="20"/>
  <c r="C197" i="20" s="1"/>
  <c r="L77" i="20"/>
  <c r="C77" i="20" s="1"/>
  <c r="I56" i="20"/>
  <c r="C56" i="20" s="1"/>
  <c r="G55" i="20"/>
  <c r="O54" i="20"/>
  <c r="M76" i="20"/>
  <c r="O76" i="20" s="1"/>
  <c r="D231" i="20"/>
  <c r="F252" i="20"/>
  <c r="C252" i="20" s="1"/>
  <c r="O196" i="20"/>
  <c r="C234" i="20"/>
  <c r="D76" i="20"/>
  <c r="L28" i="20"/>
  <c r="C28" i="20" s="1"/>
  <c r="J22" i="20"/>
  <c r="L22" i="20" s="1"/>
  <c r="J131" i="20"/>
  <c r="L131" i="20" s="1"/>
  <c r="I131" i="20"/>
  <c r="M231" i="20"/>
  <c r="O232" i="20"/>
  <c r="G174" i="20"/>
  <c r="I174" i="20" s="1"/>
  <c r="I175" i="20"/>
  <c r="L232" i="20"/>
  <c r="J231" i="20"/>
  <c r="G205" i="20"/>
  <c r="I205" i="20" s="1"/>
  <c r="I217" i="20"/>
  <c r="C217" i="20" s="1"/>
  <c r="J54" i="20"/>
  <c r="L55" i="20"/>
  <c r="D290" i="20"/>
  <c r="F290" i="20" s="1"/>
  <c r="F291" i="20"/>
  <c r="G76" i="20"/>
  <c r="O291" i="20"/>
  <c r="M290" i="20"/>
  <c r="O290" i="20" s="1"/>
  <c r="C259" i="20" l="1"/>
  <c r="H53" i="20"/>
  <c r="H52" i="20" s="1"/>
  <c r="I76" i="20"/>
  <c r="C290" i="20"/>
  <c r="O231" i="20"/>
  <c r="C205" i="20"/>
  <c r="F76" i="20"/>
  <c r="F231" i="20"/>
  <c r="E195" i="20"/>
  <c r="E52" i="20" s="1"/>
  <c r="E288" i="20" s="1"/>
  <c r="K286" i="20"/>
  <c r="C270" i="20"/>
  <c r="J76" i="20"/>
  <c r="L76" i="20" s="1"/>
  <c r="C131" i="20"/>
  <c r="N52" i="20"/>
  <c r="N288" i="20" s="1"/>
  <c r="L174" i="20"/>
  <c r="C174" i="20" s="1"/>
  <c r="K53" i="20"/>
  <c r="K52" i="20" s="1"/>
  <c r="G196" i="20"/>
  <c r="G195" i="20" s="1"/>
  <c r="I195" i="20" s="1"/>
  <c r="D195" i="20"/>
  <c r="C232" i="20"/>
  <c r="M195" i="20"/>
  <c r="O195" i="20" s="1"/>
  <c r="C175" i="20"/>
  <c r="F54" i="20"/>
  <c r="D53" i="20"/>
  <c r="M53" i="20"/>
  <c r="L54" i="20"/>
  <c r="L231" i="20"/>
  <c r="J195" i="20"/>
  <c r="L195" i="20" s="1"/>
  <c r="I55" i="20"/>
  <c r="C55" i="20" s="1"/>
  <c r="G54" i="20"/>
  <c r="F269" i="20"/>
  <c r="D286" i="20"/>
  <c r="F286" i="20" s="1"/>
  <c r="H288" i="20"/>
  <c r="H51" i="20"/>
  <c r="O269" i="20"/>
  <c r="M286" i="20"/>
  <c r="O286" i="20" s="1"/>
  <c r="E51" i="20" l="1"/>
  <c r="C76" i="20"/>
  <c r="J286" i="20"/>
  <c r="L286" i="20" s="1"/>
  <c r="J53" i="20"/>
  <c r="J52" i="20" s="1"/>
  <c r="C231" i="20"/>
  <c r="N51" i="20"/>
  <c r="I196" i="20"/>
  <c r="C196" i="20" s="1"/>
  <c r="F195" i="20"/>
  <c r="C195" i="20" s="1"/>
  <c r="G286" i="20"/>
  <c r="I286" i="20" s="1"/>
  <c r="K51" i="20"/>
  <c r="K288" i="20"/>
  <c r="O53" i="20"/>
  <c r="M52" i="20"/>
  <c r="C269" i="20"/>
  <c r="G53" i="20"/>
  <c r="I54" i="20"/>
  <c r="C54" i="20" s="1"/>
  <c r="D52" i="20"/>
  <c r="F53" i="20"/>
  <c r="L53" i="20" l="1"/>
  <c r="C53" i="20" s="1"/>
  <c r="C286" i="20"/>
  <c r="G52" i="20"/>
  <c r="I53" i="20"/>
  <c r="M51" i="20"/>
  <c r="O51" i="20" s="1"/>
  <c r="O52" i="20"/>
  <c r="M288" i="20"/>
  <c r="O288" i="20" s="1"/>
  <c r="D26" i="20"/>
  <c r="D51" i="20"/>
  <c r="F51" i="20" s="1"/>
  <c r="F52" i="20"/>
  <c r="L52" i="20"/>
  <c r="J51" i="20"/>
  <c r="L51" i="20" s="1"/>
  <c r="J288" i="20"/>
  <c r="L288" i="20" s="1"/>
  <c r="G51" i="20" l="1"/>
  <c r="I51" i="20" s="1"/>
  <c r="C51" i="20" s="1"/>
  <c r="G26" i="20"/>
  <c r="I52" i="20"/>
  <c r="C52" i="20" s="1"/>
  <c r="F26" i="20"/>
  <c r="D22" i="20"/>
  <c r="F22" i="20" s="1"/>
  <c r="D288" i="20"/>
  <c r="F288" i="20" s="1"/>
  <c r="I26" i="20" l="1"/>
  <c r="C26" i="20" s="1"/>
  <c r="G22" i="20"/>
  <c r="I22" i="20" s="1"/>
  <c r="C22" i="20" s="1"/>
  <c r="G288" i="20"/>
  <c r="I288" i="20" s="1"/>
  <c r="C288" i="20" s="1"/>
  <c r="O303" i="19" l="1"/>
  <c r="L303" i="19"/>
  <c r="I303" i="19"/>
  <c r="F303" i="19"/>
  <c r="O301" i="19"/>
  <c r="L301" i="19"/>
  <c r="I301" i="19"/>
  <c r="F301" i="19"/>
  <c r="O299" i="19"/>
  <c r="L299" i="19"/>
  <c r="I299" i="19"/>
  <c r="F299" i="19"/>
  <c r="O298" i="19"/>
  <c r="L298" i="19"/>
  <c r="I298" i="19"/>
  <c r="F298" i="19"/>
  <c r="O297" i="19"/>
  <c r="L297" i="19"/>
  <c r="I297" i="19"/>
  <c r="F297" i="19"/>
  <c r="O296" i="19"/>
  <c r="L296" i="19"/>
  <c r="I296" i="19"/>
  <c r="F296" i="19"/>
  <c r="O295" i="19"/>
  <c r="L295" i="19"/>
  <c r="I295" i="19"/>
  <c r="F295" i="19"/>
  <c r="O294" i="19"/>
  <c r="L294" i="19"/>
  <c r="I294" i="19"/>
  <c r="F294" i="19"/>
  <c r="N293" i="19"/>
  <c r="M293" i="19"/>
  <c r="K293" i="19"/>
  <c r="J293" i="19"/>
  <c r="H293" i="19"/>
  <c r="G293" i="19"/>
  <c r="E293" i="19"/>
  <c r="D293" i="19"/>
  <c r="O285" i="19"/>
  <c r="L285" i="19"/>
  <c r="I285" i="19"/>
  <c r="F285" i="19"/>
  <c r="O284" i="19"/>
  <c r="L284" i="19"/>
  <c r="I284" i="19"/>
  <c r="F284" i="19"/>
  <c r="N283" i="19"/>
  <c r="M283" i="19"/>
  <c r="K283" i="19"/>
  <c r="J283" i="19"/>
  <c r="H283" i="19"/>
  <c r="G283" i="19"/>
  <c r="E283" i="19"/>
  <c r="D283" i="19"/>
  <c r="O282" i="19"/>
  <c r="L282" i="19"/>
  <c r="I282" i="19"/>
  <c r="F282" i="19"/>
  <c r="N281" i="19"/>
  <c r="M281" i="19"/>
  <c r="K281" i="19"/>
  <c r="J281" i="19"/>
  <c r="H281" i="19"/>
  <c r="G281" i="19"/>
  <c r="E281" i="19"/>
  <c r="D281" i="19"/>
  <c r="O280" i="19"/>
  <c r="L280" i="19"/>
  <c r="I280" i="19"/>
  <c r="F280" i="19"/>
  <c r="O279" i="19"/>
  <c r="L279" i="19"/>
  <c r="I279" i="19"/>
  <c r="F279" i="19"/>
  <c r="O278" i="19"/>
  <c r="L278" i="19"/>
  <c r="I278" i="19"/>
  <c r="F278" i="19"/>
  <c r="N277" i="19"/>
  <c r="M277" i="19"/>
  <c r="K277" i="19"/>
  <c r="J277" i="19"/>
  <c r="H277" i="19"/>
  <c r="G277" i="19"/>
  <c r="E277" i="19"/>
  <c r="D277" i="19"/>
  <c r="O276" i="19"/>
  <c r="L276" i="19"/>
  <c r="I276" i="19"/>
  <c r="F276" i="19"/>
  <c r="O275" i="19"/>
  <c r="K275" i="19"/>
  <c r="L275" i="19" s="1"/>
  <c r="I275" i="19"/>
  <c r="F275" i="19"/>
  <c r="O274" i="19"/>
  <c r="L274" i="19"/>
  <c r="I274" i="19"/>
  <c r="F274" i="19"/>
  <c r="O273" i="19"/>
  <c r="L273" i="19"/>
  <c r="I273" i="19"/>
  <c r="F273" i="19"/>
  <c r="N272" i="19"/>
  <c r="N270" i="19" s="1"/>
  <c r="N269" i="19" s="1"/>
  <c r="M272" i="19"/>
  <c r="J272" i="19"/>
  <c r="H272" i="19"/>
  <c r="G272" i="19"/>
  <c r="E272" i="19"/>
  <c r="D272" i="19"/>
  <c r="O271" i="19"/>
  <c r="L271" i="19"/>
  <c r="I271" i="19"/>
  <c r="F271" i="19"/>
  <c r="O268" i="19"/>
  <c r="L268" i="19"/>
  <c r="I268" i="19"/>
  <c r="F268" i="19"/>
  <c r="O267" i="19"/>
  <c r="L267" i="19"/>
  <c r="I267" i="19"/>
  <c r="F267" i="19"/>
  <c r="O266" i="19"/>
  <c r="L266" i="19"/>
  <c r="I266" i="19"/>
  <c r="F266" i="19"/>
  <c r="O265" i="19"/>
  <c r="L265" i="19"/>
  <c r="I265" i="19"/>
  <c r="F265" i="19"/>
  <c r="N264" i="19"/>
  <c r="M264" i="19"/>
  <c r="K264" i="19"/>
  <c r="J264" i="19"/>
  <c r="H264" i="19"/>
  <c r="G264" i="19"/>
  <c r="E264" i="19"/>
  <c r="D264" i="19"/>
  <c r="O263" i="19"/>
  <c r="L263" i="19"/>
  <c r="I263" i="19"/>
  <c r="F263" i="19"/>
  <c r="O262" i="19"/>
  <c r="L262" i="19"/>
  <c r="I262" i="19"/>
  <c r="F262" i="19"/>
  <c r="O261" i="19"/>
  <c r="L261" i="19"/>
  <c r="I261" i="19"/>
  <c r="F261" i="19"/>
  <c r="N260" i="19"/>
  <c r="M260" i="19"/>
  <c r="M259" i="19" s="1"/>
  <c r="K260" i="19"/>
  <c r="J260" i="19"/>
  <c r="J259" i="19" s="1"/>
  <c r="H260" i="19"/>
  <c r="H259" i="19" s="1"/>
  <c r="G260" i="19"/>
  <c r="E260" i="19"/>
  <c r="D260" i="19"/>
  <c r="D259" i="19" s="1"/>
  <c r="N259" i="19"/>
  <c r="O258" i="19"/>
  <c r="L258" i="19"/>
  <c r="I258" i="19"/>
  <c r="F258" i="19"/>
  <c r="O257" i="19"/>
  <c r="L257" i="19"/>
  <c r="I257" i="19"/>
  <c r="F257" i="19"/>
  <c r="O256" i="19"/>
  <c r="L256" i="19"/>
  <c r="I256" i="19"/>
  <c r="F256" i="19"/>
  <c r="O255" i="19"/>
  <c r="L255" i="19"/>
  <c r="I255" i="19"/>
  <c r="F255" i="19"/>
  <c r="O254" i="19"/>
  <c r="L254" i="19"/>
  <c r="I254" i="19"/>
  <c r="F254" i="19"/>
  <c r="N253" i="19"/>
  <c r="N252" i="19" s="1"/>
  <c r="M253" i="19"/>
  <c r="M252" i="19" s="1"/>
  <c r="O252" i="19" s="1"/>
  <c r="K253" i="19"/>
  <c r="K252" i="19" s="1"/>
  <c r="J253" i="19"/>
  <c r="H253" i="19"/>
  <c r="H252" i="19" s="1"/>
  <c r="G253" i="19"/>
  <c r="G252" i="19" s="1"/>
  <c r="I252" i="19" s="1"/>
  <c r="E253" i="19"/>
  <c r="E252" i="19" s="1"/>
  <c r="D253" i="19"/>
  <c r="D252" i="19" s="1"/>
  <c r="O251" i="19"/>
  <c r="L251" i="19"/>
  <c r="I251" i="19"/>
  <c r="F251" i="19"/>
  <c r="O250" i="19"/>
  <c r="L250" i="19"/>
  <c r="I250" i="19"/>
  <c r="F250" i="19"/>
  <c r="O249" i="19"/>
  <c r="L249" i="19"/>
  <c r="I249" i="19"/>
  <c r="F249" i="19"/>
  <c r="O248" i="19"/>
  <c r="L248" i="19"/>
  <c r="I248" i="19"/>
  <c r="F248" i="19"/>
  <c r="N247" i="19"/>
  <c r="M247" i="19"/>
  <c r="K247" i="19"/>
  <c r="J247" i="19"/>
  <c r="H247" i="19"/>
  <c r="G247" i="19"/>
  <c r="E247" i="19"/>
  <c r="D247" i="19"/>
  <c r="O246" i="19"/>
  <c r="L246" i="19"/>
  <c r="I246" i="19"/>
  <c r="F246" i="19"/>
  <c r="O245" i="19"/>
  <c r="L245" i="19"/>
  <c r="I245" i="19"/>
  <c r="F245" i="19"/>
  <c r="O244" i="19"/>
  <c r="L244" i="19"/>
  <c r="I244" i="19"/>
  <c r="F244" i="19"/>
  <c r="O243" i="19"/>
  <c r="L243" i="19"/>
  <c r="I243" i="19"/>
  <c r="F243" i="19"/>
  <c r="O242" i="19"/>
  <c r="L242" i="19"/>
  <c r="I242" i="19"/>
  <c r="F242" i="19"/>
  <c r="O241" i="19"/>
  <c r="L241" i="19"/>
  <c r="I241" i="19"/>
  <c r="F241" i="19"/>
  <c r="O240" i="19"/>
  <c r="L240" i="19"/>
  <c r="I240" i="19"/>
  <c r="F240" i="19"/>
  <c r="N239" i="19"/>
  <c r="M239" i="19"/>
  <c r="K239" i="19"/>
  <c r="J239" i="19"/>
  <c r="H239" i="19"/>
  <c r="G239" i="19"/>
  <c r="E239" i="19"/>
  <c r="D239" i="19"/>
  <c r="O238" i="19"/>
  <c r="L238" i="19"/>
  <c r="I238" i="19"/>
  <c r="F238" i="19"/>
  <c r="O237" i="19"/>
  <c r="L237" i="19"/>
  <c r="I237" i="19"/>
  <c r="F237" i="19"/>
  <c r="N236" i="19"/>
  <c r="M236" i="19"/>
  <c r="K236" i="19"/>
  <c r="J236" i="19"/>
  <c r="H236" i="19"/>
  <c r="G236" i="19"/>
  <c r="E236" i="19"/>
  <c r="D236" i="19"/>
  <c r="O235" i="19"/>
  <c r="L235" i="19"/>
  <c r="I235" i="19"/>
  <c r="F235" i="19"/>
  <c r="N234" i="19"/>
  <c r="N232" i="19" s="1"/>
  <c r="M234" i="19"/>
  <c r="K234" i="19"/>
  <c r="J234" i="19"/>
  <c r="J232" i="19" s="1"/>
  <c r="H234" i="19"/>
  <c r="G234" i="19"/>
  <c r="G232" i="19" s="1"/>
  <c r="E234" i="19"/>
  <c r="D234" i="19"/>
  <c r="O233" i="19"/>
  <c r="L233" i="19"/>
  <c r="I233" i="19"/>
  <c r="F233" i="19"/>
  <c r="O230" i="19"/>
  <c r="L230" i="19"/>
  <c r="I230" i="19"/>
  <c r="F230" i="19"/>
  <c r="O229" i="19"/>
  <c r="L229" i="19"/>
  <c r="I229" i="19"/>
  <c r="F229" i="19"/>
  <c r="N228" i="19"/>
  <c r="M228" i="19"/>
  <c r="K228" i="19"/>
  <c r="J228" i="19"/>
  <c r="H228" i="19"/>
  <c r="G228" i="19"/>
  <c r="E228" i="19"/>
  <c r="D228" i="19"/>
  <c r="O227" i="19"/>
  <c r="L227" i="19"/>
  <c r="I227" i="19"/>
  <c r="F227" i="19"/>
  <c r="O226" i="19"/>
  <c r="L226" i="19"/>
  <c r="I226" i="19"/>
  <c r="F226" i="19"/>
  <c r="O225" i="19"/>
  <c r="L225" i="19"/>
  <c r="I225" i="19"/>
  <c r="F225" i="19"/>
  <c r="O224" i="19"/>
  <c r="L224" i="19"/>
  <c r="I224" i="19"/>
  <c r="D224" i="19"/>
  <c r="O223" i="19"/>
  <c r="L223" i="19"/>
  <c r="I223" i="19"/>
  <c r="F223" i="19"/>
  <c r="O222" i="19"/>
  <c r="L222" i="19"/>
  <c r="I222" i="19"/>
  <c r="F222" i="19"/>
  <c r="O221" i="19"/>
  <c r="L221" i="19"/>
  <c r="I221" i="19"/>
  <c r="F221" i="19"/>
  <c r="O220" i="19"/>
  <c r="L220" i="19"/>
  <c r="I220" i="19"/>
  <c r="F220" i="19"/>
  <c r="O219" i="19"/>
  <c r="L219" i="19"/>
  <c r="I219" i="19"/>
  <c r="F219" i="19"/>
  <c r="O218" i="19"/>
  <c r="L218" i="19"/>
  <c r="I218" i="19"/>
  <c r="F218" i="19"/>
  <c r="N217" i="19"/>
  <c r="M217" i="19"/>
  <c r="K217" i="19"/>
  <c r="J217" i="19"/>
  <c r="H217" i="19"/>
  <c r="G217" i="19"/>
  <c r="E217" i="19"/>
  <c r="O216" i="19"/>
  <c r="L216" i="19"/>
  <c r="I216" i="19"/>
  <c r="F216" i="19"/>
  <c r="O215" i="19"/>
  <c r="L215" i="19"/>
  <c r="I215" i="19"/>
  <c r="F215" i="19"/>
  <c r="O214" i="19"/>
  <c r="L214" i="19"/>
  <c r="I214" i="19"/>
  <c r="F214" i="19"/>
  <c r="O213" i="19"/>
  <c r="L213" i="19"/>
  <c r="I213" i="19"/>
  <c r="F213" i="19"/>
  <c r="O212" i="19"/>
  <c r="L212" i="19"/>
  <c r="I212" i="19"/>
  <c r="F212" i="19"/>
  <c r="O211" i="19"/>
  <c r="L211" i="19"/>
  <c r="I211" i="19"/>
  <c r="F211" i="19"/>
  <c r="O210" i="19"/>
  <c r="L210" i="19"/>
  <c r="I210" i="19"/>
  <c r="F210" i="19"/>
  <c r="O209" i="19"/>
  <c r="L209" i="19"/>
  <c r="I209" i="19"/>
  <c r="F209" i="19"/>
  <c r="O208" i="19"/>
  <c r="L208" i="19"/>
  <c r="I208" i="19"/>
  <c r="F208" i="19"/>
  <c r="O207" i="19"/>
  <c r="L207" i="19"/>
  <c r="I207" i="19"/>
  <c r="F207" i="19"/>
  <c r="N206" i="19"/>
  <c r="M206" i="19"/>
  <c r="M205" i="19" s="1"/>
  <c r="K206" i="19"/>
  <c r="J206" i="19"/>
  <c r="H206" i="19"/>
  <c r="G206" i="19"/>
  <c r="E206" i="19"/>
  <c r="D206" i="19"/>
  <c r="O204" i="19"/>
  <c r="L204" i="19"/>
  <c r="I204" i="19"/>
  <c r="F204" i="19"/>
  <c r="O203" i="19"/>
  <c r="L203" i="19"/>
  <c r="I203" i="19"/>
  <c r="F203" i="19"/>
  <c r="O202" i="19"/>
  <c r="L202" i="19"/>
  <c r="I202" i="19"/>
  <c r="F202" i="19"/>
  <c r="O201" i="19"/>
  <c r="L201" i="19"/>
  <c r="I201" i="19"/>
  <c r="F201" i="19"/>
  <c r="O200" i="19"/>
  <c r="L200" i="19"/>
  <c r="I200" i="19"/>
  <c r="F200" i="19"/>
  <c r="N199" i="19"/>
  <c r="M199" i="19"/>
  <c r="K199" i="19"/>
  <c r="K197" i="19" s="1"/>
  <c r="J199" i="19"/>
  <c r="L199" i="19" s="1"/>
  <c r="H199" i="19"/>
  <c r="H197" i="19" s="1"/>
  <c r="G199" i="19"/>
  <c r="E199" i="19"/>
  <c r="D199" i="19"/>
  <c r="D197" i="19" s="1"/>
  <c r="O198" i="19"/>
  <c r="L198" i="19"/>
  <c r="I198" i="19"/>
  <c r="F198" i="19"/>
  <c r="N197" i="19"/>
  <c r="G197" i="19"/>
  <c r="O194" i="19"/>
  <c r="L194" i="19"/>
  <c r="I194" i="19"/>
  <c r="F194" i="19"/>
  <c r="N193" i="19"/>
  <c r="M193" i="19"/>
  <c r="K193" i="19"/>
  <c r="K192" i="19" s="1"/>
  <c r="J193" i="19"/>
  <c r="J192" i="19" s="1"/>
  <c r="H193" i="19"/>
  <c r="H192" i="19" s="1"/>
  <c r="G193" i="19"/>
  <c r="E193" i="19"/>
  <c r="E192" i="19" s="1"/>
  <c r="D193" i="19"/>
  <c r="D192" i="19" s="1"/>
  <c r="N192" i="19"/>
  <c r="M192" i="19"/>
  <c r="O191" i="19"/>
  <c r="L191" i="19"/>
  <c r="I191" i="19"/>
  <c r="F191" i="19"/>
  <c r="O190" i="19"/>
  <c r="L190" i="19"/>
  <c r="I190" i="19"/>
  <c r="F190" i="19"/>
  <c r="N189" i="19"/>
  <c r="M189" i="19"/>
  <c r="M188" i="19" s="1"/>
  <c r="K189" i="19"/>
  <c r="J189" i="19"/>
  <c r="H189" i="19"/>
  <c r="G189" i="19"/>
  <c r="E189" i="19"/>
  <c r="D189" i="19"/>
  <c r="O187" i="19"/>
  <c r="L187" i="19"/>
  <c r="I187" i="19"/>
  <c r="F187" i="19"/>
  <c r="O186" i="19"/>
  <c r="L186" i="19"/>
  <c r="I186" i="19"/>
  <c r="F186" i="19"/>
  <c r="N185" i="19"/>
  <c r="M185" i="19"/>
  <c r="K185" i="19"/>
  <c r="J185" i="19"/>
  <c r="H185" i="19"/>
  <c r="G185" i="19"/>
  <c r="E185" i="19"/>
  <c r="D185" i="19"/>
  <c r="O184" i="19"/>
  <c r="L184" i="19"/>
  <c r="I184" i="19"/>
  <c r="F184" i="19"/>
  <c r="O183" i="19"/>
  <c r="L183" i="19"/>
  <c r="I183" i="19"/>
  <c r="F183" i="19"/>
  <c r="O182" i="19"/>
  <c r="L182" i="19"/>
  <c r="I182" i="19"/>
  <c r="F182" i="19"/>
  <c r="O181" i="19"/>
  <c r="L181" i="19"/>
  <c r="I181" i="19"/>
  <c r="F181" i="19"/>
  <c r="N180" i="19"/>
  <c r="M180" i="19"/>
  <c r="K180" i="19"/>
  <c r="J180" i="19"/>
  <c r="H180" i="19"/>
  <c r="G180" i="19"/>
  <c r="E180" i="19"/>
  <c r="D180" i="19"/>
  <c r="O179" i="19"/>
  <c r="L179" i="19"/>
  <c r="I179" i="19"/>
  <c r="F179" i="19"/>
  <c r="O178" i="19"/>
  <c r="L178" i="19"/>
  <c r="I178" i="19"/>
  <c r="F178" i="19"/>
  <c r="O177" i="19"/>
  <c r="L177" i="19"/>
  <c r="I177" i="19"/>
  <c r="F177" i="19"/>
  <c r="N176" i="19"/>
  <c r="M176" i="19"/>
  <c r="M175" i="19" s="1"/>
  <c r="K176" i="19"/>
  <c r="K175" i="19" s="1"/>
  <c r="K174" i="19" s="1"/>
  <c r="J176" i="19"/>
  <c r="J175" i="19" s="1"/>
  <c r="H176" i="19"/>
  <c r="G176" i="19"/>
  <c r="G175" i="19" s="1"/>
  <c r="G174" i="19" s="1"/>
  <c r="E176" i="19"/>
  <c r="E175" i="19" s="1"/>
  <c r="E174" i="19" s="1"/>
  <c r="D176" i="19"/>
  <c r="O173" i="19"/>
  <c r="L173" i="19"/>
  <c r="I173" i="19"/>
  <c r="F173" i="19"/>
  <c r="O172" i="19"/>
  <c r="L172" i="19"/>
  <c r="I172" i="19"/>
  <c r="F172" i="19"/>
  <c r="O171" i="19"/>
  <c r="L171" i="19"/>
  <c r="I171" i="19"/>
  <c r="F171" i="19"/>
  <c r="O170" i="19"/>
  <c r="L170" i="19"/>
  <c r="I170" i="19"/>
  <c r="F170" i="19"/>
  <c r="O169" i="19"/>
  <c r="L169" i="19"/>
  <c r="I169" i="19"/>
  <c r="F169" i="19"/>
  <c r="O168" i="19"/>
  <c r="L168" i="19"/>
  <c r="I168" i="19"/>
  <c r="F168" i="19"/>
  <c r="N167" i="19"/>
  <c r="N166" i="19" s="1"/>
  <c r="M167" i="19"/>
  <c r="K167" i="19"/>
  <c r="J167" i="19"/>
  <c r="J166" i="19" s="1"/>
  <c r="H167" i="19"/>
  <c r="G167" i="19"/>
  <c r="G166" i="19" s="1"/>
  <c r="E167" i="19"/>
  <c r="E166" i="19" s="1"/>
  <c r="D167" i="19"/>
  <c r="D166" i="19" s="1"/>
  <c r="H166" i="19"/>
  <c r="O165" i="19"/>
  <c r="L165" i="19"/>
  <c r="I165" i="19"/>
  <c r="F165" i="19"/>
  <c r="O164" i="19"/>
  <c r="L164" i="19"/>
  <c r="I164" i="19"/>
  <c r="F164" i="19"/>
  <c r="O163" i="19"/>
  <c r="L163" i="19"/>
  <c r="I163" i="19"/>
  <c r="F163" i="19"/>
  <c r="O162" i="19"/>
  <c r="L162" i="19"/>
  <c r="I162" i="19"/>
  <c r="F162" i="19"/>
  <c r="N161" i="19"/>
  <c r="M161" i="19"/>
  <c r="K161" i="19"/>
  <c r="J161" i="19"/>
  <c r="H161" i="19"/>
  <c r="G161" i="19"/>
  <c r="E161" i="19"/>
  <c r="D161" i="19"/>
  <c r="O160" i="19"/>
  <c r="L160" i="19"/>
  <c r="I160" i="19"/>
  <c r="F160" i="19"/>
  <c r="O159" i="19"/>
  <c r="L159" i="19"/>
  <c r="I159" i="19"/>
  <c r="F159" i="19"/>
  <c r="O158" i="19"/>
  <c r="L158" i="19"/>
  <c r="I158" i="19"/>
  <c r="F158" i="19"/>
  <c r="O157" i="19"/>
  <c r="L157" i="19"/>
  <c r="I157" i="19"/>
  <c r="F157" i="19"/>
  <c r="O156" i="19"/>
  <c r="L156" i="19"/>
  <c r="I156" i="19"/>
  <c r="F156" i="19"/>
  <c r="O155" i="19"/>
  <c r="L155" i="19"/>
  <c r="I155" i="19"/>
  <c r="F155" i="19"/>
  <c r="O154" i="19"/>
  <c r="L154" i="19"/>
  <c r="I154" i="19"/>
  <c r="F154" i="19"/>
  <c r="O153" i="19"/>
  <c r="L153" i="19"/>
  <c r="I153" i="19"/>
  <c r="F153" i="19"/>
  <c r="N152" i="19"/>
  <c r="M152" i="19"/>
  <c r="K152" i="19"/>
  <c r="J152" i="19"/>
  <c r="L152" i="19" s="1"/>
  <c r="H152" i="19"/>
  <c r="G152" i="19"/>
  <c r="I152" i="19" s="1"/>
  <c r="E152" i="19"/>
  <c r="D152" i="19"/>
  <c r="O151" i="19"/>
  <c r="L151" i="19"/>
  <c r="I151" i="19"/>
  <c r="F151" i="19"/>
  <c r="O150" i="19"/>
  <c r="L150" i="19"/>
  <c r="I150" i="19"/>
  <c r="F150" i="19"/>
  <c r="O149" i="19"/>
  <c r="L149" i="19"/>
  <c r="I149" i="19"/>
  <c r="F149" i="19"/>
  <c r="O148" i="19"/>
  <c r="L148" i="19"/>
  <c r="I148" i="19"/>
  <c r="F148" i="19"/>
  <c r="O147" i="19"/>
  <c r="L147" i="19"/>
  <c r="I147" i="19"/>
  <c r="F147" i="19"/>
  <c r="O146" i="19"/>
  <c r="L146" i="19"/>
  <c r="I146" i="19"/>
  <c r="F146" i="19"/>
  <c r="N145" i="19"/>
  <c r="M145" i="19"/>
  <c r="K145" i="19"/>
  <c r="J145" i="19"/>
  <c r="H145" i="19"/>
  <c r="G145" i="19"/>
  <c r="E145" i="19"/>
  <c r="D145" i="19"/>
  <c r="O144" i="19"/>
  <c r="L144" i="19"/>
  <c r="I144" i="19"/>
  <c r="F144" i="19"/>
  <c r="O143" i="19"/>
  <c r="L143" i="19"/>
  <c r="I143" i="19"/>
  <c r="F143" i="19"/>
  <c r="N142" i="19"/>
  <c r="M142" i="19"/>
  <c r="K142" i="19"/>
  <c r="J142" i="19"/>
  <c r="L142" i="19" s="1"/>
  <c r="H142" i="19"/>
  <c r="G142" i="19"/>
  <c r="E142" i="19"/>
  <c r="D142" i="19"/>
  <c r="F142" i="19" s="1"/>
  <c r="O141" i="19"/>
  <c r="L141" i="19"/>
  <c r="I141" i="19"/>
  <c r="F141" i="19"/>
  <c r="O140" i="19"/>
  <c r="L140" i="19"/>
  <c r="I140" i="19"/>
  <c r="F140" i="19"/>
  <c r="O139" i="19"/>
  <c r="L139" i="19"/>
  <c r="I139" i="19"/>
  <c r="F139" i="19"/>
  <c r="O138" i="19"/>
  <c r="L138" i="19"/>
  <c r="I138" i="19"/>
  <c r="F138" i="19"/>
  <c r="N137" i="19"/>
  <c r="M137" i="19"/>
  <c r="K137" i="19"/>
  <c r="J137" i="19"/>
  <c r="H137" i="19"/>
  <c r="G137" i="19"/>
  <c r="E137" i="19"/>
  <c r="D137" i="19"/>
  <c r="O136" i="19"/>
  <c r="L136" i="19"/>
  <c r="I136" i="19"/>
  <c r="F136" i="19"/>
  <c r="O135" i="19"/>
  <c r="L135" i="19"/>
  <c r="I135" i="19"/>
  <c r="F135" i="19"/>
  <c r="O134" i="19"/>
  <c r="L134" i="19"/>
  <c r="I134" i="19"/>
  <c r="D134" i="19"/>
  <c r="F134" i="19" s="1"/>
  <c r="O133" i="19"/>
  <c r="L133" i="19"/>
  <c r="I133" i="19"/>
  <c r="D133" i="19"/>
  <c r="F133" i="19" s="1"/>
  <c r="N132" i="19"/>
  <c r="M132" i="19"/>
  <c r="M131" i="19" s="1"/>
  <c r="K132" i="19"/>
  <c r="J132" i="19"/>
  <c r="H132" i="19"/>
  <c r="G132" i="19"/>
  <c r="E132" i="19"/>
  <c r="O130" i="19"/>
  <c r="L130" i="19"/>
  <c r="I130" i="19"/>
  <c r="F130" i="19"/>
  <c r="N129" i="19"/>
  <c r="M129" i="19"/>
  <c r="K129" i="19"/>
  <c r="J129" i="19"/>
  <c r="H129" i="19"/>
  <c r="G129" i="19"/>
  <c r="E129" i="19"/>
  <c r="D129" i="19"/>
  <c r="O128" i="19"/>
  <c r="L128" i="19"/>
  <c r="I128" i="19"/>
  <c r="F128" i="19"/>
  <c r="O127" i="19"/>
  <c r="L127" i="19"/>
  <c r="I127" i="19"/>
  <c r="F127" i="19"/>
  <c r="O126" i="19"/>
  <c r="L126" i="19"/>
  <c r="I126" i="19"/>
  <c r="F126" i="19"/>
  <c r="O125" i="19"/>
  <c r="L125" i="19"/>
  <c r="I125" i="19"/>
  <c r="F125" i="19"/>
  <c r="O124" i="19"/>
  <c r="L124" i="19"/>
  <c r="I124" i="19"/>
  <c r="F124" i="19"/>
  <c r="N123" i="19"/>
  <c r="M123" i="19"/>
  <c r="K123" i="19"/>
  <c r="J123" i="19"/>
  <c r="H123" i="19"/>
  <c r="G123" i="19"/>
  <c r="E123" i="19"/>
  <c r="D123" i="19"/>
  <c r="O122" i="19"/>
  <c r="L122" i="19"/>
  <c r="I122" i="19"/>
  <c r="F122" i="19"/>
  <c r="O121" i="19"/>
  <c r="L121" i="19"/>
  <c r="I121" i="19"/>
  <c r="F121" i="19"/>
  <c r="O120" i="19"/>
  <c r="L120" i="19"/>
  <c r="I120" i="19"/>
  <c r="F120" i="19"/>
  <c r="O119" i="19"/>
  <c r="L119" i="19"/>
  <c r="I119" i="19"/>
  <c r="F119" i="19"/>
  <c r="O118" i="19"/>
  <c r="L118" i="19"/>
  <c r="I118" i="19"/>
  <c r="F118" i="19"/>
  <c r="N117" i="19"/>
  <c r="M117" i="19"/>
  <c r="K117" i="19"/>
  <c r="J117" i="19"/>
  <c r="H117" i="19"/>
  <c r="G117" i="19"/>
  <c r="E117" i="19"/>
  <c r="D117" i="19"/>
  <c r="O116" i="19"/>
  <c r="L116" i="19"/>
  <c r="I116" i="19"/>
  <c r="D116" i="19"/>
  <c r="F116" i="19" s="1"/>
  <c r="O115" i="19"/>
  <c r="L115" i="19"/>
  <c r="I115" i="19"/>
  <c r="F115" i="19"/>
  <c r="O114" i="19"/>
  <c r="L114" i="19"/>
  <c r="I114" i="19"/>
  <c r="F114" i="19"/>
  <c r="N113" i="19"/>
  <c r="M113" i="19"/>
  <c r="K113" i="19"/>
  <c r="J113" i="19"/>
  <c r="H113" i="19"/>
  <c r="G113" i="19"/>
  <c r="E113" i="19"/>
  <c r="D113" i="19"/>
  <c r="O112" i="19"/>
  <c r="L112" i="19"/>
  <c r="I112" i="19"/>
  <c r="F112" i="19"/>
  <c r="O111" i="19"/>
  <c r="L111" i="19"/>
  <c r="I111" i="19"/>
  <c r="F111" i="19"/>
  <c r="O110" i="19"/>
  <c r="L110" i="19"/>
  <c r="I110" i="19"/>
  <c r="F110" i="19"/>
  <c r="O109" i="19"/>
  <c r="L109" i="19"/>
  <c r="I109" i="19"/>
  <c r="F109" i="19"/>
  <c r="O108" i="19"/>
  <c r="L108" i="19"/>
  <c r="I108" i="19"/>
  <c r="F108" i="19"/>
  <c r="O107" i="19"/>
  <c r="L107" i="19"/>
  <c r="I107" i="19"/>
  <c r="D107" i="19"/>
  <c r="F107" i="19" s="1"/>
  <c r="O106" i="19"/>
  <c r="L106" i="19"/>
  <c r="I106" i="19"/>
  <c r="F106" i="19"/>
  <c r="O105" i="19"/>
  <c r="L105" i="19"/>
  <c r="I105" i="19"/>
  <c r="F105" i="19"/>
  <c r="N104" i="19"/>
  <c r="M104" i="19"/>
  <c r="K104" i="19"/>
  <c r="J104" i="19"/>
  <c r="H104" i="19"/>
  <c r="G104" i="19"/>
  <c r="E104" i="19"/>
  <c r="D104" i="19"/>
  <c r="O103" i="19"/>
  <c r="L103" i="19"/>
  <c r="I103" i="19"/>
  <c r="D103" i="19"/>
  <c r="F103" i="19" s="1"/>
  <c r="O102" i="19"/>
  <c r="L102" i="19"/>
  <c r="I102" i="19"/>
  <c r="F102" i="19"/>
  <c r="O101" i="19"/>
  <c r="L101" i="19"/>
  <c r="I101" i="19"/>
  <c r="F101" i="19"/>
  <c r="O100" i="19"/>
  <c r="L100" i="19"/>
  <c r="I100" i="19"/>
  <c r="F100" i="19"/>
  <c r="O99" i="19"/>
  <c r="L99" i="19"/>
  <c r="I99" i="19"/>
  <c r="F99" i="19"/>
  <c r="O98" i="19"/>
  <c r="L98" i="19"/>
  <c r="I98" i="19"/>
  <c r="F98" i="19"/>
  <c r="O97" i="19"/>
  <c r="L97" i="19"/>
  <c r="I97" i="19"/>
  <c r="F97" i="19"/>
  <c r="N96" i="19"/>
  <c r="M96" i="19"/>
  <c r="K96" i="19"/>
  <c r="J96" i="19"/>
  <c r="H96" i="19"/>
  <c r="G96" i="19"/>
  <c r="E96" i="19"/>
  <c r="O95" i="19"/>
  <c r="L95" i="19"/>
  <c r="I95" i="19"/>
  <c r="F95" i="19"/>
  <c r="O94" i="19"/>
  <c r="L94" i="19"/>
  <c r="I94" i="19"/>
  <c r="E94" i="19"/>
  <c r="O93" i="19"/>
  <c r="L93" i="19"/>
  <c r="I93" i="19"/>
  <c r="F93" i="19"/>
  <c r="O92" i="19"/>
  <c r="L92" i="19"/>
  <c r="I92" i="19"/>
  <c r="F92" i="19"/>
  <c r="O91" i="19"/>
  <c r="L91" i="19"/>
  <c r="I91" i="19"/>
  <c r="F91" i="19"/>
  <c r="N90" i="19"/>
  <c r="M90" i="19"/>
  <c r="K90" i="19"/>
  <c r="J90" i="19"/>
  <c r="H90" i="19"/>
  <c r="G90" i="19"/>
  <c r="D90" i="19"/>
  <c r="O89" i="19"/>
  <c r="L89" i="19"/>
  <c r="I89" i="19"/>
  <c r="F89" i="19"/>
  <c r="O88" i="19"/>
  <c r="L88" i="19"/>
  <c r="I88" i="19"/>
  <c r="F88" i="19"/>
  <c r="O87" i="19"/>
  <c r="L87" i="19"/>
  <c r="I87" i="19"/>
  <c r="F87" i="19"/>
  <c r="O86" i="19"/>
  <c r="L86" i="19"/>
  <c r="I86" i="19"/>
  <c r="F86" i="19"/>
  <c r="N85" i="19"/>
  <c r="M85" i="19"/>
  <c r="K85" i="19"/>
  <c r="J85" i="19"/>
  <c r="H85" i="19"/>
  <c r="G85" i="19"/>
  <c r="E85" i="19"/>
  <c r="D85" i="19"/>
  <c r="O83" i="19"/>
  <c r="L83" i="19"/>
  <c r="I83" i="19"/>
  <c r="F83" i="19"/>
  <c r="O82" i="19"/>
  <c r="L82" i="19"/>
  <c r="I82" i="19"/>
  <c r="F82" i="19"/>
  <c r="N81" i="19"/>
  <c r="M81" i="19"/>
  <c r="K81" i="19"/>
  <c r="J81" i="19"/>
  <c r="H81" i="19"/>
  <c r="G81" i="19"/>
  <c r="E81" i="19"/>
  <c r="D81" i="19"/>
  <c r="O80" i="19"/>
  <c r="L80" i="19"/>
  <c r="I80" i="19"/>
  <c r="F80" i="19"/>
  <c r="O79" i="19"/>
  <c r="L79" i="19"/>
  <c r="I79" i="19"/>
  <c r="F79" i="19"/>
  <c r="N78" i="19"/>
  <c r="M78" i="19"/>
  <c r="M77" i="19" s="1"/>
  <c r="K78" i="19"/>
  <c r="J78" i="19"/>
  <c r="J77" i="19" s="1"/>
  <c r="H78" i="19"/>
  <c r="H77" i="19" s="1"/>
  <c r="G78" i="19"/>
  <c r="E78" i="19"/>
  <c r="E77" i="19" s="1"/>
  <c r="D78" i="19"/>
  <c r="D77" i="19" s="1"/>
  <c r="O75" i="19"/>
  <c r="L75" i="19"/>
  <c r="I75" i="19"/>
  <c r="F75" i="19"/>
  <c r="O74" i="19"/>
  <c r="L74" i="19"/>
  <c r="I74" i="19"/>
  <c r="F74" i="19"/>
  <c r="O73" i="19"/>
  <c r="L73" i="19"/>
  <c r="I73" i="19"/>
  <c r="F73" i="19"/>
  <c r="O72" i="19"/>
  <c r="L72" i="19"/>
  <c r="I72" i="19"/>
  <c r="F72" i="19"/>
  <c r="O71" i="19"/>
  <c r="L71" i="19"/>
  <c r="I71" i="19"/>
  <c r="F71" i="19"/>
  <c r="N70" i="19"/>
  <c r="N68" i="19" s="1"/>
  <c r="M70" i="19"/>
  <c r="M68" i="19" s="1"/>
  <c r="K70" i="19"/>
  <c r="K68" i="19" s="1"/>
  <c r="J70" i="19"/>
  <c r="H70" i="19"/>
  <c r="H68" i="19" s="1"/>
  <c r="G70" i="19"/>
  <c r="E70" i="19"/>
  <c r="E68" i="19" s="1"/>
  <c r="D70" i="19"/>
  <c r="O69" i="19"/>
  <c r="L69" i="19"/>
  <c r="I69" i="19"/>
  <c r="F69" i="19"/>
  <c r="O67" i="19"/>
  <c r="L67" i="19"/>
  <c r="I67" i="19"/>
  <c r="F67" i="19"/>
  <c r="O66" i="19"/>
  <c r="L66" i="19"/>
  <c r="I66" i="19"/>
  <c r="F66" i="19"/>
  <c r="O65" i="19"/>
  <c r="L65" i="19"/>
  <c r="I65" i="19"/>
  <c r="F65" i="19"/>
  <c r="O64" i="19"/>
  <c r="L64" i="19"/>
  <c r="I64" i="19"/>
  <c r="F64" i="19"/>
  <c r="O63" i="19"/>
  <c r="L63" i="19"/>
  <c r="I63" i="19"/>
  <c r="F63" i="19"/>
  <c r="O62" i="19"/>
  <c r="L62" i="19"/>
  <c r="I62" i="19"/>
  <c r="F62" i="19"/>
  <c r="O61" i="19"/>
  <c r="L61" i="19"/>
  <c r="I61" i="19"/>
  <c r="F61" i="19"/>
  <c r="O60" i="19"/>
  <c r="L60" i="19"/>
  <c r="I60" i="19"/>
  <c r="F60" i="19"/>
  <c r="N59" i="19"/>
  <c r="M59" i="19"/>
  <c r="K59" i="19"/>
  <c r="J59" i="19"/>
  <c r="L59" i="19" s="1"/>
  <c r="H59" i="19"/>
  <c r="G59" i="19"/>
  <c r="E59" i="19"/>
  <c r="D59" i="19"/>
  <c r="O58" i="19"/>
  <c r="L58" i="19"/>
  <c r="I58" i="19"/>
  <c r="F58" i="19"/>
  <c r="O57" i="19"/>
  <c r="L57" i="19"/>
  <c r="I57" i="19"/>
  <c r="F57" i="19"/>
  <c r="N56" i="19"/>
  <c r="N55" i="19" s="1"/>
  <c r="M56" i="19"/>
  <c r="K56" i="19"/>
  <c r="K55" i="19" s="1"/>
  <c r="J56" i="19"/>
  <c r="J55" i="19" s="1"/>
  <c r="H56" i="19"/>
  <c r="G56" i="19"/>
  <c r="E56" i="19"/>
  <c r="E55" i="19" s="1"/>
  <c r="D56" i="19"/>
  <c r="F56" i="19" s="1"/>
  <c r="M55" i="19"/>
  <c r="G55" i="19"/>
  <c r="O48" i="19"/>
  <c r="C48" i="19" s="1"/>
  <c r="O47" i="19"/>
  <c r="C47" i="19" s="1"/>
  <c r="N46" i="19"/>
  <c r="M46" i="19"/>
  <c r="L45" i="19"/>
  <c r="I45" i="19"/>
  <c r="F45" i="19"/>
  <c r="K44" i="19"/>
  <c r="J44" i="19"/>
  <c r="H44" i="19"/>
  <c r="G44" i="19"/>
  <c r="E44" i="19"/>
  <c r="D44" i="19"/>
  <c r="F43" i="19"/>
  <c r="C43" i="19" s="1"/>
  <c r="L42" i="19"/>
  <c r="C42" i="19" s="1"/>
  <c r="L41" i="19"/>
  <c r="C41" i="19" s="1"/>
  <c r="L40" i="19"/>
  <c r="C40" i="19" s="1"/>
  <c r="L39" i="19"/>
  <c r="C39" i="19" s="1"/>
  <c r="K38" i="19"/>
  <c r="J38" i="19"/>
  <c r="L37" i="19"/>
  <c r="C37" i="19" s="1"/>
  <c r="L36" i="19"/>
  <c r="C36" i="19" s="1"/>
  <c r="K35" i="19"/>
  <c r="J35" i="19"/>
  <c r="L34" i="19"/>
  <c r="C34" i="19" s="1"/>
  <c r="K33" i="19"/>
  <c r="J33" i="19"/>
  <c r="L32" i="19"/>
  <c r="C32" i="19" s="1"/>
  <c r="L31" i="19"/>
  <c r="C31" i="19" s="1"/>
  <c r="L30" i="19"/>
  <c r="C30" i="19" s="1"/>
  <c r="K29" i="19"/>
  <c r="J29" i="19"/>
  <c r="F27" i="19"/>
  <c r="C27" i="19" s="1"/>
  <c r="E26" i="19"/>
  <c r="O25" i="19"/>
  <c r="L25" i="19"/>
  <c r="I25" i="19"/>
  <c r="F25" i="19"/>
  <c r="O24" i="19"/>
  <c r="L24" i="19"/>
  <c r="I24" i="19"/>
  <c r="F24" i="19"/>
  <c r="N23" i="19"/>
  <c r="N291" i="19" s="1"/>
  <c r="N290" i="19" s="1"/>
  <c r="M23" i="19"/>
  <c r="M291" i="19" s="1"/>
  <c r="K23" i="19"/>
  <c r="J23" i="19"/>
  <c r="H23" i="19"/>
  <c r="H291" i="19" s="1"/>
  <c r="G23" i="19"/>
  <c r="G291" i="19" s="1"/>
  <c r="E23" i="19"/>
  <c r="D23" i="19"/>
  <c r="O90" i="19" l="1"/>
  <c r="J270" i="19"/>
  <c r="J269" i="19" s="1"/>
  <c r="C149" i="19"/>
  <c r="L239" i="19"/>
  <c r="O272" i="19"/>
  <c r="I277" i="19"/>
  <c r="I281" i="19"/>
  <c r="O283" i="19"/>
  <c r="L85" i="19"/>
  <c r="I96" i="19"/>
  <c r="O104" i="19"/>
  <c r="L33" i="19"/>
  <c r="C33" i="19" s="1"/>
  <c r="F180" i="19"/>
  <c r="C244" i="19"/>
  <c r="N188" i="19"/>
  <c r="O239" i="19"/>
  <c r="C194" i="19"/>
  <c r="E205" i="19"/>
  <c r="D270" i="19"/>
  <c r="D269" i="19" s="1"/>
  <c r="L145" i="19"/>
  <c r="O59" i="19"/>
  <c r="C79" i="19"/>
  <c r="C83" i="19"/>
  <c r="J84" i="19"/>
  <c r="L90" i="19"/>
  <c r="L189" i="19"/>
  <c r="O193" i="19"/>
  <c r="L217" i="19"/>
  <c r="C111" i="19"/>
  <c r="F113" i="19"/>
  <c r="L113" i="19"/>
  <c r="L180" i="19"/>
  <c r="C268" i="19"/>
  <c r="C294" i="19"/>
  <c r="C298" i="19"/>
  <c r="I234" i="19"/>
  <c r="C58" i="19"/>
  <c r="O68" i="19"/>
  <c r="K131" i="19"/>
  <c r="I264" i="19"/>
  <c r="O264" i="19"/>
  <c r="F206" i="19"/>
  <c r="C248" i="19"/>
  <c r="O145" i="19"/>
  <c r="D188" i="19"/>
  <c r="H205" i="19"/>
  <c r="H196" i="19" s="1"/>
  <c r="N205" i="19"/>
  <c r="O205" i="19" s="1"/>
  <c r="C221" i="19"/>
  <c r="C222" i="19"/>
  <c r="K232" i="19"/>
  <c r="L232" i="19" s="1"/>
  <c r="L277" i="19"/>
  <c r="L281" i="19"/>
  <c r="F283" i="19"/>
  <c r="D291" i="19"/>
  <c r="D290" i="19" s="1"/>
  <c r="O56" i="19"/>
  <c r="I59" i="19"/>
  <c r="I78" i="19"/>
  <c r="I81" i="19"/>
  <c r="O81" i="19"/>
  <c r="C119" i="19"/>
  <c r="F123" i="19"/>
  <c r="L137" i="19"/>
  <c r="K205" i="19"/>
  <c r="C265" i="19"/>
  <c r="C267" i="19"/>
  <c r="J291" i="19"/>
  <c r="E54" i="19"/>
  <c r="I44" i="19"/>
  <c r="F70" i="19"/>
  <c r="L70" i="19"/>
  <c r="O85" i="19"/>
  <c r="C101" i="19"/>
  <c r="C103" i="19"/>
  <c r="F104" i="19"/>
  <c r="L104" i="19"/>
  <c r="C107" i="19"/>
  <c r="C108" i="19"/>
  <c r="C110" i="19"/>
  <c r="I117" i="19"/>
  <c r="I123" i="19"/>
  <c r="O123" i="19"/>
  <c r="I129" i="19"/>
  <c r="C157" i="19"/>
  <c r="L161" i="19"/>
  <c r="C165" i="19"/>
  <c r="F252" i="19"/>
  <c r="M22" i="19"/>
  <c r="L44" i="19"/>
  <c r="C63" i="19"/>
  <c r="O70" i="19"/>
  <c r="L81" i="19"/>
  <c r="C89" i="19"/>
  <c r="L96" i="19"/>
  <c r="C115" i="19"/>
  <c r="C133" i="19"/>
  <c r="C134" i="19"/>
  <c r="C141" i="19"/>
  <c r="C144" i="19"/>
  <c r="C177" i="19"/>
  <c r="C201" i="19"/>
  <c r="C209" i="19"/>
  <c r="C212" i="19"/>
  <c r="C219" i="19"/>
  <c r="C230" i="19"/>
  <c r="E232" i="19"/>
  <c r="L247" i="19"/>
  <c r="C250" i="19"/>
  <c r="C262" i="19"/>
  <c r="O277" i="19"/>
  <c r="C45" i="19"/>
  <c r="J68" i="19"/>
  <c r="L68" i="19" s="1"/>
  <c r="C71" i="19"/>
  <c r="C72" i="19"/>
  <c r="C74" i="19"/>
  <c r="C86" i="19"/>
  <c r="C88" i="19"/>
  <c r="C116" i="19"/>
  <c r="F117" i="19"/>
  <c r="F137" i="19"/>
  <c r="E131" i="19"/>
  <c r="C168" i="19"/>
  <c r="C169" i="19"/>
  <c r="C172" i="19"/>
  <c r="L176" i="19"/>
  <c r="C179" i="19"/>
  <c r="C181" i="19"/>
  <c r="C183" i="19"/>
  <c r="F185" i="19"/>
  <c r="J188" i="19"/>
  <c r="O188" i="19"/>
  <c r="J197" i="19"/>
  <c r="L197" i="19" s="1"/>
  <c r="C203" i="19"/>
  <c r="C213" i="19"/>
  <c r="C215" i="19"/>
  <c r="O217" i="19"/>
  <c r="I228" i="19"/>
  <c r="O228" i="19"/>
  <c r="C240" i="19"/>
  <c r="C241" i="19"/>
  <c r="C243" i="19"/>
  <c r="O247" i="19"/>
  <c r="C256" i="19"/>
  <c r="O259" i="19"/>
  <c r="H270" i="19"/>
  <c r="H269" i="19" s="1"/>
  <c r="C279" i="19"/>
  <c r="O293" i="19"/>
  <c r="E291" i="19"/>
  <c r="E290" i="19" s="1"/>
  <c r="K291" i="19"/>
  <c r="K290" i="19" s="1"/>
  <c r="L38" i="19"/>
  <c r="C38" i="19" s="1"/>
  <c r="I70" i="19"/>
  <c r="O78" i="19"/>
  <c r="C91" i="19"/>
  <c r="C128" i="19"/>
  <c r="F129" i="19"/>
  <c r="G131" i="19"/>
  <c r="O132" i="19"/>
  <c r="O137" i="19"/>
  <c r="I145" i="19"/>
  <c r="C153" i="19"/>
  <c r="C156" i="19"/>
  <c r="O161" i="19"/>
  <c r="F166" i="19"/>
  <c r="C173" i="19"/>
  <c r="I176" i="19"/>
  <c r="O185" i="19"/>
  <c r="H188" i="19"/>
  <c r="I199" i="19"/>
  <c r="O206" i="19"/>
  <c r="O236" i="19"/>
  <c r="I239" i="19"/>
  <c r="F247" i="19"/>
  <c r="L293" i="19"/>
  <c r="C178" i="19"/>
  <c r="O180" i="19"/>
  <c r="I185" i="19"/>
  <c r="C187" i="19"/>
  <c r="F189" i="19"/>
  <c r="C190" i="19"/>
  <c r="F192" i="19"/>
  <c r="O192" i="19"/>
  <c r="C202" i="19"/>
  <c r="C204" i="19"/>
  <c r="I206" i="19"/>
  <c r="C211" i="19"/>
  <c r="C216" i="19"/>
  <c r="C218" i="19"/>
  <c r="C220" i="19"/>
  <c r="L234" i="19"/>
  <c r="F236" i="19"/>
  <c r="C246" i="19"/>
  <c r="F253" i="19"/>
  <c r="C254" i="19"/>
  <c r="C257" i="19"/>
  <c r="F260" i="19"/>
  <c r="O260" i="19"/>
  <c r="K272" i="19"/>
  <c r="K270" i="19" s="1"/>
  <c r="K269" i="19" s="1"/>
  <c r="L269" i="19" s="1"/>
  <c r="C273" i="19"/>
  <c r="C276" i="19"/>
  <c r="C284" i="19"/>
  <c r="C296" i="19"/>
  <c r="C299" i="19"/>
  <c r="C303" i="19"/>
  <c r="C25" i="19"/>
  <c r="L29" i="19"/>
  <c r="C29" i="19" s="1"/>
  <c r="K28" i="19"/>
  <c r="K22" i="19" s="1"/>
  <c r="L35" i="19"/>
  <c r="C35" i="19" s="1"/>
  <c r="C57" i="19"/>
  <c r="F59" i="19"/>
  <c r="C59" i="19" s="1"/>
  <c r="C60" i="19"/>
  <c r="C62" i="19"/>
  <c r="C67" i="19"/>
  <c r="C73" i="19"/>
  <c r="G77" i="19"/>
  <c r="I77" i="19" s="1"/>
  <c r="N84" i="19"/>
  <c r="I85" i="19"/>
  <c r="K84" i="19"/>
  <c r="L84" i="19" s="1"/>
  <c r="M84" i="19"/>
  <c r="C118" i="19"/>
  <c r="C125" i="19"/>
  <c r="C127" i="19"/>
  <c r="D132" i="19"/>
  <c r="F132" i="19" s="1"/>
  <c r="I132" i="19"/>
  <c r="C136" i="19"/>
  <c r="C143" i="19"/>
  <c r="F145" i="19"/>
  <c r="C146" i="19"/>
  <c r="C148" i="19"/>
  <c r="C155" i="19"/>
  <c r="C158" i="19"/>
  <c r="C160" i="19"/>
  <c r="I166" i="19"/>
  <c r="L167" i="19"/>
  <c r="C191" i="19"/>
  <c r="N196" i="19"/>
  <c r="C225" i="19"/>
  <c r="C227" i="19"/>
  <c r="F228" i="19"/>
  <c r="I236" i="19"/>
  <c r="C238" i="19"/>
  <c r="C249" i="19"/>
  <c r="C251" i="19"/>
  <c r="I253" i="19"/>
  <c r="O253" i="19"/>
  <c r="C258" i="19"/>
  <c r="E259" i="19"/>
  <c r="C263" i="19"/>
  <c r="F264" i="19"/>
  <c r="L270" i="19"/>
  <c r="C274" i="19"/>
  <c r="E270" i="19"/>
  <c r="C278" i="19"/>
  <c r="O281" i="19"/>
  <c r="C285" i="19"/>
  <c r="F293" i="19"/>
  <c r="C301" i="19"/>
  <c r="H84" i="19"/>
  <c r="F23" i="19"/>
  <c r="C24" i="19"/>
  <c r="F44" i="19"/>
  <c r="M54" i="19"/>
  <c r="C61" i="19"/>
  <c r="C64" i="19"/>
  <c r="C66" i="19"/>
  <c r="K77" i="19"/>
  <c r="L77" i="19" s="1"/>
  <c r="L78" i="19"/>
  <c r="C80" i="19"/>
  <c r="F81" i="19"/>
  <c r="C87" i="19"/>
  <c r="I90" i="19"/>
  <c r="C93" i="19"/>
  <c r="D96" i="19"/>
  <c r="F96" i="19" s="1"/>
  <c r="C98" i="19"/>
  <c r="C102" i="19"/>
  <c r="C114" i="19"/>
  <c r="L117" i="19"/>
  <c r="L129" i="19"/>
  <c r="C135" i="19"/>
  <c r="C138" i="19"/>
  <c r="C140" i="19"/>
  <c r="C147" i="19"/>
  <c r="C150" i="19"/>
  <c r="F152" i="19"/>
  <c r="O152" i="19"/>
  <c r="C159" i="19"/>
  <c r="F161" i="19"/>
  <c r="C164" i="19"/>
  <c r="C171" i="19"/>
  <c r="L175" i="19"/>
  <c r="O176" i="19"/>
  <c r="I180" i="19"/>
  <c r="C184" i="19"/>
  <c r="F193" i="19"/>
  <c r="C207" i="19"/>
  <c r="C208" i="19"/>
  <c r="C214" i="19"/>
  <c r="C223" i="19"/>
  <c r="C226" i="19"/>
  <c r="C233" i="19"/>
  <c r="N231" i="19"/>
  <c r="O23" i="19"/>
  <c r="E22" i="19"/>
  <c r="D55" i="19"/>
  <c r="F55" i="19" s="1"/>
  <c r="I56" i="19"/>
  <c r="C65" i="19"/>
  <c r="C69" i="19"/>
  <c r="C75" i="19"/>
  <c r="C82" i="19"/>
  <c r="C97" i="19"/>
  <c r="C100" i="19"/>
  <c r="C105" i="19"/>
  <c r="C112" i="19"/>
  <c r="O117" i="19"/>
  <c r="C121" i="19"/>
  <c r="L123" i="19"/>
  <c r="O129" i="19"/>
  <c r="I137" i="19"/>
  <c r="C139" i="19"/>
  <c r="I142" i="19"/>
  <c r="C151" i="19"/>
  <c r="I161" i="19"/>
  <c r="C163" i="19"/>
  <c r="I167" i="19"/>
  <c r="C186" i="19"/>
  <c r="O189" i="19"/>
  <c r="L192" i="19"/>
  <c r="C200" i="19"/>
  <c r="C235" i="19"/>
  <c r="C242" i="19"/>
  <c r="C255" i="19"/>
  <c r="C266" i="19"/>
  <c r="C271" i="19"/>
  <c r="F272" i="19"/>
  <c r="M270" i="19"/>
  <c r="O270" i="19" s="1"/>
  <c r="C282" i="19"/>
  <c r="C295" i="19"/>
  <c r="C297" i="19"/>
  <c r="J54" i="19"/>
  <c r="L55" i="19"/>
  <c r="F77" i="19"/>
  <c r="K54" i="19"/>
  <c r="N54" i="19"/>
  <c r="O55" i="19"/>
  <c r="I189" i="19"/>
  <c r="M290" i="19"/>
  <c r="O290" i="19" s="1"/>
  <c r="O291" i="19"/>
  <c r="H22" i="19"/>
  <c r="G290" i="19"/>
  <c r="I291" i="19"/>
  <c r="J28" i="19"/>
  <c r="J22" i="19" s="1"/>
  <c r="H55" i="19"/>
  <c r="H54" i="19" s="1"/>
  <c r="G68" i="19"/>
  <c r="I68" i="19" s="1"/>
  <c r="N77" i="19"/>
  <c r="G84" i="19"/>
  <c r="C92" i="19"/>
  <c r="C99" i="19"/>
  <c r="I104" i="19"/>
  <c r="C104" i="19" s="1"/>
  <c r="C109" i="19"/>
  <c r="I113" i="19"/>
  <c r="O113" i="19"/>
  <c r="C120" i="19"/>
  <c r="C124" i="19"/>
  <c r="N131" i="19"/>
  <c r="O131" i="19" s="1"/>
  <c r="C162" i="19"/>
  <c r="C170" i="19"/>
  <c r="M174" i="19"/>
  <c r="H175" i="19"/>
  <c r="I197" i="19"/>
  <c r="H290" i="19"/>
  <c r="L23" i="19"/>
  <c r="L56" i="19"/>
  <c r="D68" i="19"/>
  <c r="F68" i="19" s="1"/>
  <c r="C68" i="19" s="1"/>
  <c r="F78" i="19"/>
  <c r="O96" i="19"/>
  <c r="C106" i="19"/>
  <c r="C122" i="19"/>
  <c r="C126" i="19"/>
  <c r="C130" i="19"/>
  <c r="J131" i="19"/>
  <c r="L131" i="19" s="1"/>
  <c r="L132" i="19"/>
  <c r="C154" i="19"/>
  <c r="M166" i="19"/>
  <c r="O166" i="19" s="1"/>
  <c r="O167" i="19"/>
  <c r="D175" i="19"/>
  <c r="F176" i="19"/>
  <c r="C182" i="19"/>
  <c r="I217" i="19"/>
  <c r="G205" i="19"/>
  <c r="I205" i="19" s="1"/>
  <c r="F224" i="19"/>
  <c r="C224" i="19" s="1"/>
  <c r="D217" i="19"/>
  <c r="I272" i="19"/>
  <c r="G270" i="19"/>
  <c r="E269" i="19"/>
  <c r="F269" i="19" s="1"/>
  <c r="F270" i="19"/>
  <c r="F291" i="19"/>
  <c r="N22" i="19"/>
  <c r="O22" i="19" s="1"/>
  <c r="I23" i="19"/>
  <c r="O46" i="19"/>
  <c r="C46" i="19" s="1"/>
  <c r="F85" i="19"/>
  <c r="C85" i="19" s="1"/>
  <c r="F94" i="19"/>
  <c r="C94" i="19" s="1"/>
  <c r="E90" i="19"/>
  <c r="E84" i="19" s="1"/>
  <c r="C95" i="19"/>
  <c r="O142" i="19"/>
  <c r="F167" i="19"/>
  <c r="J174" i="19"/>
  <c r="L174" i="19" s="1"/>
  <c r="L185" i="19"/>
  <c r="K188" i="19"/>
  <c r="J205" i="19"/>
  <c r="L206" i="19"/>
  <c r="J290" i="19"/>
  <c r="H131" i="19"/>
  <c r="K166" i="19"/>
  <c r="L166" i="19" s="1"/>
  <c r="N175" i="19"/>
  <c r="N174" i="19" s="1"/>
  <c r="E188" i="19"/>
  <c r="F188" i="19" s="1"/>
  <c r="G192" i="19"/>
  <c r="I192" i="19" s="1"/>
  <c r="I193" i="19"/>
  <c r="O199" i="19"/>
  <c r="M197" i="19"/>
  <c r="C210" i="19"/>
  <c r="L228" i="19"/>
  <c r="L236" i="19"/>
  <c r="H232" i="19"/>
  <c r="H231" i="19" s="1"/>
  <c r="C245" i="19"/>
  <c r="L260" i="19"/>
  <c r="C280" i="19"/>
  <c r="F281" i="19"/>
  <c r="I283" i="19"/>
  <c r="C198" i="19"/>
  <c r="C229" i="19"/>
  <c r="O234" i="19"/>
  <c r="M232" i="19"/>
  <c r="C237" i="19"/>
  <c r="F239" i="19"/>
  <c r="C239" i="19" s="1"/>
  <c r="D232" i="19"/>
  <c r="J252" i="19"/>
  <c r="L253" i="19"/>
  <c r="K259" i="19"/>
  <c r="L259" i="19" s="1"/>
  <c r="C261" i="19"/>
  <c r="L193" i="19"/>
  <c r="K196" i="19"/>
  <c r="E197" i="19"/>
  <c r="E196" i="19" s="1"/>
  <c r="F199" i="19"/>
  <c r="F234" i="19"/>
  <c r="I247" i="19"/>
  <c r="F259" i="19"/>
  <c r="G259" i="19"/>
  <c r="I259" i="19" s="1"/>
  <c r="I260" i="19"/>
  <c r="L264" i="19"/>
  <c r="C275" i="19"/>
  <c r="F277" i="19"/>
  <c r="L283" i="19"/>
  <c r="I293" i="19"/>
  <c r="C132" i="19" l="1"/>
  <c r="C281" i="19"/>
  <c r="L290" i="19"/>
  <c r="C185" i="19"/>
  <c r="C180" i="19"/>
  <c r="C145" i="19"/>
  <c r="C260" i="19"/>
  <c r="C81" i="19"/>
  <c r="F290" i="19"/>
  <c r="C70" i="19"/>
  <c r="H195" i="19"/>
  <c r="C236" i="19"/>
  <c r="M269" i="19"/>
  <c r="O269" i="19" s="1"/>
  <c r="C293" i="19"/>
  <c r="C283" i="19"/>
  <c r="C291" i="19" s="1"/>
  <c r="D131" i="19"/>
  <c r="F131" i="19" s="1"/>
  <c r="C113" i="19"/>
  <c r="C189" i="19"/>
  <c r="C44" i="19"/>
  <c r="C192" i="19"/>
  <c r="C161" i="19"/>
  <c r="L188" i="19"/>
  <c r="C176" i="19"/>
  <c r="C78" i="19"/>
  <c r="L22" i="19"/>
  <c r="C123" i="19"/>
  <c r="C277" i="19"/>
  <c r="C206" i="19"/>
  <c r="I84" i="19"/>
  <c r="C199" i="19"/>
  <c r="C253" i="19"/>
  <c r="C228" i="19"/>
  <c r="C193" i="19"/>
  <c r="C166" i="19"/>
  <c r="C167" i="19"/>
  <c r="E76" i="19"/>
  <c r="C23" i="19"/>
  <c r="C56" i="19"/>
  <c r="L272" i="19"/>
  <c r="C272" i="19" s="1"/>
  <c r="C152" i="19"/>
  <c r="C129" i="19"/>
  <c r="C117" i="19"/>
  <c r="C264" i="19"/>
  <c r="C247" i="19"/>
  <c r="H76" i="19"/>
  <c r="C142" i="19"/>
  <c r="C96" i="19"/>
  <c r="I55" i="19"/>
  <c r="C137" i="19"/>
  <c r="E231" i="19"/>
  <c r="O84" i="19"/>
  <c r="L291" i="19"/>
  <c r="C259" i="19"/>
  <c r="G231" i="19"/>
  <c r="I231" i="19" s="1"/>
  <c r="O175" i="19"/>
  <c r="M76" i="19"/>
  <c r="I131" i="19"/>
  <c r="C131" i="19" s="1"/>
  <c r="G54" i="19"/>
  <c r="I54" i="19" s="1"/>
  <c r="N195" i="19"/>
  <c r="F197" i="19"/>
  <c r="D84" i="19"/>
  <c r="F84" i="19" s="1"/>
  <c r="N76" i="19"/>
  <c r="N286" i="19" s="1"/>
  <c r="E53" i="19"/>
  <c r="F232" i="19"/>
  <c r="D231" i="19"/>
  <c r="M196" i="19"/>
  <c r="O197" i="19"/>
  <c r="G269" i="19"/>
  <c r="I270" i="19"/>
  <c r="C270" i="19" s="1"/>
  <c r="F217" i="19"/>
  <c r="C217" i="19" s="1"/>
  <c r="D205" i="19"/>
  <c r="L28" i="19"/>
  <c r="C28" i="19" s="1"/>
  <c r="K76" i="19"/>
  <c r="K53" i="19" s="1"/>
  <c r="F90" i="19"/>
  <c r="C90" i="19" s="1"/>
  <c r="I232" i="19"/>
  <c r="K231" i="19"/>
  <c r="K286" i="19" s="1"/>
  <c r="O77" i="19"/>
  <c r="C77" i="19" s="1"/>
  <c r="O174" i="19"/>
  <c r="D54" i="19"/>
  <c r="G76" i="19"/>
  <c r="J76" i="19"/>
  <c r="J53" i="19" s="1"/>
  <c r="D174" i="19"/>
  <c r="F174" i="19" s="1"/>
  <c r="F175" i="19"/>
  <c r="G196" i="19"/>
  <c r="I290" i="19"/>
  <c r="O76" i="19"/>
  <c r="C55" i="19"/>
  <c r="M53" i="19"/>
  <c r="C234" i="19"/>
  <c r="J231" i="19"/>
  <c r="L252" i="19"/>
  <c r="C252" i="19" s="1"/>
  <c r="M231" i="19"/>
  <c r="O232" i="19"/>
  <c r="J196" i="19"/>
  <c r="L205" i="19"/>
  <c r="H174" i="19"/>
  <c r="I174" i="19" s="1"/>
  <c r="I175" i="19"/>
  <c r="G188" i="19"/>
  <c r="I188" i="19" s="1"/>
  <c r="O54" i="19"/>
  <c r="L54" i="19"/>
  <c r="D76" i="19" l="1"/>
  <c r="F76" i="19" s="1"/>
  <c r="I76" i="19"/>
  <c r="C84" i="19"/>
  <c r="E286" i="19"/>
  <c r="C290" i="19"/>
  <c r="C188" i="19"/>
  <c r="N53" i="19"/>
  <c r="O53" i="19" s="1"/>
  <c r="E195" i="19"/>
  <c r="E52" i="19" s="1"/>
  <c r="C197" i="19"/>
  <c r="C175" i="19"/>
  <c r="C232" i="19"/>
  <c r="J195" i="19"/>
  <c r="J52" i="19" s="1"/>
  <c r="L196" i="19"/>
  <c r="H286" i="19"/>
  <c r="L231" i="19"/>
  <c r="J286" i="19"/>
  <c r="L286" i="19" s="1"/>
  <c r="C174" i="19"/>
  <c r="K195" i="19"/>
  <c r="K52" i="19" s="1"/>
  <c r="H53" i="19"/>
  <c r="H52" i="19" s="1"/>
  <c r="O196" i="19"/>
  <c r="M195" i="19"/>
  <c r="O195" i="19" s="1"/>
  <c r="L53" i="19"/>
  <c r="O231" i="19"/>
  <c r="M286" i="19"/>
  <c r="O286" i="19" s="1"/>
  <c r="G195" i="19"/>
  <c r="I195" i="19" s="1"/>
  <c r="I196" i="19"/>
  <c r="L76" i="19"/>
  <c r="C76" i="19" s="1"/>
  <c r="F231" i="19"/>
  <c r="I269" i="19"/>
  <c r="C269" i="19" s="1"/>
  <c r="G286" i="19"/>
  <c r="G53" i="19"/>
  <c r="F54" i="19"/>
  <c r="C54" i="19" s="1"/>
  <c r="F205" i="19"/>
  <c r="C205" i="19" s="1"/>
  <c r="D196" i="19"/>
  <c r="D53" i="19" l="1"/>
  <c r="E288" i="19"/>
  <c r="E51" i="19"/>
  <c r="N52" i="19"/>
  <c r="C231" i="19"/>
  <c r="K51" i="19"/>
  <c r="K288" i="19"/>
  <c r="G52" i="19"/>
  <c r="I53" i="19"/>
  <c r="I286" i="19"/>
  <c r="H288" i="19"/>
  <c r="H51" i="19"/>
  <c r="J51" i="19"/>
  <c r="L52" i="19"/>
  <c r="J288" i="19"/>
  <c r="L195" i="19"/>
  <c r="D195" i="19"/>
  <c r="F195" i="19" s="1"/>
  <c r="F196" i="19"/>
  <c r="C196" i="19" s="1"/>
  <c r="F53" i="19"/>
  <c r="D286" i="19"/>
  <c r="F286" i="19" s="1"/>
  <c r="M52" i="19"/>
  <c r="N51" i="19" l="1"/>
  <c r="N288" i="19"/>
  <c r="C53" i="19"/>
  <c r="C286" i="19"/>
  <c r="C195" i="19"/>
  <c r="L51" i="19"/>
  <c r="M51" i="19"/>
  <c r="O51" i="19" s="1"/>
  <c r="O52" i="19"/>
  <c r="M288" i="19"/>
  <c r="D52" i="19"/>
  <c r="L288" i="19"/>
  <c r="I52" i="19"/>
  <c r="G26" i="19"/>
  <c r="G51" i="19"/>
  <c r="I51" i="19" s="1"/>
  <c r="O288" i="19" l="1"/>
  <c r="G22" i="19"/>
  <c r="I22" i="19" s="1"/>
  <c r="I26" i="19"/>
  <c r="D51" i="19"/>
  <c r="F51" i="19" s="1"/>
  <c r="C51" i="19" s="1"/>
  <c r="D26" i="19"/>
  <c r="F52" i="19"/>
  <c r="C52" i="19" s="1"/>
  <c r="G288" i="19"/>
  <c r="I288" i="19" s="1"/>
  <c r="F26" i="19" l="1"/>
  <c r="C26" i="19" s="1"/>
  <c r="D22" i="19"/>
  <c r="F22" i="19" s="1"/>
  <c r="C22" i="19" s="1"/>
  <c r="D288" i="19"/>
  <c r="F288" i="19" s="1"/>
  <c r="C288" i="19" s="1"/>
  <c r="O303" i="17" l="1"/>
  <c r="L303" i="17"/>
  <c r="I303" i="17"/>
  <c r="F303" i="17"/>
  <c r="O301" i="17"/>
  <c r="L301" i="17"/>
  <c r="I301" i="17"/>
  <c r="F301" i="17"/>
  <c r="O299" i="17"/>
  <c r="L299" i="17"/>
  <c r="I299" i="17"/>
  <c r="F299" i="17"/>
  <c r="O298" i="17"/>
  <c r="L298" i="17"/>
  <c r="I298" i="17"/>
  <c r="F298" i="17"/>
  <c r="O297" i="17"/>
  <c r="L297" i="17"/>
  <c r="I297" i="17"/>
  <c r="F297" i="17"/>
  <c r="O296" i="17"/>
  <c r="L296" i="17"/>
  <c r="I296" i="17"/>
  <c r="F296" i="17"/>
  <c r="O295" i="17"/>
  <c r="L295" i="17"/>
  <c r="I295" i="17"/>
  <c r="F295" i="17"/>
  <c r="O294" i="17"/>
  <c r="L294" i="17"/>
  <c r="I294" i="17"/>
  <c r="F294" i="17"/>
  <c r="N293" i="17"/>
  <c r="M293" i="17"/>
  <c r="O293" i="17" s="1"/>
  <c r="K293" i="17"/>
  <c r="J293" i="17"/>
  <c r="H293" i="17"/>
  <c r="G293" i="17"/>
  <c r="E293" i="17"/>
  <c r="D293" i="17"/>
  <c r="O285" i="17"/>
  <c r="L285" i="17"/>
  <c r="I285" i="17"/>
  <c r="F285" i="17"/>
  <c r="O284" i="17"/>
  <c r="L284" i="17"/>
  <c r="I284" i="17"/>
  <c r="F284" i="17"/>
  <c r="N283" i="17"/>
  <c r="M283" i="17"/>
  <c r="O283" i="17" s="1"/>
  <c r="K283" i="17"/>
  <c r="J283" i="17"/>
  <c r="H283" i="17"/>
  <c r="G283" i="17"/>
  <c r="E283" i="17"/>
  <c r="D283" i="17"/>
  <c r="O282" i="17"/>
  <c r="L282" i="17"/>
  <c r="I282" i="17"/>
  <c r="F282" i="17"/>
  <c r="N281" i="17"/>
  <c r="M281" i="17"/>
  <c r="O281" i="17" s="1"/>
  <c r="K281" i="17"/>
  <c r="J281" i="17"/>
  <c r="H281" i="17"/>
  <c r="G281" i="17"/>
  <c r="I281" i="17" s="1"/>
  <c r="E281" i="17"/>
  <c r="D281" i="17"/>
  <c r="O280" i="17"/>
  <c r="L280" i="17"/>
  <c r="I280" i="17"/>
  <c r="F280" i="17"/>
  <c r="O279" i="17"/>
  <c r="L279" i="17"/>
  <c r="I279" i="17"/>
  <c r="F279" i="17"/>
  <c r="O278" i="17"/>
  <c r="L278" i="17"/>
  <c r="I278" i="17"/>
  <c r="F278" i="17"/>
  <c r="N277" i="17"/>
  <c r="M277" i="17"/>
  <c r="K277" i="17"/>
  <c r="J277" i="17"/>
  <c r="H277" i="17"/>
  <c r="G277" i="17"/>
  <c r="E277" i="17"/>
  <c r="D277" i="17"/>
  <c r="O276" i="17"/>
  <c r="L276" i="17"/>
  <c r="I276" i="17"/>
  <c r="F276" i="17"/>
  <c r="O275" i="17"/>
  <c r="K275" i="17"/>
  <c r="L275" i="17" s="1"/>
  <c r="I275" i="17"/>
  <c r="F275" i="17"/>
  <c r="O274" i="17"/>
  <c r="L274" i="17"/>
  <c r="I274" i="17"/>
  <c r="F274" i="17"/>
  <c r="O273" i="17"/>
  <c r="L273" i="17"/>
  <c r="I273" i="17"/>
  <c r="F273" i="17"/>
  <c r="N272" i="17"/>
  <c r="M272" i="17"/>
  <c r="J272" i="17"/>
  <c r="H272" i="17"/>
  <c r="G272" i="17"/>
  <c r="E272" i="17"/>
  <c r="D272" i="17"/>
  <c r="O271" i="17"/>
  <c r="L271" i="17"/>
  <c r="I271" i="17"/>
  <c r="F271" i="17"/>
  <c r="O268" i="17"/>
  <c r="L268" i="17"/>
  <c r="I268" i="17"/>
  <c r="F268" i="17"/>
  <c r="O267" i="17"/>
  <c r="L267" i="17"/>
  <c r="I267" i="17"/>
  <c r="F267" i="17"/>
  <c r="O266" i="17"/>
  <c r="L266" i="17"/>
  <c r="I266" i="17"/>
  <c r="F266" i="17"/>
  <c r="O265" i="17"/>
  <c r="L265" i="17"/>
  <c r="I265" i="17"/>
  <c r="F265" i="17"/>
  <c r="N264" i="17"/>
  <c r="M264" i="17"/>
  <c r="K264" i="17"/>
  <c r="J264" i="17"/>
  <c r="H264" i="17"/>
  <c r="G264" i="17"/>
  <c r="E264" i="17"/>
  <c r="D264" i="17"/>
  <c r="O263" i="17"/>
  <c r="L263" i="17"/>
  <c r="I263" i="17"/>
  <c r="F263" i="17"/>
  <c r="O262" i="17"/>
  <c r="L262" i="17"/>
  <c r="I262" i="17"/>
  <c r="F262" i="17"/>
  <c r="O261" i="17"/>
  <c r="L261" i="17"/>
  <c r="I261" i="17"/>
  <c r="F261" i="17"/>
  <c r="N260" i="17"/>
  <c r="M260" i="17"/>
  <c r="K260" i="17"/>
  <c r="J260" i="17"/>
  <c r="J259" i="17" s="1"/>
  <c r="H260" i="17"/>
  <c r="H259" i="17" s="1"/>
  <c r="G260" i="17"/>
  <c r="E260" i="17"/>
  <c r="E259" i="17" s="1"/>
  <c r="D260" i="17"/>
  <c r="N259" i="17"/>
  <c r="M259" i="17"/>
  <c r="O258" i="17"/>
  <c r="L258" i="17"/>
  <c r="I258" i="17"/>
  <c r="F258" i="17"/>
  <c r="O257" i="17"/>
  <c r="L257" i="17"/>
  <c r="I257" i="17"/>
  <c r="F257" i="17"/>
  <c r="O256" i="17"/>
  <c r="L256" i="17"/>
  <c r="I256" i="17"/>
  <c r="F256" i="17"/>
  <c r="O255" i="17"/>
  <c r="L255" i="17"/>
  <c r="I255" i="17"/>
  <c r="F255" i="17"/>
  <c r="O254" i="17"/>
  <c r="L254" i="17"/>
  <c r="I254" i="17"/>
  <c r="F254" i="17"/>
  <c r="N253" i="17"/>
  <c r="M253" i="17"/>
  <c r="K253" i="17"/>
  <c r="K252" i="17" s="1"/>
  <c r="J253" i="17"/>
  <c r="H253" i="17"/>
  <c r="H252" i="17" s="1"/>
  <c r="G253" i="17"/>
  <c r="E253" i="17"/>
  <c r="E252" i="17" s="1"/>
  <c r="D253" i="17"/>
  <c r="M252" i="17"/>
  <c r="G252" i="17"/>
  <c r="O251" i="17"/>
  <c r="L251" i="17"/>
  <c r="I251" i="17"/>
  <c r="F251" i="17"/>
  <c r="O250" i="17"/>
  <c r="L250" i="17"/>
  <c r="I250" i="17"/>
  <c r="F250" i="17"/>
  <c r="O249" i="17"/>
  <c r="L249" i="17"/>
  <c r="I249" i="17"/>
  <c r="F249" i="17"/>
  <c r="O248" i="17"/>
  <c r="L248" i="17"/>
  <c r="I248" i="17"/>
  <c r="F248" i="17"/>
  <c r="N247" i="17"/>
  <c r="M247" i="17"/>
  <c r="K247" i="17"/>
  <c r="J247" i="17"/>
  <c r="H247" i="17"/>
  <c r="G247" i="17"/>
  <c r="E247" i="17"/>
  <c r="D247" i="17"/>
  <c r="O246" i="17"/>
  <c r="L246" i="17"/>
  <c r="I246" i="17"/>
  <c r="F246" i="17"/>
  <c r="O245" i="17"/>
  <c r="L245" i="17"/>
  <c r="I245" i="17"/>
  <c r="F245" i="17"/>
  <c r="O244" i="17"/>
  <c r="L244" i="17"/>
  <c r="I244" i="17"/>
  <c r="F244" i="17"/>
  <c r="O243" i="17"/>
  <c r="L243" i="17"/>
  <c r="I243" i="17"/>
  <c r="F243" i="17"/>
  <c r="O242" i="17"/>
  <c r="L242" i="17"/>
  <c r="I242" i="17"/>
  <c r="F242" i="17"/>
  <c r="O241" i="17"/>
  <c r="L241" i="17"/>
  <c r="I241" i="17"/>
  <c r="F241" i="17"/>
  <c r="O240" i="17"/>
  <c r="L240" i="17"/>
  <c r="I240" i="17"/>
  <c r="F240" i="17"/>
  <c r="N239" i="17"/>
  <c r="M239" i="17"/>
  <c r="K239" i="17"/>
  <c r="J239" i="17"/>
  <c r="H239" i="17"/>
  <c r="G239" i="17"/>
  <c r="E239" i="17"/>
  <c r="D239" i="17"/>
  <c r="O238" i="17"/>
  <c r="L238" i="17"/>
  <c r="I238" i="17"/>
  <c r="F238" i="17"/>
  <c r="O237" i="17"/>
  <c r="L237" i="17"/>
  <c r="I237" i="17"/>
  <c r="F237" i="17"/>
  <c r="N236" i="17"/>
  <c r="M236" i="17"/>
  <c r="O236" i="17" s="1"/>
  <c r="K236" i="17"/>
  <c r="J236" i="17"/>
  <c r="H236" i="17"/>
  <c r="G236" i="17"/>
  <c r="I236" i="17" s="1"/>
  <c r="E236" i="17"/>
  <c r="D236" i="17"/>
  <c r="O235" i="17"/>
  <c r="L235" i="17"/>
  <c r="I235" i="17"/>
  <c r="F235" i="17"/>
  <c r="N234" i="17"/>
  <c r="M234" i="17"/>
  <c r="K234" i="17"/>
  <c r="J234" i="17"/>
  <c r="H234" i="17"/>
  <c r="G234" i="17"/>
  <c r="I234" i="17" s="1"/>
  <c r="E234" i="17"/>
  <c r="D234" i="17"/>
  <c r="O233" i="17"/>
  <c r="L233" i="17"/>
  <c r="I233" i="17"/>
  <c r="F233" i="17"/>
  <c r="N232" i="17"/>
  <c r="O230" i="17"/>
  <c r="L230" i="17"/>
  <c r="I230" i="17"/>
  <c r="F230" i="17"/>
  <c r="O229" i="17"/>
  <c r="L229" i="17"/>
  <c r="I229" i="17"/>
  <c r="F229" i="17"/>
  <c r="N228" i="17"/>
  <c r="M228" i="17"/>
  <c r="K228" i="17"/>
  <c r="J228" i="17"/>
  <c r="H228" i="17"/>
  <c r="G228" i="17"/>
  <c r="E228" i="17"/>
  <c r="D228" i="17"/>
  <c r="O227" i="17"/>
  <c r="L227" i="17"/>
  <c r="I227" i="17"/>
  <c r="F227" i="17"/>
  <c r="O226" i="17"/>
  <c r="L226" i="17"/>
  <c r="I226" i="17"/>
  <c r="F226" i="17"/>
  <c r="O225" i="17"/>
  <c r="L225" i="17"/>
  <c r="I225" i="17"/>
  <c r="F225" i="17"/>
  <c r="O224" i="17"/>
  <c r="L224" i="17"/>
  <c r="I224" i="17"/>
  <c r="F224" i="17"/>
  <c r="O223" i="17"/>
  <c r="L223" i="17"/>
  <c r="I223" i="17"/>
  <c r="F223" i="17"/>
  <c r="O222" i="17"/>
  <c r="L222" i="17"/>
  <c r="I222" i="17"/>
  <c r="F222" i="17"/>
  <c r="O221" i="17"/>
  <c r="L221" i="17"/>
  <c r="I221" i="17"/>
  <c r="F221" i="17"/>
  <c r="O220" i="17"/>
  <c r="L220" i="17"/>
  <c r="I220" i="17"/>
  <c r="F220" i="17"/>
  <c r="O219" i="17"/>
  <c r="L219" i="17"/>
  <c r="I219" i="17"/>
  <c r="F219" i="17"/>
  <c r="O218" i="17"/>
  <c r="L218" i="17"/>
  <c r="I218" i="17"/>
  <c r="F218" i="17"/>
  <c r="N217" i="17"/>
  <c r="M217" i="17"/>
  <c r="K217" i="17"/>
  <c r="J217" i="17"/>
  <c r="H217" i="17"/>
  <c r="G217" i="17"/>
  <c r="E217" i="17"/>
  <c r="D217" i="17"/>
  <c r="F217" i="17" s="1"/>
  <c r="O216" i="17"/>
  <c r="L216" i="17"/>
  <c r="I216" i="17"/>
  <c r="F216" i="17"/>
  <c r="O215" i="17"/>
  <c r="L215" i="17"/>
  <c r="I215" i="17"/>
  <c r="F215" i="17"/>
  <c r="O214" i="17"/>
  <c r="L214" i="17"/>
  <c r="I214" i="17"/>
  <c r="F214" i="17"/>
  <c r="O213" i="17"/>
  <c r="L213" i="17"/>
  <c r="I213" i="17"/>
  <c r="F213" i="17"/>
  <c r="O212" i="17"/>
  <c r="L212" i="17"/>
  <c r="I212" i="17"/>
  <c r="F212" i="17"/>
  <c r="O211" i="17"/>
  <c r="L211" i="17"/>
  <c r="I211" i="17"/>
  <c r="F211" i="17"/>
  <c r="O210" i="17"/>
  <c r="L210" i="17"/>
  <c r="I210" i="17"/>
  <c r="F210" i="17"/>
  <c r="O209" i="17"/>
  <c r="L209" i="17"/>
  <c r="I209" i="17"/>
  <c r="F209" i="17"/>
  <c r="O208" i="17"/>
  <c r="L208" i="17"/>
  <c r="I208" i="17"/>
  <c r="F208" i="17"/>
  <c r="O207" i="17"/>
  <c r="L207" i="17"/>
  <c r="I207" i="17"/>
  <c r="F207" i="17"/>
  <c r="N206" i="17"/>
  <c r="M206" i="17"/>
  <c r="K206" i="17"/>
  <c r="J206" i="17"/>
  <c r="H206" i="17"/>
  <c r="G206" i="17"/>
  <c r="E206" i="17"/>
  <c r="D206" i="17"/>
  <c r="D205" i="17" s="1"/>
  <c r="O204" i="17"/>
  <c r="L204" i="17"/>
  <c r="I204" i="17"/>
  <c r="F204" i="17"/>
  <c r="O203" i="17"/>
  <c r="L203" i="17"/>
  <c r="I203" i="17"/>
  <c r="F203" i="17"/>
  <c r="O202" i="17"/>
  <c r="L202" i="17"/>
  <c r="I202" i="17"/>
  <c r="F202" i="17"/>
  <c r="O201" i="17"/>
  <c r="L201" i="17"/>
  <c r="I201" i="17"/>
  <c r="F201" i="17"/>
  <c r="O200" i="17"/>
  <c r="L200" i="17"/>
  <c r="I200" i="17"/>
  <c r="D200" i="17"/>
  <c r="N199" i="17"/>
  <c r="N197" i="17" s="1"/>
  <c r="M199" i="17"/>
  <c r="K199" i="17"/>
  <c r="K197" i="17" s="1"/>
  <c r="J199" i="17"/>
  <c r="H199" i="17"/>
  <c r="H197" i="17" s="1"/>
  <c r="G199" i="17"/>
  <c r="G197" i="17" s="1"/>
  <c r="E199" i="17"/>
  <c r="E197" i="17" s="1"/>
  <c r="O198" i="17"/>
  <c r="L198" i="17"/>
  <c r="I198" i="17"/>
  <c r="F198" i="17"/>
  <c r="O194" i="17"/>
  <c r="L194" i="17"/>
  <c r="I194" i="17"/>
  <c r="F194" i="17"/>
  <c r="N193" i="17"/>
  <c r="M193" i="17"/>
  <c r="K193" i="17"/>
  <c r="K192" i="17" s="1"/>
  <c r="J193" i="17"/>
  <c r="J192" i="17" s="1"/>
  <c r="H193" i="17"/>
  <c r="G193" i="17"/>
  <c r="E193" i="17"/>
  <c r="E192" i="17" s="1"/>
  <c r="D193" i="17"/>
  <c r="D192" i="17" s="1"/>
  <c r="N192" i="17"/>
  <c r="M192" i="17"/>
  <c r="H192" i="17"/>
  <c r="O191" i="17"/>
  <c r="L191" i="17"/>
  <c r="I191" i="17"/>
  <c r="F191" i="17"/>
  <c r="O190" i="17"/>
  <c r="L190" i="17"/>
  <c r="I190" i="17"/>
  <c r="F190" i="17"/>
  <c r="N189" i="17"/>
  <c r="N188" i="17" s="1"/>
  <c r="M189" i="17"/>
  <c r="K189" i="17"/>
  <c r="J189" i="17"/>
  <c r="H189" i="17"/>
  <c r="G189" i="17"/>
  <c r="E189" i="17"/>
  <c r="D189" i="17"/>
  <c r="M188" i="17"/>
  <c r="O187" i="17"/>
  <c r="L187" i="17"/>
  <c r="I187" i="17"/>
  <c r="F187" i="17"/>
  <c r="O186" i="17"/>
  <c r="L186" i="17"/>
  <c r="I186" i="17"/>
  <c r="F186" i="17"/>
  <c r="N185" i="17"/>
  <c r="M185" i="17"/>
  <c r="K185" i="17"/>
  <c r="J185" i="17"/>
  <c r="H185" i="17"/>
  <c r="G185" i="17"/>
  <c r="E185" i="17"/>
  <c r="D185" i="17"/>
  <c r="O184" i="17"/>
  <c r="L184" i="17"/>
  <c r="I184" i="17"/>
  <c r="F184" i="17"/>
  <c r="O183" i="17"/>
  <c r="L183" i="17"/>
  <c r="I183" i="17"/>
  <c r="F183" i="17"/>
  <c r="O182" i="17"/>
  <c r="L182" i="17"/>
  <c r="I182" i="17"/>
  <c r="F182" i="17"/>
  <c r="O181" i="17"/>
  <c r="L181" i="17"/>
  <c r="I181" i="17"/>
  <c r="F181" i="17"/>
  <c r="N180" i="17"/>
  <c r="M180" i="17"/>
  <c r="K180" i="17"/>
  <c r="J180" i="17"/>
  <c r="H180" i="17"/>
  <c r="G180" i="17"/>
  <c r="E180" i="17"/>
  <c r="D180" i="17"/>
  <c r="O179" i="17"/>
  <c r="L179" i="17"/>
  <c r="I179" i="17"/>
  <c r="F179" i="17"/>
  <c r="O178" i="17"/>
  <c r="L178" i="17"/>
  <c r="I178" i="17"/>
  <c r="F178" i="17"/>
  <c r="O177" i="17"/>
  <c r="L177" i="17"/>
  <c r="I177" i="17"/>
  <c r="F177" i="17"/>
  <c r="N176" i="17"/>
  <c r="M176" i="17"/>
  <c r="K176" i="17"/>
  <c r="J176" i="17"/>
  <c r="J175" i="17" s="1"/>
  <c r="J174" i="17" s="1"/>
  <c r="H176" i="17"/>
  <c r="G176" i="17"/>
  <c r="E176" i="17"/>
  <c r="E175" i="17" s="1"/>
  <c r="E174" i="17" s="1"/>
  <c r="D176" i="17"/>
  <c r="D175" i="17" s="1"/>
  <c r="O173" i="17"/>
  <c r="L173" i="17"/>
  <c r="I173" i="17"/>
  <c r="F173" i="17"/>
  <c r="O172" i="17"/>
  <c r="L172" i="17"/>
  <c r="I172" i="17"/>
  <c r="F172" i="17"/>
  <c r="O171" i="17"/>
  <c r="L171" i="17"/>
  <c r="I171" i="17"/>
  <c r="F171" i="17"/>
  <c r="O170" i="17"/>
  <c r="L170" i="17"/>
  <c r="I170" i="17"/>
  <c r="F170" i="17"/>
  <c r="O169" i="17"/>
  <c r="L169" i="17"/>
  <c r="I169" i="17"/>
  <c r="F169" i="17"/>
  <c r="O168" i="17"/>
  <c r="L168" i="17"/>
  <c r="I168" i="17"/>
  <c r="F168" i="17"/>
  <c r="N167" i="17"/>
  <c r="N166" i="17" s="1"/>
  <c r="M167" i="17"/>
  <c r="K167" i="17"/>
  <c r="K166" i="17" s="1"/>
  <c r="J167" i="17"/>
  <c r="H167" i="17"/>
  <c r="H166" i="17" s="1"/>
  <c r="G167" i="17"/>
  <c r="G166" i="17" s="1"/>
  <c r="E167" i="17"/>
  <c r="E166" i="17" s="1"/>
  <c r="D167" i="17"/>
  <c r="M166" i="17"/>
  <c r="O165" i="17"/>
  <c r="L165" i="17"/>
  <c r="I165" i="17"/>
  <c r="F165" i="17"/>
  <c r="O164" i="17"/>
  <c r="L164" i="17"/>
  <c r="I164" i="17"/>
  <c r="F164" i="17"/>
  <c r="O163" i="17"/>
  <c r="L163" i="17"/>
  <c r="I163" i="17"/>
  <c r="F163" i="17"/>
  <c r="O162" i="17"/>
  <c r="L162" i="17"/>
  <c r="I162" i="17"/>
  <c r="F162" i="17"/>
  <c r="N161" i="17"/>
  <c r="M161" i="17"/>
  <c r="K161" i="17"/>
  <c r="J161" i="17"/>
  <c r="H161" i="17"/>
  <c r="G161" i="17"/>
  <c r="E161" i="17"/>
  <c r="D161" i="17"/>
  <c r="O160" i="17"/>
  <c r="L160" i="17"/>
  <c r="I160" i="17"/>
  <c r="F160" i="17"/>
  <c r="O159" i="17"/>
  <c r="L159" i="17"/>
  <c r="I159" i="17"/>
  <c r="F159" i="17"/>
  <c r="O158" i="17"/>
  <c r="L158" i="17"/>
  <c r="I158" i="17"/>
  <c r="F158" i="17"/>
  <c r="O157" i="17"/>
  <c r="L157" i="17"/>
  <c r="I157" i="17"/>
  <c r="F157" i="17"/>
  <c r="O156" i="17"/>
  <c r="L156" i="17"/>
  <c r="I156" i="17"/>
  <c r="F156" i="17"/>
  <c r="O155" i="17"/>
  <c r="L155" i="17"/>
  <c r="I155" i="17"/>
  <c r="F155" i="17"/>
  <c r="O154" i="17"/>
  <c r="L154" i="17"/>
  <c r="I154" i="17"/>
  <c r="F154" i="17"/>
  <c r="O153" i="17"/>
  <c r="L153" i="17"/>
  <c r="I153" i="17"/>
  <c r="F153" i="17"/>
  <c r="N152" i="17"/>
  <c r="M152" i="17"/>
  <c r="K152" i="17"/>
  <c r="J152" i="17"/>
  <c r="H152" i="17"/>
  <c r="G152" i="17"/>
  <c r="E152" i="17"/>
  <c r="D152" i="17"/>
  <c r="O151" i="17"/>
  <c r="L151" i="17"/>
  <c r="I151" i="17"/>
  <c r="F151" i="17"/>
  <c r="O150" i="17"/>
  <c r="L150" i="17"/>
  <c r="I150" i="17"/>
  <c r="F150" i="17"/>
  <c r="O149" i="17"/>
  <c r="L149" i="17"/>
  <c r="I149" i="17"/>
  <c r="F149" i="17"/>
  <c r="O148" i="17"/>
  <c r="L148" i="17"/>
  <c r="I148" i="17"/>
  <c r="F148" i="17"/>
  <c r="O147" i="17"/>
  <c r="L147" i="17"/>
  <c r="I147" i="17"/>
  <c r="F147" i="17"/>
  <c r="O146" i="17"/>
  <c r="L146" i="17"/>
  <c r="I146" i="17"/>
  <c r="F146" i="17"/>
  <c r="N145" i="17"/>
  <c r="M145" i="17"/>
  <c r="K145" i="17"/>
  <c r="J145" i="17"/>
  <c r="H145" i="17"/>
  <c r="G145" i="17"/>
  <c r="E145" i="17"/>
  <c r="D145" i="17"/>
  <c r="F145" i="17" s="1"/>
  <c r="O144" i="17"/>
  <c r="L144" i="17"/>
  <c r="I144" i="17"/>
  <c r="F144" i="17"/>
  <c r="C144" i="17" s="1"/>
  <c r="O143" i="17"/>
  <c r="L143" i="17"/>
  <c r="I143" i="17"/>
  <c r="F143" i="17"/>
  <c r="N142" i="17"/>
  <c r="M142" i="17"/>
  <c r="K142" i="17"/>
  <c r="J142" i="17"/>
  <c r="L142" i="17" s="1"/>
  <c r="H142" i="17"/>
  <c r="G142" i="17"/>
  <c r="E142" i="17"/>
  <c r="D142" i="17"/>
  <c r="O141" i="17"/>
  <c r="L141" i="17"/>
  <c r="I141" i="17"/>
  <c r="F141" i="17"/>
  <c r="O140" i="17"/>
  <c r="L140" i="17"/>
  <c r="I140" i="17"/>
  <c r="F140" i="17"/>
  <c r="O139" i="17"/>
  <c r="L139" i="17"/>
  <c r="I139" i="17"/>
  <c r="F139" i="17"/>
  <c r="O138" i="17"/>
  <c r="L138" i="17"/>
  <c r="I138" i="17"/>
  <c r="F138" i="17"/>
  <c r="N137" i="17"/>
  <c r="M137" i="17"/>
  <c r="K137" i="17"/>
  <c r="J137" i="17"/>
  <c r="H137" i="17"/>
  <c r="G137" i="17"/>
  <c r="E137" i="17"/>
  <c r="D137" i="17"/>
  <c r="F137" i="17" s="1"/>
  <c r="O136" i="17"/>
  <c r="L136" i="17"/>
  <c r="I136" i="17"/>
  <c r="F136" i="17"/>
  <c r="O135" i="17"/>
  <c r="L135" i="17"/>
  <c r="I135" i="17"/>
  <c r="F135" i="17"/>
  <c r="O134" i="17"/>
  <c r="L134" i="17"/>
  <c r="I134" i="17"/>
  <c r="D134" i="17"/>
  <c r="F134" i="17" s="1"/>
  <c r="O133" i="17"/>
  <c r="L133" i="17"/>
  <c r="I133" i="17"/>
  <c r="F133" i="17"/>
  <c r="N132" i="17"/>
  <c r="M132" i="17"/>
  <c r="K132" i="17"/>
  <c r="J132" i="17"/>
  <c r="L132" i="17" s="1"/>
  <c r="H132" i="17"/>
  <c r="G132" i="17"/>
  <c r="E132" i="17"/>
  <c r="O130" i="17"/>
  <c r="L130" i="17"/>
  <c r="I130" i="17"/>
  <c r="F130" i="17"/>
  <c r="N129" i="17"/>
  <c r="M129" i="17"/>
  <c r="K129" i="17"/>
  <c r="J129" i="17"/>
  <c r="H129" i="17"/>
  <c r="G129" i="17"/>
  <c r="E129" i="17"/>
  <c r="D129" i="17"/>
  <c r="O128" i="17"/>
  <c r="L128" i="17"/>
  <c r="I128" i="17"/>
  <c r="F128" i="17"/>
  <c r="O127" i="17"/>
  <c r="L127" i="17"/>
  <c r="I127" i="17"/>
  <c r="F127" i="17"/>
  <c r="O126" i="17"/>
  <c r="L126" i="17"/>
  <c r="I126" i="17"/>
  <c r="F126" i="17"/>
  <c r="O125" i="17"/>
  <c r="L125" i="17"/>
  <c r="I125" i="17"/>
  <c r="F125" i="17"/>
  <c r="O124" i="17"/>
  <c r="L124" i="17"/>
  <c r="I124" i="17"/>
  <c r="F124" i="17"/>
  <c r="N123" i="17"/>
  <c r="M123" i="17"/>
  <c r="K123" i="17"/>
  <c r="J123" i="17"/>
  <c r="H123" i="17"/>
  <c r="G123" i="17"/>
  <c r="E123" i="17"/>
  <c r="D123" i="17"/>
  <c r="O122" i="17"/>
  <c r="L122" i="17"/>
  <c r="I122" i="17"/>
  <c r="F122" i="17"/>
  <c r="O121" i="17"/>
  <c r="L121" i="17"/>
  <c r="I121" i="17"/>
  <c r="F121" i="17"/>
  <c r="O120" i="17"/>
  <c r="L120" i="17"/>
  <c r="I120" i="17"/>
  <c r="F120" i="17"/>
  <c r="O119" i="17"/>
  <c r="L119" i="17"/>
  <c r="I119" i="17"/>
  <c r="F119" i="17"/>
  <c r="O118" i="17"/>
  <c r="L118" i="17"/>
  <c r="I118" i="17"/>
  <c r="F118" i="17"/>
  <c r="N117" i="17"/>
  <c r="M117" i="17"/>
  <c r="K117" i="17"/>
  <c r="J117" i="17"/>
  <c r="H117" i="17"/>
  <c r="G117" i="17"/>
  <c r="E117" i="17"/>
  <c r="D117" i="17"/>
  <c r="O116" i="17"/>
  <c r="L116" i="17"/>
  <c r="I116" i="17"/>
  <c r="F116" i="17"/>
  <c r="O115" i="17"/>
  <c r="L115" i="17"/>
  <c r="I115" i="17"/>
  <c r="F115" i="17"/>
  <c r="O114" i="17"/>
  <c r="L114" i="17"/>
  <c r="I114" i="17"/>
  <c r="F114" i="17"/>
  <c r="N113" i="17"/>
  <c r="M113" i="17"/>
  <c r="K113" i="17"/>
  <c r="J113" i="17"/>
  <c r="H113" i="17"/>
  <c r="G113" i="17"/>
  <c r="E113" i="17"/>
  <c r="D113" i="17"/>
  <c r="O112" i="17"/>
  <c r="L112" i="17"/>
  <c r="I112" i="17"/>
  <c r="F112" i="17"/>
  <c r="O111" i="17"/>
  <c r="L111" i="17"/>
  <c r="I111" i="17"/>
  <c r="F111" i="17"/>
  <c r="O110" i="17"/>
  <c r="L110" i="17"/>
  <c r="I110" i="17"/>
  <c r="F110" i="17"/>
  <c r="O109" i="17"/>
  <c r="L109" i="17"/>
  <c r="I109" i="17"/>
  <c r="F109" i="17"/>
  <c r="O108" i="17"/>
  <c r="L108" i="17"/>
  <c r="I108" i="17"/>
  <c r="F108" i="17"/>
  <c r="O107" i="17"/>
  <c r="L107" i="17"/>
  <c r="I107" i="17"/>
  <c r="F107" i="17"/>
  <c r="O106" i="17"/>
  <c r="L106" i="17"/>
  <c r="I106" i="17"/>
  <c r="F106" i="17"/>
  <c r="O105" i="17"/>
  <c r="L105" i="17"/>
  <c r="I105" i="17"/>
  <c r="F105" i="17"/>
  <c r="N104" i="17"/>
  <c r="M104" i="17"/>
  <c r="K104" i="17"/>
  <c r="J104" i="17"/>
  <c r="L104" i="17" s="1"/>
  <c r="H104" i="17"/>
  <c r="G104" i="17"/>
  <c r="E104" i="17"/>
  <c r="D104" i="17"/>
  <c r="O103" i="17"/>
  <c r="L103" i="17"/>
  <c r="I103" i="17"/>
  <c r="D103" i="17"/>
  <c r="F103" i="17" s="1"/>
  <c r="O102" i="17"/>
  <c r="L102" i="17"/>
  <c r="I102" i="17"/>
  <c r="F102" i="17"/>
  <c r="O101" i="17"/>
  <c r="L101" i="17"/>
  <c r="I101" i="17"/>
  <c r="F101" i="17"/>
  <c r="O100" i="17"/>
  <c r="L100" i="17"/>
  <c r="I100" i="17"/>
  <c r="F100" i="17"/>
  <c r="O99" i="17"/>
  <c r="L99" i="17"/>
  <c r="I99" i="17"/>
  <c r="F99" i="17"/>
  <c r="O98" i="17"/>
  <c r="L98" i="17"/>
  <c r="I98" i="17"/>
  <c r="F98" i="17"/>
  <c r="O97" i="17"/>
  <c r="L97" i="17"/>
  <c r="I97" i="17"/>
  <c r="F97" i="17"/>
  <c r="N96" i="17"/>
  <c r="M96" i="17"/>
  <c r="K96" i="17"/>
  <c r="J96" i="17"/>
  <c r="H96" i="17"/>
  <c r="G96" i="17"/>
  <c r="E96" i="17"/>
  <c r="D96" i="17"/>
  <c r="O95" i="17"/>
  <c r="L95" i="17"/>
  <c r="I95" i="17"/>
  <c r="F95" i="17"/>
  <c r="O94" i="17"/>
  <c r="L94" i="17"/>
  <c r="I94" i="17"/>
  <c r="E94" i="17"/>
  <c r="O93" i="17"/>
  <c r="L93" i="17"/>
  <c r="I93" i="17"/>
  <c r="F93" i="17"/>
  <c r="O92" i="17"/>
  <c r="L92" i="17"/>
  <c r="I92" i="17"/>
  <c r="F92" i="17"/>
  <c r="O91" i="17"/>
  <c r="L91" i="17"/>
  <c r="I91" i="17"/>
  <c r="F91" i="17"/>
  <c r="N90" i="17"/>
  <c r="M90" i="17"/>
  <c r="K90" i="17"/>
  <c r="J90" i="17"/>
  <c r="H90" i="17"/>
  <c r="G90" i="17"/>
  <c r="D90" i="17"/>
  <c r="O89" i="17"/>
  <c r="L89" i="17"/>
  <c r="I89" i="17"/>
  <c r="F89" i="17"/>
  <c r="O88" i="17"/>
  <c r="L88" i="17"/>
  <c r="I88" i="17"/>
  <c r="F88" i="17"/>
  <c r="O87" i="17"/>
  <c r="L87" i="17"/>
  <c r="I87" i="17"/>
  <c r="F87" i="17"/>
  <c r="O86" i="17"/>
  <c r="L86" i="17"/>
  <c r="I86" i="17"/>
  <c r="F86" i="17"/>
  <c r="N85" i="17"/>
  <c r="M85" i="17"/>
  <c r="K85" i="17"/>
  <c r="J85" i="17"/>
  <c r="H85" i="17"/>
  <c r="G85" i="17"/>
  <c r="E85" i="17"/>
  <c r="D85" i="17"/>
  <c r="O83" i="17"/>
  <c r="L83" i="17"/>
  <c r="I83" i="17"/>
  <c r="F83" i="17"/>
  <c r="O82" i="17"/>
  <c r="L82" i="17"/>
  <c r="I82" i="17"/>
  <c r="F82" i="17"/>
  <c r="N81" i="17"/>
  <c r="M81" i="17"/>
  <c r="K81" i="17"/>
  <c r="J81" i="17"/>
  <c r="H81" i="17"/>
  <c r="G81" i="17"/>
  <c r="E81" i="17"/>
  <c r="D81" i="17"/>
  <c r="O80" i="17"/>
  <c r="L80" i="17"/>
  <c r="I80" i="17"/>
  <c r="F80" i="17"/>
  <c r="O79" i="17"/>
  <c r="L79" i="17"/>
  <c r="I79" i="17"/>
  <c r="F79" i="17"/>
  <c r="N78" i="17"/>
  <c r="N77" i="17" s="1"/>
  <c r="M78" i="17"/>
  <c r="M77" i="17" s="1"/>
  <c r="K78" i="17"/>
  <c r="J78" i="17"/>
  <c r="H78" i="17"/>
  <c r="G78" i="17"/>
  <c r="E78" i="17"/>
  <c r="D78" i="17"/>
  <c r="J77" i="17"/>
  <c r="O75" i="17"/>
  <c r="L75" i="17"/>
  <c r="I75" i="17"/>
  <c r="F75" i="17"/>
  <c r="O74" i="17"/>
  <c r="L74" i="17"/>
  <c r="I74" i="17"/>
  <c r="F74" i="17"/>
  <c r="O73" i="17"/>
  <c r="L73" i="17"/>
  <c r="I73" i="17"/>
  <c r="F73" i="17"/>
  <c r="O72" i="17"/>
  <c r="L72" i="17"/>
  <c r="I72" i="17"/>
  <c r="F72" i="17"/>
  <c r="O71" i="17"/>
  <c r="L71" i="17"/>
  <c r="I71" i="17"/>
  <c r="F71" i="17"/>
  <c r="N70" i="17"/>
  <c r="M70" i="17"/>
  <c r="K70" i="17"/>
  <c r="K68" i="17" s="1"/>
  <c r="J70" i="17"/>
  <c r="J68" i="17" s="1"/>
  <c r="H70" i="17"/>
  <c r="H68" i="17" s="1"/>
  <c r="G70" i="17"/>
  <c r="G68" i="17" s="1"/>
  <c r="E70" i="17"/>
  <c r="E68" i="17" s="1"/>
  <c r="D70" i="17"/>
  <c r="O69" i="17"/>
  <c r="L69" i="17"/>
  <c r="I69" i="17"/>
  <c r="F69" i="17"/>
  <c r="N68" i="17"/>
  <c r="O67" i="17"/>
  <c r="L67" i="17"/>
  <c r="I67" i="17"/>
  <c r="F67" i="17"/>
  <c r="O66" i="17"/>
  <c r="L66" i="17"/>
  <c r="I66" i="17"/>
  <c r="F66" i="17"/>
  <c r="O65" i="17"/>
  <c r="L65" i="17"/>
  <c r="I65" i="17"/>
  <c r="F65" i="17"/>
  <c r="O64" i="17"/>
  <c r="L64" i="17"/>
  <c r="I64" i="17"/>
  <c r="F64" i="17"/>
  <c r="O63" i="17"/>
  <c r="L63" i="17"/>
  <c r="I63" i="17"/>
  <c r="F63" i="17"/>
  <c r="O62" i="17"/>
  <c r="L62" i="17"/>
  <c r="I62" i="17"/>
  <c r="F62" i="17"/>
  <c r="O61" i="17"/>
  <c r="L61" i="17"/>
  <c r="I61" i="17"/>
  <c r="F61" i="17"/>
  <c r="O60" i="17"/>
  <c r="L60" i="17"/>
  <c r="I60" i="17"/>
  <c r="F60" i="17"/>
  <c r="N59" i="17"/>
  <c r="M59" i="17"/>
  <c r="K59" i="17"/>
  <c r="J59" i="17"/>
  <c r="H59" i="17"/>
  <c r="G59" i="17"/>
  <c r="E59" i="17"/>
  <c r="D59" i="17"/>
  <c r="O58" i="17"/>
  <c r="L58" i="17"/>
  <c r="I58" i="17"/>
  <c r="F58" i="17"/>
  <c r="O57" i="17"/>
  <c r="L57" i="17"/>
  <c r="I57" i="17"/>
  <c r="F57" i="17"/>
  <c r="N56" i="17"/>
  <c r="N55" i="17" s="1"/>
  <c r="M56" i="17"/>
  <c r="M55" i="17" s="1"/>
  <c r="K56" i="17"/>
  <c r="K55" i="17" s="1"/>
  <c r="J56" i="17"/>
  <c r="J55" i="17" s="1"/>
  <c r="H56" i="17"/>
  <c r="H55" i="17" s="1"/>
  <c r="G56" i="17"/>
  <c r="G55" i="17" s="1"/>
  <c r="E56" i="17"/>
  <c r="E55" i="17" s="1"/>
  <c r="D56" i="17"/>
  <c r="D55" i="17" s="1"/>
  <c r="F55" i="17" s="1"/>
  <c r="O48" i="17"/>
  <c r="C48" i="17" s="1"/>
  <c r="O47" i="17"/>
  <c r="C47" i="17" s="1"/>
  <c r="N46" i="17"/>
  <c r="M46" i="17"/>
  <c r="L45" i="17"/>
  <c r="I45" i="17"/>
  <c r="F45" i="17"/>
  <c r="C45" i="17" s="1"/>
  <c r="K44" i="17"/>
  <c r="J44" i="17"/>
  <c r="H44" i="17"/>
  <c r="G44" i="17"/>
  <c r="I44" i="17" s="1"/>
  <c r="E44" i="17"/>
  <c r="D44" i="17"/>
  <c r="F43" i="17"/>
  <c r="C43" i="17" s="1"/>
  <c r="L42" i="17"/>
  <c r="C42" i="17" s="1"/>
  <c r="L41" i="17"/>
  <c r="C41" i="17" s="1"/>
  <c r="L40" i="17"/>
  <c r="C40" i="17" s="1"/>
  <c r="L39" i="17"/>
  <c r="C39" i="17" s="1"/>
  <c r="K38" i="17"/>
  <c r="J38" i="17"/>
  <c r="L37" i="17"/>
  <c r="C37" i="17" s="1"/>
  <c r="L36" i="17"/>
  <c r="C36" i="17" s="1"/>
  <c r="K35" i="17"/>
  <c r="J35" i="17"/>
  <c r="L34" i="17"/>
  <c r="C34" i="17" s="1"/>
  <c r="K33" i="17"/>
  <c r="J33" i="17"/>
  <c r="L32" i="17"/>
  <c r="C32" i="17" s="1"/>
  <c r="L31" i="17"/>
  <c r="C31" i="17" s="1"/>
  <c r="L30" i="17"/>
  <c r="C30" i="17" s="1"/>
  <c r="K29" i="17"/>
  <c r="J29" i="17"/>
  <c r="F27" i="17"/>
  <c r="C27" i="17" s="1"/>
  <c r="E26" i="17"/>
  <c r="O25" i="17"/>
  <c r="L25" i="17"/>
  <c r="I25" i="17"/>
  <c r="F25" i="17"/>
  <c r="O24" i="17"/>
  <c r="L24" i="17"/>
  <c r="I24" i="17"/>
  <c r="F24" i="17"/>
  <c r="N23" i="17"/>
  <c r="N291" i="17" s="1"/>
  <c r="N290" i="17" s="1"/>
  <c r="M23" i="17"/>
  <c r="M291" i="17" s="1"/>
  <c r="K23" i="17"/>
  <c r="K291" i="17" s="1"/>
  <c r="K290" i="17" s="1"/>
  <c r="J23" i="17"/>
  <c r="H23" i="17"/>
  <c r="H291" i="17" s="1"/>
  <c r="G23" i="17"/>
  <c r="G291" i="17" s="1"/>
  <c r="E23" i="17"/>
  <c r="D23" i="17"/>
  <c r="E270" i="17" l="1"/>
  <c r="K272" i="17"/>
  <c r="F277" i="17"/>
  <c r="L277" i="17"/>
  <c r="C285" i="17"/>
  <c r="F293" i="17"/>
  <c r="L293" i="17"/>
  <c r="C294" i="17"/>
  <c r="C298" i="17"/>
  <c r="C299" i="17"/>
  <c r="C301" i="17"/>
  <c r="C303" i="17"/>
  <c r="J188" i="17"/>
  <c r="F117" i="17"/>
  <c r="E188" i="17"/>
  <c r="L192" i="17"/>
  <c r="C204" i="17"/>
  <c r="N54" i="17"/>
  <c r="I68" i="17"/>
  <c r="O70" i="17"/>
  <c r="O117" i="17"/>
  <c r="I166" i="17"/>
  <c r="O167" i="17"/>
  <c r="O176" i="17"/>
  <c r="D188" i="17"/>
  <c r="M22" i="17"/>
  <c r="C75" i="17"/>
  <c r="C91" i="17"/>
  <c r="L96" i="17"/>
  <c r="C133" i="17"/>
  <c r="C136" i="17"/>
  <c r="C140" i="17"/>
  <c r="C143" i="17"/>
  <c r="C256" i="17"/>
  <c r="I96" i="17"/>
  <c r="O96" i="17"/>
  <c r="O104" i="17"/>
  <c r="I142" i="17"/>
  <c r="L167" i="17"/>
  <c r="F180" i="17"/>
  <c r="C224" i="17"/>
  <c r="L236" i="17"/>
  <c r="C246" i="17"/>
  <c r="D270" i="17"/>
  <c r="I277" i="17"/>
  <c r="J28" i="17"/>
  <c r="J84" i="17"/>
  <c r="C105" i="17"/>
  <c r="C121" i="17"/>
  <c r="J166" i="17"/>
  <c r="L166" i="17" s="1"/>
  <c r="C172" i="17"/>
  <c r="O193" i="17"/>
  <c r="C212" i="17"/>
  <c r="J205" i="17"/>
  <c r="C220" i="17"/>
  <c r="C223" i="17"/>
  <c r="H205" i="17"/>
  <c r="H196" i="17" s="1"/>
  <c r="N205" i="17"/>
  <c r="N196" i="17" s="1"/>
  <c r="O264" i="17"/>
  <c r="O272" i="17"/>
  <c r="F283" i="17"/>
  <c r="L44" i="17"/>
  <c r="L59" i="17"/>
  <c r="C63" i="17"/>
  <c r="C99" i="17"/>
  <c r="C164" i="17"/>
  <c r="O166" i="17"/>
  <c r="C171" i="17"/>
  <c r="C216" i="17"/>
  <c r="F264" i="17"/>
  <c r="D291" i="17"/>
  <c r="L35" i="17"/>
  <c r="C35" i="17" s="1"/>
  <c r="L38" i="17"/>
  <c r="C38" i="17" s="1"/>
  <c r="L70" i="17"/>
  <c r="I85" i="17"/>
  <c r="I123" i="17"/>
  <c r="O123" i="17"/>
  <c r="I129" i="17"/>
  <c r="O129" i="17"/>
  <c r="H131" i="17"/>
  <c r="I145" i="17"/>
  <c r="O145" i="17"/>
  <c r="O152" i="17"/>
  <c r="I161" i="17"/>
  <c r="O189" i="17"/>
  <c r="I206" i="17"/>
  <c r="I217" i="17"/>
  <c r="O217" i="17"/>
  <c r="C248" i="17"/>
  <c r="F253" i="17"/>
  <c r="C255" i="17"/>
  <c r="J270" i="17"/>
  <c r="J269" i="17" s="1"/>
  <c r="C275" i="17"/>
  <c r="N270" i="17"/>
  <c r="N269" i="17" s="1"/>
  <c r="J291" i="17"/>
  <c r="L291" i="17" s="1"/>
  <c r="C24" i="17"/>
  <c r="C25" i="17"/>
  <c r="G54" i="17"/>
  <c r="O59" i="17"/>
  <c r="C60" i="17"/>
  <c r="L78" i="17"/>
  <c r="C83" i="17"/>
  <c r="L90" i="17"/>
  <c r="I104" i="17"/>
  <c r="O113" i="17"/>
  <c r="C120" i="17"/>
  <c r="C184" i="17"/>
  <c r="F185" i="17"/>
  <c r="K188" i="17"/>
  <c r="L188" i="17" s="1"/>
  <c r="C218" i="17"/>
  <c r="L228" i="17"/>
  <c r="C263" i="17"/>
  <c r="H270" i="17"/>
  <c r="H269" i="17" s="1"/>
  <c r="E291" i="17"/>
  <c r="E290" i="17" s="1"/>
  <c r="C73" i="17"/>
  <c r="C74" i="17"/>
  <c r="K77" i="17"/>
  <c r="L77" i="17" s="1"/>
  <c r="C87" i="17"/>
  <c r="C109" i="17"/>
  <c r="N84" i="17"/>
  <c r="C125" i="17"/>
  <c r="C148" i="17"/>
  <c r="C150" i="17"/>
  <c r="C151" i="17"/>
  <c r="F152" i="17"/>
  <c r="C160" i="17"/>
  <c r="F161" i="17"/>
  <c r="H175" i="17"/>
  <c r="H174" i="17" s="1"/>
  <c r="N175" i="17"/>
  <c r="I199" i="17"/>
  <c r="C208" i="17"/>
  <c r="C211" i="17"/>
  <c r="J232" i="17"/>
  <c r="I247" i="17"/>
  <c r="C268" i="17"/>
  <c r="C279" i="17"/>
  <c r="D269" i="17"/>
  <c r="H22" i="17"/>
  <c r="F56" i="17"/>
  <c r="C79" i="17"/>
  <c r="C80" i="17"/>
  <c r="G77" i="17"/>
  <c r="O81" i="17"/>
  <c r="O90" i="17"/>
  <c r="F96" i="17"/>
  <c r="C102" i="17"/>
  <c r="C127" i="17"/>
  <c r="M131" i="17"/>
  <c r="N131" i="17"/>
  <c r="L161" i="17"/>
  <c r="F176" i="17"/>
  <c r="I180" i="17"/>
  <c r="O180" i="17"/>
  <c r="I185" i="17"/>
  <c r="L193" i="17"/>
  <c r="C198" i="17"/>
  <c r="L199" i="17"/>
  <c r="C201" i="17"/>
  <c r="C203" i="17"/>
  <c r="E205" i="17"/>
  <c r="F205" i="17" s="1"/>
  <c r="O228" i="17"/>
  <c r="C229" i="17"/>
  <c r="L239" i="17"/>
  <c r="C240" i="17"/>
  <c r="C244" i="17"/>
  <c r="L247" i="17"/>
  <c r="O259" i="17"/>
  <c r="O260" i="17"/>
  <c r="I264" i="17"/>
  <c r="L281" i="17"/>
  <c r="L68" i="17"/>
  <c r="H188" i="17"/>
  <c r="F23" i="17"/>
  <c r="E22" i="17"/>
  <c r="C57" i="17"/>
  <c r="C58" i="17"/>
  <c r="F59" i="17"/>
  <c r="C64" i="17"/>
  <c r="C98" i="17"/>
  <c r="C106" i="17"/>
  <c r="C108" i="17"/>
  <c r="C110" i="17"/>
  <c r="C112" i="17"/>
  <c r="F113" i="17"/>
  <c r="I117" i="17"/>
  <c r="C126" i="17"/>
  <c r="D132" i="17"/>
  <c r="D131" i="17" s="1"/>
  <c r="O132" i="17"/>
  <c r="C138" i="17"/>
  <c r="C139" i="17"/>
  <c r="C149" i="17"/>
  <c r="C156" i="17"/>
  <c r="C162" i="17"/>
  <c r="C163" i="17"/>
  <c r="C179" i="17"/>
  <c r="F189" i="17"/>
  <c r="L189" i="17"/>
  <c r="F193" i="17"/>
  <c r="J197" i="17"/>
  <c r="L197" i="17" s="1"/>
  <c r="C202" i="17"/>
  <c r="C210" i="17"/>
  <c r="C213" i="17"/>
  <c r="C215" i="17"/>
  <c r="C226" i="17"/>
  <c r="C227" i="17"/>
  <c r="F228" i="17"/>
  <c r="C238" i="17"/>
  <c r="C251" i="17"/>
  <c r="D252" i="17"/>
  <c r="F252" i="17" s="1"/>
  <c r="C254" i="17"/>
  <c r="D259" i="17"/>
  <c r="F259" i="17" s="1"/>
  <c r="C262" i="17"/>
  <c r="L264" i="17"/>
  <c r="C265" i="17"/>
  <c r="C267" i="17"/>
  <c r="M270" i="17"/>
  <c r="O270" i="17" s="1"/>
  <c r="C284" i="17"/>
  <c r="C61" i="17"/>
  <c r="C62" i="17"/>
  <c r="C67" i="17"/>
  <c r="H54" i="17"/>
  <c r="I54" i="17" s="1"/>
  <c r="C72" i="17"/>
  <c r="I81" i="17"/>
  <c r="C88" i="17"/>
  <c r="C97" i="17"/>
  <c r="C101" i="17"/>
  <c r="C107" i="17"/>
  <c r="C111" i="17"/>
  <c r="K84" i="17"/>
  <c r="C116" i="17"/>
  <c r="L123" i="17"/>
  <c r="C124" i="17"/>
  <c r="O142" i="17"/>
  <c r="K131" i="17"/>
  <c r="C154" i="17"/>
  <c r="C155" i="17"/>
  <c r="C158" i="17"/>
  <c r="C159" i="17"/>
  <c r="M175" i="17"/>
  <c r="M174" i="17" s="1"/>
  <c r="C177" i="17"/>
  <c r="L185" i="17"/>
  <c r="C187" i="17"/>
  <c r="F192" i="17"/>
  <c r="F206" i="17"/>
  <c r="C214" i="17"/>
  <c r="C221" i="17"/>
  <c r="C225" i="17"/>
  <c r="K205" i="17"/>
  <c r="K196" i="17" s="1"/>
  <c r="L234" i="17"/>
  <c r="C235" i="17"/>
  <c r="C241" i="17"/>
  <c r="C243" i="17"/>
  <c r="O247" i="17"/>
  <c r="C250" i="17"/>
  <c r="I253" i="17"/>
  <c r="C258" i="17"/>
  <c r="C261" i="17"/>
  <c r="C266" i="17"/>
  <c r="C273" i="17"/>
  <c r="C276" i="17"/>
  <c r="C282" i="17"/>
  <c r="L29" i="17"/>
  <c r="C29" i="17" s="1"/>
  <c r="K28" i="17"/>
  <c r="L28" i="17" s="1"/>
  <c r="C28" i="17" s="1"/>
  <c r="K54" i="17"/>
  <c r="I56" i="17"/>
  <c r="I59" i="17"/>
  <c r="C65" i="17"/>
  <c r="C66" i="17"/>
  <c r="C69" i="17"/>
  <c r="F70" i="17"/>
  <c r="C71" i="17"/>
  <c r="O78" i="17"/>
  <c r="F81" i="17"/>
  <c r="L81" i="17"/>
  <c r="C82" i="17"/>
  <c r="L85" i="17"/>
  <c r="C86" i="17"/>
  <c r="C92" i="17"/>
  <c r="C95" i="17"/>
  <c r="C100" i="17"/>
  <c r="F104" i="17"/>
  <c r="L117" i="17"/>
  <c r="C128" i="17"/>
  <c r="F129" i="17"/>
  <c r="I132" i="17"/>
  <c r="C134" i="17"/>
  <c r="C135" i="17"/>
  <c r="I137" i="17"/>
  <c r="O137" i="17"/>
  <c r="E131" i="17"/>
  <c r="L145" i="17"/>
  <c r="C146" i="17"/>
  <c r="C147" i="17"/>
  <c r="C153" i="17"/>
  <c r="C157" i="17"/>
  <c r="C168" i="17"/>
  <c r="C182" i="17"/>
  <c r="C183" i="17"/>
  <c r="O188" i="17"/>
  <c r="I189" i="17"/>
  <c r="C191" i="17"/>
  <c r="O192" i="17"/>
  <c r="L206" i="17"/>
  <c r="C207" i="17"/>
  <c r="L217" i="17"/>
  <c r="C217" i="17" s="1"/>
  <c r="C219" i="17"/>
  <c r="K232" i="17"/>
  <c r="L232" i="17" s="1"/>
  <c r="C233" i="17"/>
  <c r="F236" i="17"/>
  <c r="C236" i="17" s="1"/>
  <c r="O239" i="17"/>
  <c r="C242" i="17"/>
  <c r="C245" i="17"/>
  <c r="F247" i="17"/>
  <c r="C247" i="17" s="1"/>
  <c r="I252" i="17"/>
  <c r="C257" i="17"/>
  <c r="F260" i="17"/>
  <c r="C271" i="17"/>
  <c r="F272" i="17"/>
  <c r="C278" i="17"/>
  <c r="O277" i="17"/>
  <c r="C297" i="17"/>
  <c r="E54" i="17"/>
  <c r="J54" i="17"/>
  <c r="L55" i="17"/>
  <c r="O55" i="17"/>
  <c r="J252" i="17"/>
  <c r="L253" i="17"/>
  <c r="M290" i="17"/>
  <c r="O290" i="17" s="1"/>
  <c r="O291" i="17"/>
  <c r="G290" i="17"/>
  <c r="I291" i="17"/>
  <c r="O23" i="17"/>
  <c r="L33" i="17"/>
  <c r="C33" i="17" s="1"/>
  <c r="F44" i="17"/>
  <c r="C44" i="17" s="1"/>
  <c r="O56" i="17"/>
  <c r="I70" i="17"/>
  <c r="C70" i="17" s="1"/>
  <c r="D77" i="17"/>
  <c r="F78" i="17"/>
  <c r="F85" i="17"/>
  <c r="I152" i="17"/>
  <c r="G131" i="17"/>
  <c r="I131" i="17" s="1"/>
  <c r="C170" i="17"/>
  <c r="D174" i="17"/>
  <c r="F174" i="17" s="1"/>
  <c r="F175" i="17"/>
  <c r="K175" i="17"/>
  <c r="K174" i="17" s="1"/>
  <c r="C178" i="17"/>
  <c r="C181" i="17"/>
  <c r="O185" i="17"/>
  <c r="I113" i="17"/>
  <c r="G84" i="17"/>
  <c r="D290" i="17"/>
  <c r="F290" i="17" s="1"/>
  <c r="F291" i="17"/>
  <c r="H290" i="17"/>
  <c r="L23" i="17"/>
  <c r="I55" i="17"/>
  <c r="L56" i="17"/>
  <c r="D68" i="17"/>
  <c r="E77" i="17"/>
  <c r="C89" i="17"/>
  <c r="D84" i="17"/>
  <c r="C103" i="17"/>
  <c r="L113" i="17"/>
  <c r="C118" i="17"/>
  <c r="C119" i="17"/>
  <c r="L129" i="17"/>
  <c r="L137" i="17"/>
  <c r="J131" i="17"/>
  <c r="O161" i="17"/>
  <c r="C165" i="17"/>
  <c r="D166" i="17"/>
  <c r="F166" i="17" s="1"/>
  <c r="C166" i="17" s="1"/>
  <c r="F167" i="17"/>
  <c r="C169" i="17"/>
  <c r="G175" i="17"/>
  <c r="I176" i="17"/>
  <c r="E232" i="17"/>
  <c r="E231" i="17" s="1"/>
  <c r="F234" i="17"/>
  <c r="I272" i="17"/>
  <c r="G270" i="17"/>
  <c r="M269" i="17"/>
  <c r="O269" i="17" s="1"/>
  <c r="H77" i="17"/>
  <c r="I78" i="17"/>
  <c r="H84" i="17"/>
  <c r="I90" i="17"/>
  <c r="J22" i="17"/>
  <c r="N22" i="17"/>
  <c r="O22" i="17" s="1"/>
  <c r="I23" i="17"/>
  <c r="O46" i="17"/>
  <c r="C46" i="17" s="1"/>
  <c r="M68" i="17"/>
  <c r="O68" i="17" s="1"/>
  <c r="O77" i="17"/>
  <c r="M84" i="17"/>
  <c r="O85" i="17"/>
  <c r="C93" i="17"/>
  <c r="F94" i="17"/>
  <c r="C94" i="17" s="1"/>
  <c r="E90" i="17"/>
  <c r="E84" i="17" s="1"/>
  <c r="C114" i="17"/>
  <c r="C115" i="17"/>
  <c r="C122" i="17"/>
  <c r="F123" i="17"/>
  <c r="C130" i="17"/>
  <c r="C141" i="17"/>
  <c r="F142" i="17"/>
  <c r="C142" i="17" s="1"/>
  <c r="L152" i="17"/>
  <c r="C173" i="17"/>
  <c r="N174" i="17"/>
  <c r="L180" i="17"/>
  <c r="C180" i="17" s="1"/>
  <c r="C186" i="17"/>
  <c r="M205" i="17"/>
  <c r="O205" i="17" s="1"/>
  <c r="O206" i="17"/>
  <c r="I167" i="17"/>
  <c r="L176" i="17"/>
  <c r="C190" i="17"/>
  <c r="I197" i="17"/>
  <c r="O199" i="17"/>
  <c r="M197" i="17"/>
  <c r="I239" i="17"/>
  <c r="H232" i="17"/>
  <c r="H231" i="17" s="1"/>
  <c r="I283" i="17"/>
  <c r="C194" i="17"/>
  <c r="C230" i="17"/>
  <c r="G232" i="17"/>
  <c r="O234" i="17"/>
  <c r="M232" i="17"/>
  <c r="C237" i="17"/>
  <c r="F239" i="17"/>
  <c r="D232" i="17"/>
  <c r="K259" i="17"/>
  <c r="L259" i="17" s="1"/>
  <c r="L260" i="17"/>
  <c r="F270" i="17"/>
  <c r="G192" i="17"/>
  <c r="I193" i="17"/>
  <c r="D199" i="17"/>
  <c r="F200" i="17"/>
  <c r="C200" i="17" s="1"/>
  <c r="L205" i="17"/>
  <c r="C209" i="17"/>
  <c r="C222" i="17"/>
  <c r="I228" i="17"/>
  <c r="G205" i="17"/>
  <c r="C249" i="17"/>
  <c r="N252" i="17"/>
  <c r="O253" i="17"/>
  <c r="G259" i="17"/>
  <c r="I259" i="17" s="1"/>
  <c r="I260" i="17"/>
  <c r="E269" i="17"/>
  <c r="F269" i="17" s="1"/>
  <c r="K270" i="17"/>
  <c r="K269" i="17" s="1"/>
  <c r="L272" i="17"/>
  <c r="C274" i="17"/>
  <c r="C280" i="17"/>
  <c r="F281" i="17"/>
  <c r="C281" i="17" s="1"/>
  <c r="I293" i="17"/>
  <c r="C295" i="17"/>
  <c r="C296" i="17"/>
  <c r="L283" i="17"/>
  <c r="F188" i="17" l="1"/>
  <c r="F131" i="17"/>
  <c r="C129" i="17"/>
  <c r="C96" i="17"/>
  <c r="C206" i="17"/>
  <c r="K22" i="17"/>
  <c r="C117" i="17"/>
  <c r="C55" i="17"/>
  <c r="F132" i="17"/>
  <c r="C137" i="17"/>
  <c r="C104" i="17"/>
  <c r="C59" i="17"/>
  <c r="J196" i="17"/>
  <c r="L175" i="17"/>
  <c r="C277" i="17"/>
  <c r="O84" i="17"/>
  <c r="C193" i="17"/>
  <c r="C185" i="17"/>
  <c r="C259" i="17"/>
  <c r="M76" i="17"/>
  <c r="C145" i="17"/>
  <c r="C264" i="17"/>
  <c r="H195" i="17"/>
  <c r="L269" i="17"/>
  <c r="I205" i="17"/>
  <c r="N76" i="17"/>
  <c r="N53" i="17" s="1"/>
  <c r="C253" i="17"/>
  <c r="C239" i="17"/>
  <c r="C123" i="17"/>
  <c r="L22" i="17"/>
  <c r="E196" i="17"/>
  <c r="E195" i="17" s="1"/>
  <c r="C205" i="17"/>
  <c r="C293" i="17"/>
  <c r="C228" i="17"/>
  <c r="O175" i="17"/>
  <c r="C132" i="17"/>
  <c r="C56" i="17"/>
  <c r="K76" i="17"/>
  <c r="O131" i="17"/>
  <c r="J290" i="17"/>
  <c r="L290" i="17" s="1"/>
  <c r="C23" i="17"/>
  <c r="C161" i="17"/>
  <c r="M54" i="17"/>
  <c r="O54" i="17" s="1"/>
  <c r="L84" i="17"/>
  <c r="C234" i="17"/>
  <c r="K53" i="17"/>
  <c r="L174" i="17"/>
  <c r="C152" i="17"/>
  <c r="C81" i="17"/>
  <c r="C189" i="17"/>
  <c r="I192" i="17"/>
  <c r="C192" i="17" s="1"/>
  <c r="G188" i="17"/>
  <c r="I188" i="17" s="1"/>
  <c r="C188" i="17" s="1"/>
  <c r="G231" i="17"/>
  <c r="I231" i="17" s="1"/>
  <c r="I232" i="17"/>
  <c r="D54" i="17"/>
  <c r="F68" i="17"/>
  <c r="C68" i="17" s="1"/>
  <c r="F77" i="17"/>
  <c r="D76" i="17"/>
  <c r="F199" i="17"/>
  <c r="C199" i="17" s="1"/>
  <c r="D197" i="17"/>
  <c r="C283" i="17"/>
  <c r="G196" i="17"/>
  <c r="F90" i="17"/>
  <c r="C90" i="17" s="1"/>
  <c r="C85" i="17"/>
  <c r="I290" i="17"/>
  <c r="J231" i="17"/>
  <c r="L252" i="17"/>
  <c r="F84" i="17"/>
  <c r="N231" i="17"/>
  <c r="O252" i="17"/>
  <c r="L196" i="17"/>
  <c r="M231" i="17"/>
  <c r="O232" i="17"/>
  <c r="M196" i="17"/>
  <c r="O197" i="17"/>
  <c r="G269" i="17"/>
  <c r="I270" i="17"/>
  <c r="C167" i="17"/>
  <c r="L131" i="17"/>
  <c r="J76" i="17"/>
  <c r="I84" i="17"/>
  <c r="G76" i="17"/>
  <c r="L54" i="17"/>
  <c r="G174" i="17"/>
  <c r="I174" i="17" s="1"/>
  <c r="I175" i="17"/>
  <c r="C260" i="17"/>
  <c r="L270" i="17"/>
  <c r="F232" i="17"/>
  <c r="D231" i="17"/>
  <c r="K231" i="17"/>
  <c r="H76" i="17"/>
  <c r="H53" i="17" s="1"/>
  <c r="I77" i="17"/>
  <c r="C272" i="17"/>
  <c r="C176" i="17"/>
  <c r="E76" i="17"/>
  <c r="E53" i="17" s="1"/>
  <c r="C113" i="17"/>
  <c r="C78" i="17"/>
  <c r="O174" i="17"/>
  <c r="H52" i="17" l="1"/>
  <c r="C232" i="17"/>
  <c r="L76" i="17"/>
  <c r="O76" i="17"/>
  <c r="E286" i="17"/>
  <c r="E52" i="17"/>
  <c r="J53" i="17"/>
  <c r="L53" i="17" s="1"/>
  <c r="C131" i="17"/>
  <c r="C175" i="17"/>
  <c r="C174" i="17"/>
  <c r="M53" i="17"/>
  <c r="O53" i="17" s="1"/>
  <c r="C270" i="17"/>
  <c r="C252" i="17"/>
  <c r="D53" i="17"/>
  <c r="F54" i="17"/>
  <c r="C54" i="17" s="1"/>
  <c r="I76" i="17"/>
  <c r="G53" i="17"/>
  <c r="O196" i="17"/>
  <c r="M195" i="17"/>
  <c r="M52" i="17" s="1"/>
  <c r="L231" i="17"/>
  <c r="J286" i="17"/>
  <c r="F197" i="17"/>
  <c r="C197" i="17" s="1"/>
  <c r="D196" i="17"/>
  <c r="D286" i="17" s="1"/>
  <c r="F76" i="17"/>
  <c r="O231" i="17"/>
  <c r="M286" i="17"/>
  <c r="N195" i="17"/>
  <c r="N52" i="17" s="1"/>
  <c r="N286" i="17"/>
  <c r="H288" i="17"/>
  <c r="H51" i="17"/>
  <c r="H286" i="17"/>
  <c r="J195" i="17"/>
  <c r="C84" i="17"/>
  <c r="C77" i="17"/>
  <c r="C291" i="17"/>
  <c r="C290" i="17" s="1"/>
  <c r="F231" i="17"/>
  <c r="E288" i="17"/>
  <c r="E51" i="17"/>
  <c r="K195" i="17"/>
  <c r="K52" i="17" s="1"/>
  <c r="K286" i="17"/>
  <c r="I269" i="17"/>
  <c r="C269" i="17" s="1"/>
  <c r="G286" i="17"/>
  <c r="G195" i="17"/>
  <c r="I195" i="17" s="1"/>
  <c r="I196" i="17"/>
  <c r="C76" i="17" l="1"/>
  <c r="F286" i="17"/>
  <c r="C231" i="17"/>
  <c r="I286" i="17"/>
  <c r="K51" i="17"/>
  <c r="K288" i="17"/>
  <c r="L195" i="17"/>
  <c r="J52" i="17"/>
  <c r="N51" i="17"/>
  <c r="N288" i="17"/>
  <c r="D195" i="17"/>
  <c r="F195" i="17" s="1"/>
  <c r="F196" i="17"/>
  <c r="C196" i="17" s="1"/>
  <c r="O195" i="17"/>
  <c r="O286" i="17"/>
  <c r="F53" i="17"/>
  <c r="M51" i="17"/>
  <c r="O52" i="17"/>
  <c r="M288" i="17"/>
  <c r="O288" i="17" s="1"/>
  <c r="L286" i="17"/>
  <c r="I53" i="17"/>
  <c r="G52" i="17"/>
  <c r="C286" i="17" l="1"/>
  <c r="C53" i="17"/>
  <c r="C195" i="17"/>
  <c r="O51" i="17"/>
  <c r="I52" i="17"/>
  <c r="G26" i="17"/>
  <c r="G288" i="17" s="1"/>
  <c r="I288" i="17" s="1"/>
  <c r="G51" i="17"/>
  <c r="I51" i="17" s="1"/>
  <c r="D52" i="17"/>
  <c r="J51" i="17"/>
  <c r="L51" i="17" s="1"/>
  <c r="L52" i="17"/>
  <c r="J288" i="17"/>
  <c r="L288" i="17" s="1"/>
  <c r="G22" i="17" l="1"/>
  <c r="I22" i="17" s="1"/>
  <c r="I26" i="17"/>
  <c r="F52" i="17"/>
  <c r="C52" i="17" s="1"/>
  <c r="D51" i="17"/>
  <c r="F51" i="17" s="1"/>
  <c r="C51" i="17" s="1"/>
  <c r="D26" i="17"/>
  <c r="D288" i="17" s="1"/>
  <c r="F288" i="17" s="1"/>
  <c r="C288" i="17" s="1"/>
  <c r="F26" i="17" l="1"/>
  <c r="C26" i="17" s="1"/>
  <c r="D22" i="17"/>
  <c r="F22" i="17" s="1"/>
  <c r="C22" i="17" s="1"/>
  <c r="O303" i="13" l="1"/>
  <c r="L303" i="13"/>
  <c r="I303" i="13"/>
  <c r="F303" i="13"/>
  <c r="O301" i="13"/>
  <c r="L301" i="13"/>
  <c r="I301" i="13"/>
  <c r="F301" i="13"/>
  <c r="O299" i="13"/>
  <c r="L299" i="13"/>
  <c r="I299" i="13"/>
  <c r="F299" i="13"/>
  <c r="O298" i="13"/>
  <c r="L298" i="13"/>
  <c r="I298" i="13"/>
  <c r="F298" i="13"/>
  <c r="O297" i="13"/>
  <c r="L297" i="13"/>
  <c r="I297" i="13"/>
  <c r="F297" i="13"/>
  <c r="O296" i="13"/>
  <c r="L296" i="13"/>
  <c r="I296" i="13"/>
  <c r="F296" i="13"/>
  <c r="O295" i="13"/>
  <c r="L295" i="13"/>
  <c r="I295" i="13"/>
  <c r="F295" i="13"/>
  <c r="O294" i="13"/>
  <c r="L294" i="13"/>
  <c r="I294" i="13"/>
  <c r="F294" i="13"/>
  <c r="N293" i="13"/>
  <c r="M293" i="13"/>
  <c r="K293" i="13"/>
  <c r="J293" i="13"/>
  <c r="L293" i="13" s="1"/>
  <c r="H293" i="13"/>
  <c r="G293" i="13"/>
  <c r="E293" i="13"/>
  <c r="D293" i="13"/>
  <c r="F293" i="13" s="1"/>
  <c r="O285" i="13"/>
  <c r="L285" i="13"/>
  <c r="I285" i="13"/>
  <c r="F285" i="13"/>
  <c r="O284" i="13"/>
  <c r="L284" i="13"/>
  <c r="I284" i="13"/>
  <c r="F284" i="13"/>
  <c r="N283" i="13"/>
  <c r="M283" i="13"/>
  <c r="O283" i="13" s="1"/>
  <c r="K283" i="13"/>
  <c r="J283" i="13"/>
  <c r="H283" i="13"/>
  <c r="G283" i="13"/>
  <c r="E283" i="13"/>
  <c r="D283" i="13"/>
  <c r="O282" i="13"/>
  <c r="L282" i="13"/>
  <c r="I282" i="13"/>
  <c r="F282" i="13"/>
  <c r="N281" i="13"/>
  <c r="M281" i="13"/>
  <c r="O281" i="13" s="1"/>
  <c r="K281" i="13"/>
  <c r="J281" i="13"/>
  <c r="H281" i="13"/>
  <c r="G281" i="13"/>
  <c r="I281" i="13" s="1"/>
  <c r="E281" i="13"/>
  <c r="D281" i="13"/>
  <c r="O280" i="13"/>
  <c r="L280" i="13"/>
  <c r="I280" i="13"/>
  <c r="F280" i="13"/>
  <c r="O279" i="13"/>
  <c r="L279" i="13"/>
  <c r="I279" i="13"/>
  <c r="F279" i="13"/>
  <c r="O278" i="13"/>
  <c r="L278" i="13"/>
  <c r="I278" i="13"/>
  <c r="F278" i="13"/>
  <c r="N277" i="13"/>
  <c r="M277" i="13"/>
  <c r="K277" i="13"/>
  <c r="J277" i="13"/>
  <c r="H277" i="13"/>
  <c r="G277" i="13"/>
  <c r="I277" i="13" s="1"/>
  <c r="E277" i="13"/>
  <c r="D277" i="13"/>
  <c r="O276" i="13"/>
  <c r="L276" i="13"/>
  <c r="I276" i="13"/>
  <c r="F276" i="13"/>
  <c r="O275" i="13"/>
  <c r="L275" i="13"/>
  <c r="I275" i="13"/>
  <c r="F275" i="13"/>
  <c r="O274" i="13"/>
  <c r="L274" i="13"/>
  <c r="I274" i="13"/>
  <c r="F274" i="13"/>
  <c r="O273" i="13"/>
  <c r="L273" i="13"/>
  <c r="I273" i="13"/>
  <c r="F273" i="13"/>
  <c r="N272" i="13"/>
  <c r="M272" i="13"/>
  <c r="K272" i="13"/>
  <c r="J272" i="13"/>
  <c r="H272" i="13"/>
  <c r="G272" i="13"/>
  <c r="E272" i="13"/>
  <c r="D272" i="13"/>
  <c r="F272" i="13" s="1"/>
  <c r="O271" i="13"/>
  <c r="L271" i="13"/>
  <c r="I271" i="13"/>
  <c r="F271" i="13"/>
  <c r="H270" i="13"/>
  <c r="H269" i="13" s="1"/>
  <c r="O268" i="13"/>
  <c r="L268" i="13"/>
  <c r="I268" i="13"/>
  <c r="F268" i="13"/>
  <c r="O267" i="13"/>
  <c r="L267" i="13"/>
  <c r="I267" i="13"/>
  <c r="F267" i="13"/>
  <c r="O266" i="13"/>
  <c r="L266" i="13"/>
  <c r="I266" i="13"/>
  <c r="F266" i="13"/>
  <c r="O265" i="13"/>
  <c r="L265" i="13"/>
  <c r="I265" i="13"/>
  <c r="F265" i="13"/>
  <c r="N264" i="13"/>
  <c r="O264" i="13" s="1"/>
  <c r="M264" i="13"/>
  <c r="K264" i="13"/>
  <c r="J264" i="13"/>
  <c r="H264" i="13"/>
  <c r="G264" i="13"/>
  <c r="E264" i="13"/>
  <c r="D264" i="13"/>
  <c r="O263" i="13"/>
  <c r="L263" i="13"/>
  <c r="I263" i="13"/>
  <c r="F263" i="13"/>
  <c r="O262" i="13"/>
  <c r="L262" i="13"/>
  <c r="I262" i="13"/>
  <c r="F262" i="13"/>
  <c r="O261" i="13"/>
  <c r="L261" i="13"/>
  <c r="I261" i="13"/>
  <c r="F261" i="13"/>
  <c r="N260" i="13"/>
  <c r="M260" i="13"/>
  <c r="K260" i="13"/>
  <c r="K259" i="13" s="1"/>
  <c r="J260" i="13"/>
  <c r="H260" i="13"/>
  <c r="G260" i="13"/>
  <c r="E260" i="13"/>
  <c r="E259" i="13" s="1"/>
  <c r="D260" i="13"/>
  <c r="M259" i="13"/>
  <c r="G259" i="13"/>
  <c r="O258" i="13"/>
  <c r="L258" i="13"/>
  <c r="I258" i="13"/>
  <c r="F258" i="13"/>
  <c r="O257" i="13"/>
  <c r="L257" i="13"/>
  <c r="I257" i="13"/>
  <c r="F257" i="13"/>
  <c r="O256" i="13"/>
  <c r="L256" i="13"/>
  <c r="I256" i="13"/>
  <c r="F256" i="13"/>
  <c r="O255" i="13"/>
  <c r="L255" i="13"/>
  <c r="I255" i="13"/>
  <c r="F255" i="13"/>
  <c r="O254" i="13"/>
  <c r="L254" i="13"/>
  <c r="I254" i="13"/>
  <c r="F254" i="13"/>
  <c r="N253" i="13"/>
  <c r="N252" i="13" s="1"/>
  <c r="M253" i="13"/>
  <c r="K253" i="13"/>
  <c r="K252" i="13" s="1"/>
  <c r="J253" i="13"/>
  <c r="J252" i="13" s="1"/>
  <c r="H253" i="13"/>
  <c r="G253" i="13"/>
  <c r="G252" i="13" s="1"/>
  <c r="E253" i="13"/>
  <c r="D253" i="13"/>
  <c r="D252" i="13" s="1"/>
  <c r="H252" i="13"/>
  <c r="O251" i="13"/>
  <c r="L251" i="13"/>
  <c r="I251" i="13"/>
  <c r="F251" i="13"/>
  <c r="O250" i="13"/>
  <c r="L250" i="13"/>
  <c r="I250" i="13"/>
  <c r="F250" i="13"/>
  <c r="O249" i="13"/>
  <c r="L249" i="13"/>
  <c r="I249" i="13"/>
  <c r="F249" i="13"/>
  <c r="O248" i="13"/>
  <c r="L248" i="13"/>
  <c r="I248" i="13"/>
  <c r="F248" i="13"/>
  <c r="N247" i="13"/>
  <c r="M247" i="13"/>
  <c r="O247" i="13" s="1"/>
  <c r="K247" i="13"/>
  <c r="J247" i="13"/>
  <c r="H247" i="13"/>
  <c r="G247" i="13"/>
  <c r="I247" i="13" s="1"/>
  <c r="E247" i="13"/>
  <c r="D247" i="13"/>
  <c r="F247" i="13" s="1"/>
  <c r="O246" i="13"/>
  <c r="L246" i="13"/>
  <c r="I246" i="13"/>
  <c r="F246" i="13"/>
  <c r="O245" i="13"/>
  <c r="L245" i="13"/>
  <c r="I245" i="13"/>
  <c r="F245" i="13"/>
  <c r="O244" i="13"/>
  <c r="L244" i="13"/>
  <c r="I244" i="13"/>
  <c r="F244" i="13"/>
  <c r="O243" i="13"/>
  <c r="L243" i="13"/>
  <c r="I243" i="13"/>
  <c r="F243" i="13"/>
  <c r="O242" i="13"/>
  <c r="L242" i="13"/>
  <c r="I242" i="13"/>
  <c r="F242" i="13"/>
  <c r="O241" i="13"/>
  <c r="L241" i="13"/>
  <c r="I241" i="13"/>
  <c r="F241" i="13"/>
  <c r="O240" i="13"/>
  <c r="L240" i="13"/>
  <c r="I240" i="13"/>
  <c r="F240" i="13"/>
  <c r="N239" i="13"/>
  <c r="M239" i="13"/>
  <c r="O239" i="13" s="1"/>
  <c r="K239" i="13"/>
  <c r="J239" i="13"/>
  <c r="H239" i="13"/>
  <c r="G239" i="13"/>
  <c r="E239" i="13"/>
  <c r="D239" i="13"/>
  <c r="O238" i="13"/>
  <c r="L238" i="13"/>
  <c r="I238" i="13"/>
  <c r="F238" i="13"/>
  <c r="O237" i="13"/>
  <c r="L237" i="13"/>
  <c r="I237" i="13"/>
  <c r="F237" i="13"/>
  <c r="N236" i="13"/>
  <c r="M236" i="13"/>
  <c r="O236" i="13" s="1"/>
  <c r="K236" i="13"/>
  <c r="J236" i="13"/>
  <c r="H236" i="13"/>
  <c r="G236" i="13"/>
  <c r="I236" i="13" s="1"/>
  <c r="E236" i="13"/>
  <c r="D236" i="13"/>
  <c r="O235" i="13"/>
  <c r="L235" i="13"/>
  <c r="I235" i="13"/>
  <c r="F235" i="13"/>
  <c r="N234" i="13"/>
  <c r="M234" i="13"/>
  <c r="O234" i="13" s="1"/>
  <c r="K234" i="13"/>
  <c r="J234" i="13"/>
  <c r="H234" i="13"/>
  <c r="H232" i="13" s="1"/>
  <c r="G234" i="13"/>
  <c r="E234" i="13"/>
  <c r="D234" i="13"/>
  <c r="O233" i="13"/>
  <c r="L233" i="13"/>
  <c r="I233" i="13"/>
  <c r="F233" i="13"/>
  <c r="N232" i="13"/>
  <c r="O230" i="13"/>
  <c r="L230" i="13"/>
  <c r="I230" i="13"/>
  <c r="F230" i="13"/>
  <c r="O229" i="13"/>
  <c r="L229" i="13"/>
  <c r="I229" i="13"/>
  <c r="F229" i="13"/>
  <c r="N228" i="13"/>
  <c r="M228" i="13"/>
  <c r="K228" i="13"/>
  <c r="J228" i="13"/>
  <c r="H228" i="13"/>
  <c r="G228" i="13"/>
  <c r="E228" i="13"/>
  <c r="D228" i="13"/>
  <c r="O227" i="13"/>
  <c r="L227" i="13"/>
  <c r="I227" i="13"/>
  <c r="F227" i="13"/>
  <c r="O226" i="13"/>
  <c r="L226" i="13"/>
  <c r="I226" i="13"/>
  <c r="F226" i="13"/>
  <c r="O225" i="13"/>
  <c r="L225" i="13"/>
  <c r="I225" i="13"/>
  <c r="F225" i="13"/>
  <c r="O224" i="13"/>
  <c r="L224" i="13"/>
  <c r="I224" i="13"/>
  <c r="F224" i="13"/>
  <c r="O223" i="13"/>
  <c r="L223" i="13"/>
  <c r="I223" i="13"/>
  <c r="F223" i="13"/>
  <c r="O222" i="13"/>
  <c r="L222" i="13"/>
  <c r="I222" i="13"/>
  <c r="F222" i="13"/>
  <c r="O221" i="13"/>
  <c r="L221" i="13"/>
  <c r="I221" i="13"/>
  <c r="F221" i="13"/>
  <c r="O220" i="13"/>
  <c r="L220" i="13"/>
  <c r="I220" i="13"/>
  <c r="F220" i="13"/>
  <c r="O219" i="13"/>
  <c r="L219" i="13"/>
  <c r="I219" i="13"/>
  <c r="F219" i="13"/>
  <c r="O218" i="13"/>
  <c r="L218" i="13"/>
  <c r="I218" i="13"/>
  <c r="F218" i="13"/>
  <c r="N217" i="13"/>
  <c r="M217" i="13"/>
  <c r="K217" i="13"/>
  <c r="J217" i="13"/>
  <c r="H217" i="13"/>
  <c r="G217" i="13"/>
  <c r="E217" i="13"/>
  <c r="D217" i="13"/>
  <c r="O216" i="13"/>
  <c r="L216" i="13"/>
  <c r="I216" i="13"/>
  <c r="F216" i="13"/>
  <c r="O215" i="13"/>
  <c r="L215" i="13"/>
  <c r="I215" i="13"/>
  <c r="F215" i="13"/>
  <c r="O214" i="13"/>
  <c r="L214" i="13"/>
  <c r="I214" i="13"/>
  <c r="F214" i="13"/>
  <c r="O213" i="13"/>
  <c r="L213" i="13"/>
  <c r="I213" i="13"/>
  <c r="F213" i="13"/>
  <c r="O212" i="13"/>
  <c r="L212" i="13"/>
  <c r="I212" i="13"/>
  <c r="F212" i="13"/>
  <c r="O211" i="13"/>
  <c r="L211" i="13"/>
  <c r="I211" i="13"/>
  <c r="F211" i="13"/>
  <c r="O210" i="13"/>
  <c r="L210" i="13"/>
  <c r="I210" i="13"/>
  <c r="F210" i="13"/>
  <c r="O209" i="13"/>
  <c r="L209" i="13"/>
  <c r="I209" i="13"/>
  <c r="F209" i="13"/>
  <c r="O208" i="13"/>
  <c r="L208" i="13"/>
  <c r="I208" i="13"/>
  <c r="F208" i="13"/>
  <c r="O207" i="13"/>
  <c r="L207" i="13"/>
  <c r="I207" i="13"/>
  <c r="F207" i="13"/>
  <c r="N206" i="13"/>
  <c r="M206" i="13"/>
  <c r="K206" i="13"/>
  <c r="K205" i="13" s="1"/>
  <c r="J206" i="13"/>
  <c r="H206" i="13"/>
  <c r="G206" i="13"/>
  <c r="E206" i="13"/>
  <c r="D206" i="13"/>
  <c r="O204" i="13"/>
  <c r="L204" i="13"/>
  <c r="I204" i="13"/>
  <c r="F204" i="13"/>
  <c r="O203" i="13"/>
  <c r="L203" i="13"/>
  <c r="I203" i="13"/>
  <c r="F203" i="13"/>
  <c r="O202" i="13"/>
  <c r="L202" i="13"/>
  <c r="I202" i="13"/>
  <c r="F202" i="13"/>
  <c r="O201" i="13"/>
  <c r="L201" i="13"/>
  <c r="I201" i="13"/>
  <c r="F201" i="13"/>
  <c r="O200" i="13"/>
  <c r="L200" i="13"/>
  <c r="I200" i="13"/>
  <c r="F200" i="13"/>
  <c r="N199" i="13"/>
  <c r="M199" i="13"/>
  <c r="K199" i="13"/>
  <c r="K197" i="13" s="1"/>
  <c r="J199" i="13"/>
  <c r="H199" i="13"/>
  <c r="H197" i="13" s="1"/>
  <c r="G199" i="13"/>
  <c r="E199" i="13"/>
  <c r="E197" i="13" s="1"/>
  <c r="D199" i="13"/>
  <c r="O198" i="13"/>
  <c r="L198" i="13"/>
  <c r="I198" i="13"/>
  <c r="F198" i="13"/>
  <c r="N197" i="13"/>
  <c r="M197" i="13"/>
  <c r="J197" i="13"/>
  <c r="D197" i="13"/>
  <c r="O194" i="13"/>
  <c r="L194" i="13"/>
  <c r="I194" i="13"/>
  <c r="F194" i="13"/>
  <c r="N193" i="13"/>
  <c r="M193" i="13"/>
  <c r="K193" i="13"/>
  <c r="K192" i="13" s="1"/>
  <c r="J193" i="13"/>
  <c r="H193" i="13"/>
  <c r="H192" i="13" s="1"/>
  <c r="G193" i="13"/>
  <c r="E193" i="13"/>
  <c r="E192" i="13" s="1"/>
  <c r="D193" i="13"/>
  <c r="N192" i="13"/>
  <c r="J192" i="13"/>
  <c r="D192" i="13"/>
  <c r="O191" i="13"/>
  <c r="L191" i="13"/>
  <c r="I191" i="13"/>
  <c r="F191" i="13"/>
  <c r="O190" i="13"/>
  <c r="L190" i="13"/>
  <c r="I190" i="13"/>
  <c r="F190" i="13"/>
  <c r="N189" i="13"/>
  <c r="M189" i="13"/>
  <c r="K189" i="13"/>
  <c r="J189" i="13"/>
  <c r="H189" i="13"/>
  <c r="G189" i="13"/>
  <c r="I189" i="13" s="1"/>
  <c r="E189" i="13"/>
  <c r="D189" i="13"/>
  <c r="F189" i="13" s="1"/>
  <c r="O187" i="13"/>
  <c r="L187" i="13"/>
  <c r="I187" i="13"/>
  <c r="F187" i="13"/>
  <c r="O186" i="13"/>
  <c r="L186" i="13"/>
  <c r="I186" i="13"/>
  <c r="F186" i="13"/>
  <c r="N185" i="13"/>
  <c r="M185" i="13"/>
  <c r="K185" i="13"/>
  <c r="J185" i="13"/>
  <c r="H185" i="13"/>
  <c r="G185" i="13"/>
  <c r="E185" i="13"/>
  <c r="D185" i="13"/>
  <c r="F185" i="13" s="1"/>
  <c r="O184" i="13"/>
  <c r="L184" i="13"/>
  <c r="I184" i="13"/>
  <c r="F184" i="13"/>
  <c r="O183" i="13"/>
  <c r="L183" i="13"/>
  <c r="I183" i="13"/>
  <c r="F183" i="13"/>
  <c r="O182" i="13"/>
  <c r="L182" i="13"/>
  <c r="I182" i="13"/>
  <c r="F182" i="13"/>
  <c r="O181" i="13"/>
  <c r="L181" i="13"/>
  <c r="I181" i="13"/>
  <c r="F181" i="13"/>
  <c r="N180" i="13"/>
  <c r="M180" i="13"/>
  <c r="K180" i="13"/>
  <c r="J180" i="13"/>
  <c r="H180" i="13"/>
  <c r="G180" i="13"/>
  <c r="I180" i="13" s="1"/>
  <c r="E180" i="13"/>
  <c r="D180" i="13"/>
  <c r="F180" i="13" s="1"/>
  <c r="O179" i="13"/>
  <c r="L179" i="13"/>
  <c r="I179" i="13"/>
  <c r="F179" i="13"/>
  <c r="O178" i="13"/>
  <c r="L178" i="13"/>
  <c r="I178" i="13"/>
  <c r="F178" i="13"/>
  <c r="O177" i="13"/>
  <c r="L177" i="13"/>
  <c r="I177" i="13"/>
  <c r="F177" i="13"/>
  <c r="N176" i="13"/>
  <c r="N175" i="13" s="1"/>
  <c r="M176" i="13"/>
  <c r="O176" i="13" s="1"/>
  <c r="K176" i="13"/>
  <c r="J176" i="13"/>
  <c r="J175" i="13" s="1"/>
  <c r="J174" i="13" s="1"/>
  <c r="H176" i="13"/>
  <c r="H175" i="13" s="1"/>
  <c r="H174" i="13" s="1"/>
  <c r="G176" i="13"/>
  <c r="E176" i="13"/>
  <c r="D176" i="13"/>
  <c r="F176" i="13" s="1"/>
  <c r="E175" i="13"/>
  <c r="E174" i="13" s="1"/>
  <c r="O173" i="13"/>
  <c r="L173" i="13"/>
  <c r="I173" i="13"/>
  <c r="F173" i="13"/>
  <c r="O172" i="13"/>
  <c r="L172" i="13"/>
  <c r="I172" i="13"/>
  <c r="F172" i="13"/>
  <c r="O171" i="13"/>
  <c r="L171" i="13"/>
  <c r="I171" i="13"/>
  <c r="F171" i="13"/>
  <c r="O170" i="13"/>
  <c r="L170" i="13"/>
  <c r="I170" i="13"/>
  <c r="F170" i="13"/>
  <c r="O169" i="13"/>
  <c r="L169" i="13"/>
  <c r="I169" i="13"/>
  <c r="F169" i="13"/>
  <c r="O168" i="13"/>
  <c r="L168" i="13"/>
  <c r="I168" i="13"/>
  <c r="F168" i="13"/>
  <c r="N167" i="13"/>
  <c r="M167" i="13"/>
  <c r="M166" i="13" s="1"/>
  <c r="K167" i="13"/>
  <c r="K166" i="13" s="1"/>
  <c r="J167" i="13"/>
  <c r="J166" i="13" s="1"/>
  <c r="H167" i="13"/>
  <c r="H166" i="13" s="1"/>
  <c r="G167" i="13"/>
  <c r="G166" i="13" s="1"/>
  <c r="E167" i="13"/>
  <c r="E166" i="13" s="1"/>
  <c r="D167" i="13"/>
  <c r="N166" i="13"/>
  <c r="O165" i="13"/>
  <c r="L165" i="13"/>
  <c r="I165" i="13"/>
  <c r="F165" i="13"/>
  <c r="O164" i="13"/>
  <c r="L164" i="13"/>
  <c r="I164" i="13"/>
  <c r="F164" i="13"/>
  <c r="O163" i="13"/>
  <c r="L163" i="13"/>
  <c r="I163" i="13"/>
  <c r="F163" i="13"/>
  <c r="O162" i="13"/>
  <c r="L162" i="13"/>
  <c r="I162" i="13"/>
  <c r="F162" i="13"/>
  <c r="N161" i="13"/>
  <c r="M161" i="13"/>
  <c r="K161" i="13"/>
  <c r="J161" i="13"/>
  <c r="H161" i="13"/>
  <c r="G161" i="13"/>
  <c r="E161" i="13"/>
  <c r="D161" i="13"/>
  <c r="O160" i="13"/>
  <c r="L160" i="13"/>
  <c r="I160" i="13"/>
  <c r="F160" i="13"/>
  <c r="O159" i="13"/>
  <c r="L159" i="13"/>
  <c r="I159" i="13"/>
  <c r="F159" i="13"/>
  <c r="O158" i="13"/>
  <c r="L158" i="13"/>
  <c r="I158" i="13"/>
  <c r="F158" i="13"/>
  <c r="O157" i="13"/>
  <c r="L157" i="13"/>
  <c r="I157" i="13"/>
  <c r="F157" i="13"/>
  <c r="O156" i="13"/>
  <c r="L156" i="13"/>
  <c r="I156" i="13"/>
  <c r="F156" i="13"/>
  <c r="O155" i="13"/>
  <c r="L155" i="13"/>
  <c r="I155" i="13"/>
  <c r="F155" i="13"/>
  <c r="O154" i="13"/>
  <c r="L154" i="13"/>
  <c r="I154" i="13"/>
  <c r="F154" i="13"/>
  <c r="O153" i="13"/>
  <c r="L153" i="13"/>
  <c r="I153" i="13"/>
  <c r="F153" i="13"/>
  <c r="N152" i="13"/>
  <c r="M152" i="13"/>
  <c r="K152" i="13"/>
  <c r="J152" i="13"/>
  <c r="H152" i="13"/>
  <c r="G152" i="13"/>
  <c r="E152" i="13"/>
  <c r="D152" i="13"/>
  <c r="O151" i="13"/>
  <c r="L151" i="13"/>
  <c r="I151" i="13"/>
  <c r="F151" i="13"/>
  <c r="O150" i="13"/>
  <c r="L150" i="13"/>
  <c r="I150" i="13"/>
  <c r="F150" i="13"/>
  <c r="O149" i="13"/>
  <c r="L149" i="13"/>
  <c r="I149" i="13"/>
  <c r="F149" i="13"/>
  <c r="O148" i="13"/>
  <c r="L148" i="13"/>
  <c r="I148" i="13"/>
  <c r="F148" i="13"/>
  <c r="O147" i="13"/>
  <c r="L147" i="13"/>
  <c r="I147" i="13"/>
  <c r="F147" i="13"/>
  <c r="O146" i="13"/>
  <c r="L146" i="13"/>
  <c r="I146" i="13"/>
  <c r="F146" i="13"/>
  <c r="N145" i="13"/>
  <c r="M145" i="13"/>
  <c r="K145" i="13"/>
  <c r="J145" i="13"/>
  <c r="L145" i="13" s="1"/>
  <c r="H145" i="13"/>
  <c r="G145" i="13"/>
  <c r="E145" i="13"/>
  <c r="D145" i="13"/>
  <c r="F145" i="13" s="1"/>
  <c r="O144" i="13"/>
  <c r="L144" i="13"/>
  <c r="I144" i="13"/>
  <c r="F144" i="13"/>
  <c r="O143" i="13"/>
  <c r="L143" i="13"/>
  <c r="I143" i="13"/>
  <c r="F143" i="13"/>
  <c r="N142" i="13"/>
  <c r="M142" i="13"/>
  <c r="K142" i="13"/>
  <c r="J142" i="13"/>
  <c r="H142" i="13"/>
  <c r="G142" i="13"/>
  <c r="E142" i="13"/>
  <c r="D142" i="13"/>
  <c r="O141" i="13"/>
  <c r="L141" i="13"/>
  <c r="I141" i="13"/>
  <c r="F141" i="13"/>
  <c r="O140" i="13"/>
  <c r="L140" i="13"/>
  <c r="I140" i="13"/>
  <c r="F140" i="13"/>
  <c r="O139" i="13"/>
  <c r="L139" i="13"/>
  <c r="I139" i="13"/>
  <c r="F139" i="13"/>
  <c r="O138" i="13"/>
  <c r="L138" i="13"/>
  <c r="I138" i="13"/>
  <c r="F138" i="13"/>
  <c r="N137" i="13"/>
  <c r="M137" i="13"/>
  <c r="K137" i="13"/>
  <c r="J137" i="13"/>
  <c r="H137" i="13"/>
  <c r="G137" i="13"/>
  <c r="E137" i="13"/>
  <c r="D137" i="13"/>
  <c r="O136" i="13"/>
  <c r="L136" i="13"/>
  <c r="I136" i="13"/>
  <c r="F136" i="13"/>
  <c r="O135" i="13"/>
  <c r="L135" i="13"/>
  <c r="I135" i="13"/>
  <c r="F135" i="13"/>
  <c r="O134" i="13"/>
  <c r="L134" i="13"/>
  <c r="I134" i="13"/>
  <c r="F134" i="13"/>
  <c r="O133" i="13"/>
  <c r="L133" i="13"/>
  <c r="I133" i="13"/>
  <c r="F133" i="13"/>
  <c r="N132" i="13"/>
  <c r="M132" i="13"/>
  <c r="K132" i="13"/>
  <c r="J132" i="13"/>
  <c r="H132" i="13"/>
  <c r="G132" i="13"/>
  <c r="E132" i="13"/>
  <c r="D132" i="13"/>
  <c r="F132" i="13" s="1"/>
  <c r="H131" i="13"/>
  <c r="D131" i="13"/>
  <c r="O130" i="13"/>
  <c r="L130" i="13"/>
  <c r="I130" i="13"/>
  <c r="F130" i="13"/>
  <c r="N129" i="13"/>
  <c r="M129" i="13"/>
  <c r="K129" i="13"/>
  <c r="J129" i="13"/>
  <c r="H129" i="13"/>
  <c r="G129" i="13"/>
  <c r="E129" i="13"/>
  <c r="F129" i="13" s="1"/>
  <c r="D129" i="13"/>
  <c r="O128" i="13"/>
  <c r="L128" i="13"/>
  <c r="I128" i="13"/>
  <c r="F128" i="13"/>
  <c r="O127" i="13"/>
  <c r="L127" i="13"/>
  <c r="I127" i="13"/>
  <c r="F127" i="13"/>
  <c r="O126" i="13"/>
  <c r="L126" i="13"/>
  <c r="I126" i="13"/>
  <c r="F126" i="13"/>
  <c r="O125" i="13"/>
  <c r="L125" i="13"/>
  <c r="I125" i="13"/>
  <c r="F125" i="13"/>
  <c r="O124" i="13"/>
  <c r="L124" i="13"/>
  <c r="I124" i="13"/>
  <c r="F124" i="13"/>
  <c r="N123" i="13"/>
  <c r="M123" i="13"/>
  <c r="K123" i="13"/>
  <c r="J123" i="13"/>
  <c r="H123" i="13"/>
  <c r="G123" i="13"/>
  <c r="E123" i="13"/>
  <c r="D123" i="13"/>
  <c r="O122" i="13"/>
  <c r="L122" i="13"/>
  <c r="I122" i="13"/>
  <c r="F122" i="13"/>
  <c r="O121" i="13"/>
  <c r="L121" i="13"/>
  <c r="I121" i="13"/>
  <c r="F121" i="13"/>
  <c r="O120" i="13"/>
  <c r="L120" i="13"/>
  <c r="I120" i="13"/>
  <c r="F120" i="13"/>
  <c r="O119" i="13"/>
  <c r="L119" i="13"/>
  <c r="I119" i="13"/>
  <c r="F119" i="13"/>
  <c r="O118" i="13"/>
  <c r="L118" i="13"/>
  <c r="I118" i="13"/>
  <c r="F118" i="13"/>
  <c r="N117" i="13"/>
  <c r="M117" i="13"/>
  <c r="K117" i="13"/>
  <c r="J117" i="13"/>
  <c r="H117" i="13"/>
  <c r="G117" i="13"/>
  <c r="I117" i="13" s="1"/>
  <c r="E117" i="13"/>
  <c r="F117" i="13" s="1"/>
  <c r="D117" i="13"/>
  <c r="O116" i="13"/>
  <c r="L116" i="13"/>
  <c r="I116" i="13"/>
  <c r="C116" i="13" s="1"/>
  <c r="F116" i="13"/>
  <c r="O115" i="13"/>
  <c r="L115" i="13"/>
  <c r="I115" i="13"/>
  <c r="F115" i="13"/>
  <c r="O114" i="13"/>
  <c r="L114" i="13"/>
  <c r="I114" i="13"/>
  <c r="F114" i="13"/>
  <c r="N113" i="13"/>
  <c r="M113" i="13"/>
  <c r="K113" i="13"/>
  <c r="J113" i="13"/>
  <c r="H113" i="13"/>
  <c r="G113" i="13"/>
  <c r="I113" i="13" s="1"/>
  <c r="E113" i="13"/>
  <c r="D113" i="13"/>
  <c r="O112" i="13"/>
  <c r="L112" i="13"/>
  <c r="I112" i="13"/>
  <c r="F112" i="13"/>
  <c r="O111" i="13"/>
  <c r="L111" i="13"/>
  <c r="I111" i="13"/>
  <c r="F111" i="13"/>
  <c r="O110" i="13"/>
  <c r="L110" i="13"/>
  <c r="I110" i="13"/>
  <c r="F110" i="13"/>
  <c r="O109" i="13"/>
  <c r="L109" i="13"/>
  <c r="I109" i="13"/>
  <c r="F109" i="13"/>
  <c r="O108" i="13"/>
  <c r="L108" i="13"/>
  <c r="I108" i="13"/>
  <c r="F108" i="13"/>
  <c r="O107" i="13"/>
  <c r="L107" i="13"/>
  <c r="I107" i="13"/>
  <c r="F107" i="13"/>
  <c r="O106" i="13"/>
  <c r="L106" i="13"/>
  <c r="I106" i="13"/>
  <c r="F106" i="13"/>
  <c r="O105" i="13"/>
  <c r="L105" i="13"/>
  <c r="I105" i="13"/>
  <c r="F105" i="13"/>
  <c r="N104" i="13"/>
  <c r="M104" i="13"/>
  <c r="O104" i="13" s="1"/>
  <c r="K104" i="13"/>
  <c r="J104" i="13"/>
  <c r="H104" i="13"/>
  <c r="G104" i="13"/>
  <c r="I104" i="13" s="1"/>
  <c r="E104" i="13"/>
  <c r="D104" i="13"/>
  <c r="O103" i="13"/>
  <c r="L103" i="13"/>
  <c r="I103" i="13"/>
  <c r="F103" i="13"/>
  <c r="O102" i="13"/>
  <c r="L102" i="13"/>
  <c r="I102" i="13"/>
  <c r="F102" i="13"/>
  <c r="O101" i="13"/>
  <c r="L101" i="13"/>
  <c r="I101" i="13"/>
  <c r="F101" i="13"/>
  <c r="O100" i="13"/>
  <c r="L100" i="13"/>
  <c r="I100" i="13"/>
  <c r="F100" i="13"/>
  <c r="O99" i="13"/>
  <c r="L99" i="13"/>
  <c r="I99" i="13"/>
  <c r="F99" i="13"/>
  <c r="O98" i="13"/>
  <c r="L98" i="13"/>
  <c r="I98" i="13"/>
  <c r="F98" i="13"/>
  <c r="O97" i="13"/>
  <c r="L97" i="13"/>
  <c r="I97" i="13"/>
  <c r="F97" i="13"/>
  <c r="N96" i="13"/>
  <c r="M96" i="13"/>
  <c r="O96" i="13" s="1"/>
  <c r="K96" i="13"/>
  <c r="J96" i="13"/>
  <c r="H96" i="13"/>
  <c r="G96" i="13"/>
  <c r="E96" i="13"/>
  <c r="D96" i="13"/>
  <c r="O95" i="13"/>
  <c r="L95" i="13"/>
  <c r="I95" i="13"/>
  <c r="F95" i="13"/>
  <c r="O94" i="13"/>
  <c r="L94" i="13"/>
  <c r="I94" i="13"/>
  <c r="F94" i="13"/>
  <c r="O93" i="13"/>
  <c r="L93" i="13"/>
  <c r="I93" i="13"/>
  <c r="F93" i="13"/>
  <c r="O92" i="13"/>
  <c r="L92" i="13"/>
  <c r="I92" i="13"/>
  <c r="F92" i="13"/>
  <c r="O91" i="13"/>
  <c r="L91" i="13"/>
  <c r="I91" i="13"/>
  <c r="F91" i="13"/>
  <c r="N90" i="13"/>
  <c r="M90" i="13"/>
  <c r="K90" i="13"/>
  <c r="J90" i="13"/>
  <c r="H90" i="13"/>
  <c r="G90" i="13"/>
  <c r="E90" i="13"/>
  <c r="D90" i="13"/>
  <c r="O89" i="13"/>
  <c r="L89" i="13"/>
  <c r="I89" i="13"/>
  <c r="F89" i="13"/>
  <c r="O88" i="13"/>
  <c r="L88" i="13"/>
  <c r="I88" i="13"/>
  <c r="F88" i="13"/>
  <c r="O87" i="13"/>
  <c r="L87" i="13"/>
  <c r="I87" i="13"/>
  <c r="F87" i="13"/>
  <c r="O86" i="13"/>
  <c r="L86" i="13"/>
  <c r="I86" i="13"/>
  <c r="F86" i="13"/>
  <c r="N85" i="13"/>
  <c r="M85" i="13"/>
  <c r="K85" i="13"/>
  <c r="J85" i="13"/>
  <c r="H85" i="13"/>
  <c r="G85" i="13"/>
  <c r="E85" i="13"/>
  <c r="E84" i="13" s="1"/>
  <c r="D85" i="13"/>
  <c r="O83" i="13"/>
  <c r="L83" i="13"/>
  <c r="I83" i="13"/>
  <c r="F83" i="13"/>
  <c r="O82" i="13"/>
  <c r="L82" i="13"/>
  <c r="I82" i="13"/>
  <c r="F82" i="13"/>
  <c r="N81" i="13"/>
  <c r="M81" i="13"/>
  <c r="O81" i="13" s="1"/>
  <c r="L81" i="13"/>
  <c r="K81" i="13"/>
  <c r="J81" i="13"/>
  <c r="H81" i="13"/>
  <c r="G81" i="13"/>
  <c r="I81" i="13" s="1"/>
  <c r="E81" i="13"/>
  <c r="D81" i="13"/>
  <c r="O80" i="13"/>
  <c r="L80" i="13"/>
  <c r="I80" i="13"/>
  <c r="F80" i="13"/>
  <c r="O79" i="13"/>
  <c r="L79" i="13"/>
  <c r="I79" i="13"/>
  <c r="F79" i="13"/>
  <c r="N78" i="13"/>
  <c r="N77" i="13" s="1"/>
  <c r="M78" i="13"/>
  <c r="M77" i="13" s="1"/>
  <c r="K78" i="13"/>
  <c r="K77" i="13" s="1"/>
  <c r="J78" i="13"/>
  <c r="J77" i="13" s="1"/>
  <c r="H78" i="13"/>
  <c r="H77" i="13" s="1"/>
  <c r="G78" i="13"/>
  <c r="E78" i="13"/>
  <c r="E77" i="13" s="1"/>
  <c r="D78" i="13"/>
  <c r="O75" i="13"/>
  <c r="L75" i="13"/>
  <c r="I75" i="13"/>
  <c r="F75" i="13"/>
  <c r="O74" i="13"/>
  <c r="L74" i="13"/>
  <c r="I74" i="13"/>
  <c r="F74" i="13"/>
  <c r="O73" i="13"/>
  <c r="L73" i="13"/>
  <c r="I73" i="13"/>
  <c r="F73" i="13"/>
  <c r="O72" i="13"/>
  <c r="L72" i="13"/>
  <c r="I72" i="13"/>
  <c r="F72" i="13"/>
  <c r="O71" i="13"/>
  <c r="L71" i="13"/>
  <c r="I71" i="13"/>
  <c r="F71" i="13"/>
  <c r="N70" i="13"/>
  <c r="N68" i="13" s="1"/>
  <c r="M70" i="13"/>
  <c r="M68" i="13" s="1"/>
  <c r="K70" i="13"/>
  <c r="K68" i="13" s="1"/>
  <c r="J70" i="13"/>
  <c r="H70" i="13"/>
  <c r="H68" i="13" s="1"/>
  <c r="G70" i="13"/>
  <c r="E70" i="13"/>
  <c r="D70" i="13"/>
  <c r="O69" i="13"/>
  <c r="L69" i="13"/>
  <c r="I69" i="13"/>
  <c r="F69" i="13"/>
  <c r="E68" i="13"/>
  <c r="D68" i="13"/>
  <c r="O67" i="13"/>
  <c r="L67" i="13"/>
  <c r="I67" i="13"/>
  <c r="F67" i="13"/>
  <c r="O66" i="13"/>
  <c r="L66" i="13"/>
  <c r="F66" i="13"/>
  <c r="O65" i="13"/>
  <c r="L65" i="13"/>
  <c r="I65" i="13"/>
  <c r="F65" i="13"/>
  <c r="O64" i="13"/>
  <c r="L64" i="13"/>
  <c r="I64" i="13"/>
  <c r="F64" i="13"/>
  <c r="O63" i="13"/>
  <c r="L63" i="13"/>
  <c r="I63" i="13"/>
  <c r="F63" i="13"/>
  <c r="O62" i="13"/>
  <c r="L62" i="13"/>
  <c r="F62" i="13"/>
  <c r="O61" i="13"/>
  <c r="L61" i="13"/>
  <c r="I61" i="13"/>
  <c r="F61" i="13"/>
  <c r="O60" i="13"/>
  <c r="L60" i="13"/>
  <c r="I60" i="13"/>
  <c r="F60" i="13"/>
  <c r="N59" i="13"/>
  <c r="M59" i="13"/>
  <c r="K59" i="13"/>
  <c r="J59" i="13"/>
  <c r="H59" i="13"/>
  <c r="G59" i="13"/>
  <c r="E59" i="13"/>
  <c r="D59" i="13"/>
  <c r="O58" i="13"/>
  <c r="L58" i="13"/>
  <c r="I58" i="13"/>
  <c r="F58" i="13"/>
  <c r="O57" i="13"/>
  <c r="L57" i="13"/>
  <c r="I57" i="13"/>
  <c r="F57" i="13"/>
  <c r="N56" i="13"/>
  <c r="N55" i="13" s="1"/>
  <c r="M56" i="13"/>
  <c r="K56" i="13"/>
  <c r="J56" i="13"/>
  <c r="J55" i="13" s="1"/>
  <c r="H56" i="13"/>
  <c r="G56" i="13"/>
  <c r="E56" i="13"/>
  <c r="D56" i="13"/>
  <c r="O48" i="13"/>
  <c r="C48" i="13" s="1"/>
  <c r="O47" i="13"/>
  <c r="C47" i="13" s="1"/>
  <c r="N46" i="13"/>
  <c r="M46" i="13"/>
  <c r="L45" i="13"/>
  <c r="I45" i="13"/>
  <c r="F45" i="13"/>
  <c r="K44" i="13"/>
  <c r="J44" i="13"/>
  <c r="H44" i="13"/>
  <c r="G44" i="13"/>
  <c r="E44" i="13"/>
  <c r="D44" i="13"/>
  <c r="F44" i="13" s="1"/>
  <c r="F43" i="13"/>
  <c r="C43" i="13" s="1"/>
  <c r="L42" i="13"/>
  <c r="C42" i="13" s="1"/>
  <c r="L41" i="13"/>
  <c r="C41" i="13" s="1"/>
  <c r="L40" i="13"/>
  <c r="C40" i="13" s="1"/>
  <c r="L39" i="13"/>
  <c r="C39" i="13" s="1"/>
  <c r="K38" i="13"/>
  <c r="J38" i="13"/>
  <c r="L37" i="13"/>
  <c r="C37" i="13" s="1"/>
  <c r="L36" i="13"/>
  <c r="C36" i="13" s="1"/>
  <c r="K35" i="13"/>
  <c r="J35" i="13"/>
  <c r="L34" i="13"/>
  <c r="C34" i="13" s="1"/>
  <c r="K33" i="13"/>
  <c r="J33" i="13"/>
  <c r="L32" i="13"/>
  <c r="C32" i="13" s="1"/>
  <c r="L31" i="13"/>
  <c r="C31" i="13" s="1"/>
  <c r="L30" i="13"/>
  <c r="C30" i="13" s="1"/>
  <c r="K29" i="13"/>
  <c r="J29" i="13"/>
  <c r="L29" i="13" s="1"/>
  <c r="C29" i="13" s="1"/>
  <c r="F27" i="13"/>
  <c r="C27" i="13" s="1"/>
  <c r="I26" i="13"/>
  <c r="F26" i="13"/>
  <c r="O25" i="13"/>
  <c r="L25" i="13"/>
  <c r="I25" i="13"/>
  <c r="F25" i="13"/>
  <c r="O24" i="13"/>
  <c r="L24" i="13"/>
  <c r="I24" i="13"/>
  <c r="C24" i="13" s="1"/>
  <c r="F24" i="13"/>
  <c r="N23" i="13"/>
  <c r="N291" i="13" s="1"/>
  <c r="N290" i="13" s="1"/>
  <c r="M23" i="13"/>
  <c r="K23" i="13"/>
  <c r="K291" i="13" s="1"/>
  <c r="K290" i="13" s="1"/>
  <c r="J23" i="13"/>
  <c r="H23" i="13"/>
  <c r="G23" i="13"/>
  <c r="G291" i="13" s="1"/>
  <c r="E23" i="13"/>
  <c r="E291" i="13" s="1"/>
  <c r="E290" i="13" s="1"/>
  <c r="D23" i="13"/>
  <c r="N22" i="13"/>
  <c r="M22" i="13"/>
  <c r="E22" i="13"/>
  <c r="E188" i="13" l="1"/>
  <c r="L234" i="13"/>
  <c r="L35" i="13"/>
  <c r="C35" i="13" s="1"/>
  <c r="L23" i="13"/>
  <c r="I44" i="13"/>
  <c r="O132" i="13"/>
  <c r="I137" i="13"/>
  <c r="I145" i="13"/>
  <c r="I152" i="13"/>
  <c r="O152" i="13"/>
  <c r="I161" i="13"/>
  <c r="O161" i="13"/>
  <c r="L206" i="13"/>
  <c r="F228" i="13"/>
  <c r="C128" i="13"/>
  <c r="N188" i="13"/>
  <c r="C211" i="13"/>
  <c r="C213" i="13"/>
  <c r="C214" i="13"/>
  <c r="C215" i="13"/>
  <c r="C227" i="13"/>
  <c r="L59" i="13"/>
  <c r="F78" i="13"/>
  <c r="F81" i="13"/>
  <c r="C81" i="13" s="1"/>
  <c r="C136" i="13"/>
  <c r="C147" i="13"/>
  <c r="C160" i="13"/>
  <c r="C172" i="13"/>
  <c r="C184" i="13"/>
  <c r="K188" i="13"/>
  <c r="C243" i="13"/>
  <c r="C251" i="13"/>
  <c r="O23" i="13"/>
  <c r="F104" i="13"/>
  <c r="L117" i="13"/>
  <c r="F123" i="13"/>
  <c r="L123" i="13"/>
  <c r="C148" i="13"/>
  <c r="F152" i="13"/>
  <c r="I193" i="13"/>
  <c r="O199" i="13"/>
  <c r="I228" i="13"/>
  <c r="L252" i="13"/>
  <c r="C255" i="13"/>
  <c r="F260" i="13"/>
  <c r="F264" i="13"/>
  <c r="O22" i="13"/>
  <c r="O56" i="13"/>
  <c r="O59" i="13"/>
  <c r="C82" i="13"/>
  <c r="I129" i="13"/>
  <c r="O166" i="13"/>
  <c r="C284" i="13"/>
  <c r="C294" i="13"/>
  <c r="C298" i="13"/>
  <c r="C299" i="13"/>
  <c r="C303" i="13"/>
  <c r="C112" i="13"/>
  <c r="C124" i="13"/>
  <c r="O228" i="13"/>
  <c r="C235" i="13"/>
  <c r="C273" i="13"/>
  <c r="L167" i="13"/>
  <c r="D175" i="13"/>
  <c r="D174" i="13" s="1"/>
  <c r="F174" i="13" s="1"/>
  <c r="C203" i="13"/>
  <c r="L33" i="13"/>
  <c r="C33" i="13" s="1"/>
  <c r="F70" i="13"/>
  <c r="M175" i="13"/>
  <c r="M174" i="13" s="1"/>
  <c r="I272" i="13"/>
  <c r="L38" i="13"/>
  <c r="C38" i="13" s="1"/>
  <c r="O70" i="13"/>
  <c r="F85" i="13"/>
  <c r="C88" i="13"/>
  <c r="C92" i="13"/>
  <c r="C95" i="13"/>
  <c r="F96" i="13"/>
  <c r="C96" i="13" s="1"/>
  <c r="I142" i="13"/>
  <c r="I166" i="13"/>
  <c r="D188" i="13"/>
  <c r="F188" i="13" s="1"/>
  <c r="H188" i="13"/>
  <c r="C207" i="13"/>
  <c r="L217" i="13"/>
  <c r="C223" i="13"/>
  <c r="C226" i="13"/>
  <c r="C249" i="13"/>
  <c r="I252" i="13"/>
  <c r="C263" i="13"/>
  <c r="C267" i="13"/>
  <c r="O272" i="13"/>
  <c r="L281" i="13"/>
  <c r="F283" i="13"/>
  <c r="C296" i="13"/>
  <c r="E131" i="13"/>
  <c r="E232" i="13"/>
  <c r="C45" i="13"/>
  <c r="H55" i="13"/>
  <c r="H54" i="13" s="1"/>
  <c r="C65" i="13"/>
  <c r="C66" i="13"/>
  <c r="C74" i="13"/>
  <c r="K84" i="13"/>
  <c r="K76" i="13" s="1"/>
  <c r="C100" i="13"/>
  <c r="C108" i="13"/>
  <c r="C109" i="13"/>
  <c r="C111" i="13"/>
  <c r="C120" i="13"/>
  <c r="C135" i="13"/>
  <c r="O145" i="13"/>
  <c r="C156" i="13"/>
  <c r="C159" i="13"/>
  <c r="C168" i="13"/>
  <c r="C171" i="13"/>
  <c r="O180" i="13"/>
  <c r="G192" i="13"/>
  <c r="G188" i="13" s="1"/>
  <c r="L193" i="13"/>
  <c r="C194" i="13"/>
  <c r="C200" i="13"/>
  <c r="C202" i="13"/>
  <c r="C219" i="13"/>
  <c r="C221" i="13"/>
  <c r="C261" i="13"/>
  <c r="C271" i="13"/>
  <c r="C279" i="13"/>
  <c r="J291" i="13"/>
  <c r="J290" i="13" s="1"/>
  <c r="L290" i="13" s="1"/>
  <c r="E55" i="13"/>
  <c r="E54" i="13" s="1"/>
  <c r="E53" i="13" s="1"/>
  <c r="K55" i="13"/>
  <c r="K54" i="13" s="1"/>
  <c r="C60" i="13"/>
  <c r="C61" i="13"/>
  <c r="I90" i="13"/>
  <c r="F113" i="13"/>
  <c r="L113" i="13"/>
  <c r="O123" i="13"/>
  <c r="L129" i="13"/>
  <c r="F131" i="13"/>
  <c r="K131" i="13"/>
  <c r="F137" i="13"/>
  <c r="L142" i="13"/>
  <c r="C144" i="13"/>
  <c r="F161" i="13"/>
  <c r="C164" i="13"/>
  <c r="C183" i="13"/>
  <c r="I185" i="13"/>
  <c r="L192" i="13"/>
  <c r="F192" i="13"/>
  <c r="M205" i="13"/>
  <c r="M196" i="13" s="1"/>
  <c r="H205" i="13"/>
  <c r="H196" i="13" s="1"/>
  <c r="I217" i="13"/>
  <c r="O217" i="13"/>
  <c r="F236" i="13"/>
  <c r="L236" i="13"/>
  <c r="C238" i="13"/>
  <c r="F239" i="13"/>
  <c r="L239" i="13"/>
  <c r="I253" i="13"/>
  <c r="C275" i="13"/>
  <c r="C276" i="13"/>
  <c r="D270" i="13"/>
  <c r="D269" i="13" s="1"/>
  <c r="K196" i="13"/>
  <c r="M291" i="13"/>
  <c r="M290" i="13" s="1"/>
  <c r="O290" i="13" s="1"/>
  <c r="F56" i="13"/>
  <c r="C57" i="13"/>
  <c r="C58" i="13"/>
  <c r="F59" i="13"/>
  <c r="C72" i="13"/>
  <c r="C73" i="13"/>
  <c r="O78" i="13"/>
  <c r="C83" i="13"/>
  <c r="D84" i="13"/>
  <c r="C87" i="13"/>
  <c r="C94" i="13"/>
  <c r="L96" i="13"/>
  <c r="C99" i="13"/>
  <c r="C118" i="13"/>
  <c r="C119" i="13"/>
  <c r="H84" i="13"/>
  <c r="H76" i="13" s="1"/>
  <c r="C126" i="13"/>
  <c r="C127" i="13"/>
  <c r="C143" i="13"/>
  <c r="C151" i="13"/>
  <c r="C157" i="13"/>
  <c r="C165" i="13"/>
  <c r="C169" i="13"/>
  <c r="K175" i="13"/>
  <c r="K174" i="13" s="1"/>
  <c r="C179" i="13"/>
  <c r="C191" i="13"/>
  <c r="C201" i="13"/>
  <c r="G205" i="13"/>
  <c r="O206" i="13"/>
  <c r="C225" i="13"/>
  <c r="N205" i="13"/>
  <c r="N196" i="13" s="1"/>
  <c r="C237" i="13"/>
  <c r="C242" i="13"/>
  <c r="L253" i="13"/>
  <c r="C254" i="13"/>
  <c r="I260" i="13"/>
  <c r="O260" i="13"/>
  <c r="L264" i="13"/>
  <c r="C266" i="13"/>
  <c r="E270" i="13"/>
  <c r="E269" i="13" s="1"/>
  <c r="C278" i="13"/>
  <c r="O277" i="13"/>
  <c r="C285" i="13"/>
  <c r="O293" i="13"/>
  <c r="C301" i="13"/>
  <c r="C25" i="13"/>
  <c r="M55" i="13"/>
  <c r="M54" i="13" s="1"/>
  <c r="C75" i="13"/>
  <c r="C79" i="13"/>
  <c r="C80" i="13"/>
  <c r="E76" i="13"/>
  <c r="C86" i="13"/>
  <c r="C89" i="13"/>
  <c r="C93" i="13"/>
  <c r="C98" i="13"/>
  <c r="C101" i="13"/>
  <c r="C103" i="13"/>
  <c r="C115" i="13"/>
  <c r="N131" i="13"/>
  <c r="C140" i="13"/>
  <c r="C149" i="13"/>
  <c r="L166" i="13"/>
  <c r="O167" i="13"/>
  <c r="C173" i="13"/>
  <c r="C177" i="13"/>
  <c r="E205" i="13"/>
  <c r="E196" i="13" s="1"/>
  <c r="C218" i="13"/>
  <c r="C230" i="13"/>
  <c r="C233" i="13"/>
  <c r="C241" i="13"/>
  <c r="C246" i="13"/>
  <c r="C256" i="13"/>
  <c r="C258" i="13"/>
  <c r="D259" i="13"/>
  <c r="F259" i="13" s="1"/>
  <c r="H259" i="13"/>
  <c r="I259" i="13" s="1"/>
  <c r="C265" i="13"/>
  <c r="N270" i="13"/>
  <c r="N269" i="13" s="1"/>
  <c r="G270" i="13"/>
  <c r="I270" i="13" s="1"/>
  <c r="L277" i="13"/>
  <c r="F281" i="13"/>
  <c r="C281" i="13" s="1"/>
  <c r="K28" i="13"/>
  <c r="K22" i="13" s="1"/>
  <c r="L44" i="13"/>
  <c r="C44" i="13" s="1"/>
  <c r="I59" i="13"/>
  <c r="C63" i="13"/>
  <c r="C64" i="13"/>
  <c r="F68" i="13"/>
  <c r="C69" i="13"/>
  <c r="L77" i="13"/>
  <c r="I85" i="13"/>
  <c r="F90" i="13"/>
  <c r="L90" i="13"/>
  <c r="C91" i="13"/>
  <c r="C97" i="13"/>
  <c r="C102" i="13"/>
  <c r="C107" i="13"/>
  <c r="L132" i="13"/>
  <c r="C138" i="13"/>
  <c r="C139" i="13"/>
  <c r="C155" i="13"/>
  <c r="L161" i="13"/>
  <c r="C161" i="13" s="1"/>
  <c r="C163" i="13"/>
  <c r="L180" i="13"/>
  <c r="L185" i="13"/>
  <c r="C186" i="13"/>
  <c r="C187" i="13"/>
  <c r="C198" i="13"/>
  <c r="F199" i="13"/>
  <c r="I206" i="13"/>
  <c r="C208" i="13"/>
  <c r="C209" i="13"/>
  <c r="C210" i="13"/>
  <c r="C220" i="13"/>
  <c r="C222" i="13"/>
  <c r="C229" i="13"/>
  <c r="M232" i="13"/>
  <c r="O232" i="13" s="1"/>
  <c r="C245" i="13"/>
  <c r="L247" i="13"/>
  <c r="C247" i="13" s="1"/>
  <c r="C248" i="13"/>
  <c r="C250" i="13"/>
  <c r="C257" i="13"/>
  <c r="C262" i="13"/>
  <c r="I264" i="13"/>
  <c r="C264" i="13" s="1"/>
  <c r="C274" i="13"/>
  <c r="M270" i="13"/>
  <c r="M269" i="13" s="1"/>
  <c r="C282" i="13"/>
  <c r="C295" i="13"/>
  <c r="C297" i="13"/>
  <c r="H291" i="13"/>
  <c r="H290" i="13" s="1"/>
  <c r="H22" i="13"/>
  <c r="C26" i="13"/>
  <c r="J28" i="13"/>
  <c r="O46" i="13"/>
  <c r="C46" i="13" s="1"/>
  <c r="G55" i="13"/>
  <c r="I56" i="13"/>
  <c r="L70" i="13"/>
  <c r="G77" i="13"/>
  <c r="I78" i="13"/>
  <c r="O77" i="13"/>
  <c r="I96" i="13"/>
  <c r="G84" i="13"/>
  <c r="D291" i="13"/>
  <c r="D22" i="13"/>
  <c r="F22" i="13" s="1"/>
  <c r="F23" i="13"/>
  <c r="D55" i="13"/>
  <c r="N54" i="13"/>
  <c r="C67" i="13"/>
  <c r="O68" i="13"/>
  <c r="C71" i="13"/>
  <c r="D77" i="13"/>
  <c r="C62" i="13"/>
  <c r="I70" i="13"/>
  <c r="C70" i="13" s="1"/>
  <c r="G68" i="13"/>
  <c r="I68" i="13" s="1"/>
  <c r="L137" i="13"/>
  <c r="J131" i="13"/>
  <c r="L131" i="13" s="1"/>
  <c r="G175" i="13"/>
  <c r="I176" i="13"/>
  <c r="I23" i="13"/>
  <c r="L56" i="13"/>
  <c r="J68" i="13"/>
  <c r="L68" i="13" s="1"/>
  <c r="L78" i="13"/>
  <c r="N84" i="13"/>
  <c r="N76" i="13" s="1"/>
  <c r="O85" i="13"/>
  <c r="L104" i="13"/>
  <c r="C114" i="13"/>
  <c r="C122" i="13"/>
  <c r="C125" i="13"/>
  <c r="O129" i="13"/>
  <c r="C134" i="13"/>
  <c r="C141" i="13"/>
  <c r="F142" i="13"/>
  <c r="O142" i="13"/>
  <c r="M131" i="13"/>
  <c r="O131" i="13" s="1"/>
  <c r="L152" i="13"/>
  <c r="C152" i="13" s="1"/>
  <c r="O175" i="13"/>
  <c r="N174" i="13"/>
  <c r="J188" i="13"/>
  <c r="L189" i="13"/>
  <c r="C190" i="13"/>
  <c r="F234" i="13"/>
  <c r="D232" i="13"/>
  <c r="G22" i="13"/>
  <c r="J84" i="13"/>
  <c r="L84" i="13" s="1"/>
  <c r="L85" i="13"/>
  <c r="O90" i="13"/>
  <c r="M84" i="13"/>
  <c r="C105" i="13"/>
  <c r="C106" i="13"/>
  <c r="O117" i="13"/>
  <c r="C117" i="13" s="1"/>
  <c r="C121" i="13"/>
  <c r="G131" i="13"/>
  <c r="I131" i="13" s="1"/>
  <c r="I132" i="13"/>
  <c r="C133" i="13"/>
  <c r="O137" i="13"/>
  <c r="C146" i="13"/>
  <c r="C154" i="13"/>
  <c r="C162" i="13"/>
  <c r="L175" i="13"/>
  <c r="L174" i="13"/>
  <c r="C182" i="13"/>
  <c r="D166" i="13"/>
  <c r="F166" i="13" s="1"/>
  <c r="F167" i="13"/>
  <c r="G290" i="13"/>
  <c r="F84" i="13"/>
  <c r="C110" i="13"/>
  <c r="O113" i="13"/>
  <c r="I123" i="13"/>
  <c r="C130" i="13"/>
  <c r="C150" i="13"/>
  <c r="C153" i="13"/>
  <c r="C158" i="13"/>
  <c r="C170" i="13"/>
  <c r="C178" i="13"/>
  <c r="C181" i="13"/>
  <c r="O185" i="13"/>
  <c r="O197" i="13"/>
  <c r="I167" i="13"/>
  <c r="L176" i="13"/>
  <c r="O189" i="13"/>
  <c r="C189" i="13" s="1"/>
  <c r="I199" i="13"/>
  <c r="G197" i="13"/>
  <c r="C204" i="13"/>
  <c r="C212" i="13"/>
  <c r="C224" i="13"/>
  <c r="J232" i="13"/>
  <c r="K232" i="13"/>
  <c r="K231" i="13" s="1"/>
  <c r="C240" i="13"/>
  <c r="M252" i="13"/>
  <c r="O253" i="13"/>
  <c r="G269" i="13"/>
  <c r="I269" i="13" s="1"/>
  <c r="C280" i="13"/>
  <c r="I283" i="13"/>
  <c r="M192" i="13"/>
  <c r="O192" i="13" s="1"/>
  <c r="O193" i="13"/>
  <c r="D205" i="13"/>
  <c r="F206" i="13"/>
  <c r="C216" i="13"/>
  <c r="F217" i="13"/>
  <c r="I234" i="13"/>
  <c r="I239" i="13"/>
  <c r="G232" i="13"/>
  <c r="C244" i="13"/>
  <c r="N259" i="13"/>
  <c r="O259" i="13" s="1"/>
  <c r="C268" i="13"/>
  <c r="L272" i="13"/>
  <c r="C272" i="13" s="1"/>
  <c r="J270" i="13"/>
  <c r="F193" i="13"/>
  <c r="F197" i="13"/>
  <c r="L197" i="13"/>
  <c r="L199" i="13"/>
  <c r="L228" i="13"/>
  <c r="J205" i="13"/>
  <c r="E252" i="13"/>
  <c r="F253" i="13"/>
  <c r="J259" i="13"/>
  <c r="L259" i="13" s="1"/>
  <c r="L260" i="13"/>
  <c r="C260" i="13" s="1"/>
  <c r="F277" i="13"/>
  <c r="L283" i="13"/>
  <c r="I293" i="13"/>
  <c r="K270" i="13"/>
  <c r="K269" i="13" s="1"/>
  <c r="C228" i="13" l="1"/>
  <c r="F270" i="13"/>
  <c r="F175" i="13"/>
  <c r="C145" i="13"/>
  <c r="C180" i="13"/>
  <c r="N231" i="13"/>
  <c r="N195" i="13" s="1"/>
  <c r="O174" i="13"/>
  <c r="C129" i="13"/>
  <c r="C113" i="13"/>
  <c r="L188" i="13"/>
  <c r="L55" i="13"/>
  <c r="I188" i="13"/>
  <c r="C132" i="13"/>
  <c r="C104" i="13"/>
  <c r="I192" i="13"/>
  <c r="C192" i="13" s="1"/>
  <c r="I205" i="13"/>
  <c r="I22" i="13"/>
  <c r="K53" i="13"/>
  <c r="C166" i="13"/>
  <c r="I84" i="13"/>
  <c r="O269" i="13"/>
  <c r="C217" i="13"/>
  <c r="C123" i="13"/>
  <c r="I291" i="13"/>
  <c r="C131" i="13"/>
  <c r="J54" i="13"/>
  <c r="L54" i="13" s="1"/>
  <c r="C90" i="13"/>
  <c r="I290" i="13"/>
  <c r="C137" i="13"/>
  <c r="L291" i="13"/>
  <c r="C68" i="13"/>
  <c r="C293" i="13"/>
  <c r="O270" i="13"/>
  <c r="C239" i="13"/>
  <c r="C206" i="13"/>
  <c r="C78" i="13"/>
  <c r="H53" i="13"/>
  <c r="C236" i="13"/>
  <c r="O54" i="13"/>
  <c r="K286" i="13"/>
  <c r="K195" i="13"/>
  <c r="K52" i="13" s="1"/>
  <c r="K288" i="13" s="1"/>
  <c r="C85" i="13"/>
  <c r="O55" i="13"/>
  <c r="C59" i="13"/>
  <c r="O205" i="13"/>
  <c r="C283" i="13"/>
  <c r="M188" i="13"/>
  <c r="O188" i="13" s="1"/>
  <c r="O291" i="13"/>
  <c r="H231" i="13"/>
  <c r="C259" i="13"/>
  <c r="C277" i="13"/>
  <c r="C253" i="13"/>
  <c r="C199" i="13"/>
  <c r="C185" i="13"/>
  <c r="C142" i="13"/>
  <c r="C23" i="13"/>
  <c r="C291" i="13" s="1"/>
  <c r="J76" i="13"/>
  <c r="L76" i="13" s="1"/>
  <c r="G76" i="13"/>
  <c r="I76" i="13" s="1"/>
  <c r="I77" i="13"/>
  <c r="G54" i="13"/>
  <c r="I55" i="13"/>
  <c r="L205" i="13"/>
  <c r="J196" i="13"/>
  <c r="J269" i="13"/>
  <c r="L270" i="13"/>
  <c r="J231" i="13"/>
  <c r="L231" i="13" s="1"/>
  <c r="L232" i="13"/>
  <c r="O196" i="13"/>
  <c r="D231" i="13"/>
  <c r="F232" i="13"/>
  <c r="D76" i="13"/>
  <c r="F76" i="13" s="1"/>
  <c r="F77" i="13"/>
  <c r="F269" i="13"/>
  <c r="O84" i="13"/>
  <c r="M76" i="13"/>
  <c r="C193" i="13"/>
  <c r="D196" i="13"/>
  <c r="F205" i="13"/>
  <c r="M231" i="13"/>
  <c r="O252" i="13"/>
  <c r="G196" i="13"/>
  <c r="I197" i="13"/>
  <c r="C197" i="13" s="1"/>
  <c r="C167" i="13"/>
  <c r="C234" i="13"/>
  <c r="C176" i="13"/>
  <c r="N53" i="13"/>
  <c r="D290" i="13"/>
  <c r="F290" i="13" s="1"/>
  <c r="F291" i="13"/>
  <c r="E231" i="13"/>
  <c r="F252" i="13"/>
  <c r="I232" i="13"/>
  <c r="G231" i="13"/>
  <c r="C84" i="13"/>
  <c r="G174" i="13"/>
  <c r="I174" i="13" s="1"/>
  <c r="C174" i="13" s="1"/>
  <c r="I175" i="13"/>
  <c r="C175" i="13" s="1"/>
  <c r="D54" i="13"/>
  <c r="F55" i="13"/>
  <c r="C56" i="13"/>
  <c r="L28" i="13"/>
  <c r="C28" i="13" s="1"/>
  <c r="J22" i="13"/>
  <c r="L22" i="13" s="1"/>
  <c r="C22" i="13" l="1"/>
  <c r="C270" i="13"/>
  <c r="K51" i="13"/>
  <c r="N52" i="13"/>
  <c r="N51" i="13" s="1"/>
  <c r="N286" i="13"/>
  <c r="C188" i="13"/>
  <c r="C252" i="13"/>
  <c r="C205" i="13"/>
  <c r="C290" i="13"/>
  <c r="C77" i="13"/>
  <c r="H286" i="13"/>
  <c r="H195" i="13"/>
  <c r="H52" i="13" s="1"/>
  <c r="C55" i="13"/>
  <c r="E286" i="13"/>
  <c r="E195" i="13"/>
  <c r="E52" i="13" s="1"/>
  <c r="O231" i="13"/>
  <c r="M286" i="13"/>
  <c r="O286" i="13" s="1"/>
  <c r="C232" i="13"/>
  <c r="G53" i="13"/>
  <c r="I54" i="13"/>
  <c r="J53" i="13"/>
  <c r="I231" i="13"/>
  <c r="G286" i="13"/>
  <c r="I286" i="13" s="1"/>
  <c r="O76" i="13"/>
  <c r="C76" i="13" s="1"/>
  <c r="M53" i="13"/>
  <c r="F231" i="13"/>
  <c r="J195" i="13"/>
  <c r="L195" i="13" s="1"/>
  <c r="L196" i="13"/>
  <c r="I196" i="13"/>
  <c r="G195" i="13"/>
  <c r="D53" i="13"/>
  <c r="F54" i="13"/>
  <c r="C54" i="13" s="1"/>
  <c r="D195" i="13"/>
  <c r="F196" i="13"/>
  <c r="D286" i="13"/>
  <c r="F286" i="13" s="1"/>
  <c r="M195" i="13"/>
  <c r="O195" i="13" s="1"/>
  <c r="L269" i="13"/>
  <c r="C269" i="13" s="1"/>
  <c r="J286" i="13"/>
  <c r="L286" i="13" s="1"/>
  <c r="N288" i="13" l="1"/>
  <c r="C196" i="13"/>
  <c r="I195" i="13"/>
  <c r="H288" i="13"/>
  <c r="H51" i="13"/>
  <c r="C231" i="13"/>
  <c r="C286" i="13" s="1"/>
  <c r="E288" i="13"/>
  <c r="E51" i="13"/>
  <c r="F195" i="13"/>
  <c r="D52" i="13"/>
  <c r="F53" i="13"/>
  <c r="I53" i="13"/>
  <c r="G52" i="13"/>
  <c r="M52" i="13"/>
  <c r="O53" i="13"/>
  <c r="J52" i="13"/>
  <c r="L53" i="13"/>
  <c r="C195" i="13" l="1"/>
  <c r="M51" i="13"/>
  <c r="O51" i="13" s="1"/>
  <c r="O52" i="13"/>
  <c r="M288" i="13"/>
  <c r="O288" i="13" s="1"/>
  <c r="D288" i="13"/>
  <c r="F288" i="13" s="1"/>
  <c r="F52" i="13"/>
  <c r="D51" i="13"/>
  <c r="F51" i="13" s="1"/>
  <c r="G51" i="13"/>
  <c r="I51" i="13" s="1"/>
  <c r="G288" i="13"/>
  <c r="I288" i="13" s="1"/>
  <c r="I52" i="13"/>
  <c r="J51" i="13"/>
  <c r="L51" i="13" s="1"/>
  <c r="L52" i="13"/>
  <c r="J288" i="13"/>
  <c r="L288" i="13" s="1"/>
  <c r="C53" i="13"/>
  <c r="C288" i="13" l="1"/>
  <c r="C51" i="13"/>
  <c r="C52" i="13"/>
  <c r="O303" i="11" l="1"/>
  <c r="L303" i="11"/>
  <c r="I303" i="11"/>
  <c r="F303" i="11"/>
  <c r="O301" i="11"/>
  <c r="L301" i="11"/>
  <c r="I301" i="11"/>
  <c r="F301" i="11"/>
  <c r="O299" i="11"/>
  <c r="L299" i="11"/>
  <c r="I299" i="11"/>
  <c r="F299" i="11"/>
  <c r="O298" i="11"/>
  <c r="L298" i="11"/>
  <c r="I298" i="11"/>
  <c r="F298" i="11"/>
  <c r="O297" i="11"/>
  <c r="L297" i="11"/>
  <c r="I297" i="11"/>
  <c r="F297" i="11"/>
  <c r="O296" i="11"/>
  <c r="L296" i="11"/>
  <c r="I296" i="11"/>
  <c r="F296" i="11"/>
  <c r="O295" i="11"/>
  <c r="L295" i="11"/>
  <c r="I295" i="11"/>
  <c r="F295" i="11"/>
  <c r="O294" i="11"/>
  <c r="L294" i="11"/>
  <c r="I294" i="11"/>
  <c r="F294" i="11"/>
  <c r="N293" i="11"/>
  <c r="M293" i="11"/>
  <c r="K293" i="11"/>
  <c r="J293" i="11"/>
  <c r="H293" i="11"/>
  <c r="G293" i="11"/>
  <c r="E293" i="11"/>
  <c r="D293" i="11"/>
  <c r="O285" i="11"/>
  <c r="L285" i="11"/>
  <c r="I285" i="11"/>
  <c r="F285" i="11"/>
  <c r="O284" i="11"/>
  <c r="L284" i="11"/>
  <c r="I284" i="11"/>
  <c r="F284" i="11"/>
  <c r="N283" i="11"/>
  <c r="M283" i="11"/>
  <c r="K283" i="11"/>
  <c r="J283" i="11"/>
  <c r="H283" i="11"/>
  <c r="G283" i="11"/>
  <c r="E283" i="11"/>
  <c r="D283" i="11"/>
  <c r="O282" i="11"/>
  <c r="L282" i="11"/>
  <c r="I282" i="11"/>
  <c r="F282" i="11"/>
  <c r="N281" i="11"/>
  <c r="M281" i="11"/>
  <c r="K281" i="11"/>
  <c r="J281" i="11"/>
  <c r="H281" i="11"/>
  <c r="G281" i="11"/>
  <c r="E281" i="11"/>
  <c r="D281" i="11"/>
  <c r="O280" i="11"/>
  <c r="L280" i="11"/>
  <c r="I280" i="11"/>
  <c r="F280" i="11"/>
  <c r="O279" i="11"/>
  <c r="L279" i="11"/>
  <c r="I279" i="11"/>
  <c r="F279" i="11"/>
  <c r="O278" i="11"/>
  <c r="L278" i="11"/>
  <c r="I278" i="11"/>
  <c r="F278" i="11"/>
  <c r="N277" i="11"/>
  <c r="M277" i="11"/>
  <c r="K277" i="11"/>
  <c r="J277" i="11"/>
  <c r="H277" i="11"/>
  <c r="G277" i="11"/>
  <c r="E277" i="11"/>
  <c r="D277" i="11"/>
  <c r="O276" i="11"/>
  <c r="L276" i="11"/>
  <c r="I276" i="11"/>
  <c r="F276" i="11"/>
  <c r="O275" i="11"/>
  <c r="L275" i="11"/>
  <c r="I275" i="11"/>
  <c r="F275" i="11"/>
  <c r="O274" i="11"/>
  <c r="L274" i="11"/>
  <c r="I274" i="11"/>
  <c r="F274" i="11"/>
  <c r="O273" i="11"/>
  <c r="L273" i="11"/>
  <c r="I273" i="11"/>
  <c r="F273" i="11"/>
  <c r="N272" i="11"/>
  <c r="N270" i="11" s="1"/>
  <c r="M272" i="11"/>
  <c r="K272" i="11"/>
  <c r="J272" i="11"/>
  <c r="H272" i="11"/>
  <c r="H270" i="11" s="1"/>
  <c r="G272" i="11"/>
  <c r="E272" i="11"/>
  <c r="D272" i="11"/>
  <c r="F272" i="11" s="1"/>
  <c r="O271" i="11"/>
  <c r="L271" i="11"/>
  <c r="I271" i="11"/>
  <c r="F271" i="11"/>
  <c r="O268" i="11"/>
  <c r="L268" i="11"/>
  <c r="I268" i="11"/>
  <c r="F268" i="11"/>
  <c r="O267" i="11"/>
  <c r="L267" i="11"/>
  <c r="I267" i="11"/>
  <c r="F267" i="11"/>
  <c r="O266" i="11"/>
  <c r="L266" i="11"/>
  <c r="I266" i="11"/>
  <c r="F266" i="11"/>
  <c r="O265" i="11"/>
  <c r="L265" i="11"/>
  <c r="I265" i="11"/>
  <c r="F265" i="11"/>
  <c r="N264" i="11"/>
  <c r="M264" i="11"/>
  <c r="K264" i="11"/>
  <c r="J264" i="11"/>
  <c r="H264" i="11"/>
  <c r="G264" i="11"/>
  <c r="E264" i="11"/>
  <c r="D264" i="11"/>
  <c r="O263" i="11"/>
  <c r="L263" i="11"/>
  <c r="I263" i="11"/>
  <c r="F263" i="11"/>
  <c r="O262" i="11"/>
  <c r="L262" i="11"/>
  <c r="I262" i="11"/>
  <c r="F262" i="11"/>
  <c r="O261" i="11"/>
  <c r="L261" i="11"/>
  <c r="I261" i="11"/>
  <c r="F261" i="11"/>
  <c r="N260" i="11"/>
  <c r="M260" i="11"/>
  <c r="M259" i="11" s="1"/>
  <c r="K260" i="11"/>
  <c r="K259" i="11" s="1"/>
  <c r="J260" i="11"/>
  <c r="H260" i="11"/>
  <c r="G260" i="11"/>
  <c r="G259" i="11" s="1"/>
  <c r="E260" i="11"/>
  <c r="E259" i="11" s="1"/>
  <c r="D260" i="11"/>
  <c r="O258" i="11"/>
  <c r="L258" i="11"/>
  <c r="I258" i="11"/>
  <c r="F258" i="11"/>
  <c r="O257" i="11"/>
  <c r="L257" i="11"/>
  <c r="I257" i="11"/>
  <c r="F257" i="11"/>
  <c r="O256" i="11"/>
  <c r="L256" i="11"/>
  <c r="I256" i="11"/>
  <c r="F256" i="11"/>
  <c r="O255" i="11"/>
  <c r="L255" i="11"/>
  <c r="I255" i="11"/>
  <c r="F255" i="11"/>
  <c r="O254" i="11"/>
  <c r="L254" i="11"/>
  <c r="I254" i="11"/>
  <c r="F254" i="11"/>
  <c r="N253" i="11"/>
  <c r="N252" i="11" s="1"/>
  <c r="M253" i="11"/>
  <c r="K253" i="11"/>
  <c r="K252" i="11" s="1"/>
  <c r="J253" i="11"/>
  <c r="J252" i="11" s="1"/>
  <c r="H253" i="11"/>
  <c r="H252" i="11" s="1"/>
  <c r="G253" i="11"/>
  <c r="G252" i="11" s="1"/>
  <c r="E253" i="11"/>
  <c r="E252" i="11" s="1"/>
  <c r="D253" i="11"/>
  <c r="O251" i="11"/>
  <c r="L251" i="11"/>
  <c r="I251" i="11"/>
  <c r="F251" i="11"/>
  <c r="O250" i="11"/>
  <c r="L250" i="11"/>
  <c r="I250" i="11"/>
  <c r="F250" i="11"/>
  <c r="O249" i="11"/>
  <c r="L249" i="11"/>
  <c r="I249" i="11"/>
  <c r="F249" i="11"/>
  <c r="O248" i="11"/>
  <c r="L248" i="11"/>
  <c r="I248" i="11"/>
  <c r="F248" i="11"/>
  <c r="N247" i="11"/>
  <c r="M247" i="11"/>
  <c r="K247" i="11"/>
  <c r="J247" i="11"/>
  <c r="H247" i="11"/>
  <c r="G247" i="11"/>
  <c r="E247" i="11"/>
  <c r="D247" i="11"/>
  <c r="O246" i="11"/>
  <c r="L246" i="11"/>
  <c r="I246" i="11"/>
  <c r="F246" i="11"/>
  <c r="O245" i="11"/>
  <c r="L245" i="11"/>
  <c r="I245" i="11"/>
  <c r="F245" i="11"/>
  <c r="O244" i="11"/>
  <c r="L244" i="11"/>
  <c r="I244" i="11"/>
  <c r="F244" i="11"/>
  <c r="O243" i="11"/>
  <c r="L243" i="11"/>
  <c r="I243" i="11"/>
  <c r="F243" i="11"/>
  <c r="O242" i="11"/>
  <c r="L242" i="11"/>
  <c r="I242" i="11"/>
  <c r="F242" i="11"/>
  <c r="O241" i="11"/>
  <c r="L241" i="11"/>
  <c r="I241" i="11"/>
  <c r="F241" i="11"/>
  <c r="O240" i="11"/>
  <c r="L240" i="11"/>
  <c r="I240" i="11"/>
  <c r="F240" i="11"/>
  <c r="N239" i="11"/>
  <c r="M239" i="11"/>
  <c r="K239" i="11"/>
  <c r="J239" i="11"/>
  <c r="H239" i="11"/>
  <c r="G239" i="11"/>
  <c r="E239" i="11"/>
  <c r="D239" i="11"/>
  <c r="O238" i="11"/>
  <c r="L238" i="11"/>
  <c r="I238" i="11"/>
  <c r="F238" i="11"/>
  <c r="O237" i="11"/>
  <c r="L237" i="11"/>
  <c r="I237" i="11"/>
  <c r="F237" i="11"/>
  <c r="N236" i="11"/>
  <c r="M236" i="11"/>
  <c r="K236" i="11"/>
  <c r="J236" i="11"/>
  <c r="H236" i="11"/>
  <c r="G236" i="11"/>
  <c r="E236" i="11"/>
  <c r="D236" i="11"/>
  <c r="O235" i="11"/>
  <c r="L235" i="11"/>
  <c r="I235" i="11"/>
  <c r="F235" i="11"/>
  <c r="N234" i="11"/>
  <c r="M234" i="11"/>
  <c r="M232" i="11" s="1"/>
  <c r="K234" i="11"/>
  <c r="J234" i="11"/>
  <c r="H234" i="11"/>
  <c r="G234" i="11"/>
  <c r="E234" i="11"/>
  <c r="D234" i="11"/>
  <c r="O233" i="11"/>
  <c r="L233" i="11"/>
  <c r="I233" i="11"/>
  <c r="F233" i="11"/>
  <c r="O230" i="11"/>
  <c r="L230" i="11"/>
  <c r="I230" i="11"/>
  <c r="F230" i="11"/>
  <c r="O229" i="11"/>
  <c r="L229" i="11"/>
  <c r="I229" i="11"/>
  <c r="F229" i="11"/>
  <c r="N228" i="11"/>
  <c r="M228" i="11"/>
  <c r="K228" i="11"/>
  <c r="J228" i="11"/>
  <c r="H228" i="11"/>
  <c r="G228" i="11"/>
  <c r="E228" i="11"/>
  <c r="D228" i="11"/>
  <c r="O227" i="11"/>
  <c r="L227" i="11"/>
  <c r="I227" i="11"/>
  <c r="F227" i="11"/>
  <c r="O226" i="11"/>
  <c r="L226" i="11"/>
  <c r="I226" i="11"/>
  <c r="F226" i="11"/>
  <c r="O225" i="11"/>
  <c r="L225" i="11"/>
  <c r="I225" i="11"/>
  <c r="F225" i="11"/>
  <c r="O224" i="11"/>
  <c r="L224" i="11"/>
  <c r="I224" i="11"/>
  <c r="F224" i="11"/>
  <c r="O223" i="11"/>
  <c r="L223" i="11"/>
  <c r="I223" i="11"/>
  <c r="F223" i="11"/>
  <c r="O222" i="11"/>
  <c r="L222" i="11"/>
  <c r="I222" i="11"/>
  <c r="F222" i="11"/>
  <c r="O221" i="11"/>
  <c r="L221" i="11"/>
  <c r="I221" i="11"/>
  <c r="F221" i="11"/>
  <c r="O220" i="11"/>
  <c r="L220" i="11"/>
  <c r="I220" i="11"/>
  <c r="F220" i="11"/>
  <c r="O219" i="11"/>
  <c r="L219" i="11"/>
  <c r="I219" i="11"/>
  <c r="F219" i="11"/>
  <c r="O218" i="11"/>
  <c r="L218" i="11"/>
  <c r="I218" i="11"/>
  <c r="F218" i="11"/>
  <c r="N217" i="11"/>
  <c r="M217" i="11"/>
  <c r="K217" i="11"/>
  <c r="J217" i="11"/>
  <c r="H217" i="11"/>
  <c r="G217" i="11"/>
  <c r="E217" i="11"/>
  <c r="D217" i="11"/>
  <c r="O216" i="11"/>
  <c r="L216" i="11"/>
  <c r="I216" i="11"/>
  <c r="F216" i="11"/>
  <c r="O215" i="11"/>
  <c r="L215" i="11"/>
  <c r="I215" i="11"/>
  <c r="F215" i="11"/>
  <c r="O214" i="11"/>
  <c r="L214" i="11"/>
  <c r="I214" i="11"/>
  <c r="F214" i="11"/>
  <c r="O213" i="11"/>
  <c r="L213" i="11"/>
  <c r="I213" i="11"/>
  <c r="F213" i="11"/>
  <c r="O212" i="11"/>
  <c r="L212" i="11"/>
  <c r="I212" i="11"/>
  <c r="F212" i="11"/>
  <c r="O211" i="11"/>
  <c r="L211" i="11"/>
  <c r="I211" i="11"/>
  <c r="F211" i="11"/>
  <c r="O210" i="11"/>
  <c r="L210" i="11"/>
  <c r="I210" i="11"/>
  <c r="F210" i="11"/>
  <c r="O209" i="11"/>
  <c r="L209" i="11"/>
  <c r="I209" i="11"/>
  <c r="F209" i="11"/>
  <c r="O208" i="11"/>
  <c r="L208" i="11"/>
  <c r="I208" i="11"/>
  <c r="F208" i="11"/>
  <c r="O207" i="11"/>
  <c r="L207" i="11"/>
  <c r="I207" i="11"/>
  <c r="F207" i="11"/>
  <c r="N206" i="11"/>
  <c r="M206" i="11"/>
  <c r="K206" i="11"/>
  <c r="J206" i="11"/>
  <c r="H206" i="11"/>
  <c r="G206" i="11"/>
  <c r="E206" i="11"/>
  <c r="D206" i="11"/>
  <c r="O204" i="11"/>
  <c r="L204" i="11"/>
  <c r="I204" i="11"/>
  <c r="F204" i="11"/>
  <c r="O203" i="11"/>
  <c r="L203" i="11"/>
  <c r="I203" i="11"/>
  <c r="F203" i="11"/>
  <c r="O202" i="11"/>
  <c r="L202" i="11"/>
  <c r="I202" i="11"/>
  <c r="F202" i="11"/>
  <c r="O201" i="11"/>
  <c r="L201" i="11"/>
  <c r="I201" i="11"/>
  <c r="F201" i="11"/>
  <c r="O200" i="11"/>
  <c r="L200" i="11"/>
  <c r="I200" i="11"/>
  <c r="F200" i="11"/>
  <c r="N199" i="11"/>
  <c r="M199" i="11"/>
  <c r="K199" i="11"/>
  <c r="J199" i="11"/>
  <c r="J197" i="11" s="1"/>
  <c r="H199" i="11"/>
  <c r="H197" i="11" s="1"/>
  <c r="G199" i="11"/>
  <c r="E199" i="11"/>
  <c r="E197" i="11" s="1"/>
  <c r="D199" i="11"/>
  <c r="O198" i="11"/>
  <c r="L198" i="11"/>
  <c r="I198" i="11"/>
  <c r="F198" i="11"/>
  <c r="N197" i="11"/>
  <c r="M197" i="11"/>
  <c r="O194" i="11"/>
  <c r="L194" i="11"/>
  <c r="I194" i="11"/>
  <c r="F194" i="11"/>
  <c r="N193" i="11"/>
  <c r="N192" i="11" s="1"/>
  <c r="M193" i="11"/>
  <c r="K193" i="11"/>
  <c r="K192" i="11" s="1"/>
  <c r="J193" i="11"/>
  <c r="H193" i="11"/>
  <c r="H192" i="11" s="1"/>
  <c r="G193" i="11"/>
  <c r="G192" i="11" s="1"/>
  <c r="E193" i="11"/>
  <c r="D193" i="11"/>
  <c r="D192" i="11" s="1"/>
  <c r="J192" i="11"/>
  <c r="O191" i="11"/>
  <c r="L191" i="11"/>
  <c r="I191" i="11"/>
  <c r="F191" i="11"/>
  <c r="O190" i="11"/>
  <c r="L190" i="11"/>
  <c r="I190" i="11"/>
  <c r="F190" i="11"/>
  <c r="N189" i="11"/>
  <c r="M189" i="11"/>
  <c r="K189" i="11"/>
  <c r="J189" i="11"/>
  <c r="H189" i="11"/>
  <c r="G189" i="11"/>
  <c r="E189" i="11"/>
  <c r="D189" i="11"/>
  <c r="O187" i="11"/>
  <c r="L187" i="11"/>
  <c r="I187" i="11"/>
  <c r="F187" i="11"/>
  <c r="O186" i="11"/>
  <c r="L186" i="11"/>
  <c r="I186" i="11"/>
  <c r="F186" i="11"/>
  <c r="N185" i="11"/>
  <c r="M185" i="11"/>
  <c r="K185" i="11"/>
  <c r="J185" i="11"/>
  <c r="H185" i="11"/>
  <c r="G185" i="11"/>
  <c r="E185" i="11"/>
  <c r="D185" i="11"/>
  <c r="O184" i="11"/>
  <c r="L184" i="11"/>
  <c r="I184" i="11"/>
  <c r="F184" i="11"/>
  <c r="O183" i="11"/>
  <c r="L183" i="11"/>
  <c r="I183" i="11"/>
  <c r="F183" i="11"/>
  <c r="O182" i="11"/>
  <c r="L182" i="11"/>
  <c r="I182" i="11"/>
  <c r="F182" i="11"/>
  <c r="O181" i="11"/>
  <c r="L181" i="11"/>
  <c r="I181" i="11"/>
  <c r="F181" i="11"/>
  <c r="N180" i="11"/>
  <c r="M180" i="11"/>
  <c r="K180" i="11"/>
  <c r="J180" i="11"/>
  <c r="H180" i="11"/>
  <c r="G180" i="11"/>
  <c r="E180" i="11"/>
  <c r="D180" i="11"/>
  <c r="O179" i="11"/>
  <c r="L179" i="11"/>
  <c r="I179" i="11"/>
  <c r="F179" i="11"/>
  <c r="O178" i="11"/>
  <c r="L178" i="11"/>
  <c r="I178" i="11"/>
  <c r="F178" i="11"/>
  <c r="O177" i="11"/>
  <c r="L177" i="11"/>
  <c r="I177" i="11"/>
  <c r="F177" i="11"/>
  <c r="N176" i="11"/>
  <c r="M176" i="11"/>
  <c r="M175" i="11" s="1"/>
  <c r="K176" i="11"/>
  <c r="K175" i="11" s="1"/>
  <c r="K174" i="11" s="1"/>
  <c r="J176" i="11"/>
  <c r="J175" i="11" s="1"/>
  <c r="H176" i="11"/>
  <c r="G176" i="11"/>
  <c r="G175" i="11" s="1"/>
  <c r="E176" i="11"/>
  <c r="E175" i="11" s="1"/>
  <c r="E174" i="11" s="1"/>
  <c r="D176" i="11"/>
  <c r="O173" i="11"/>
  <c r="L173" i="11"/>
  <c r="I173" i="11"/>
  <c r="F173" i="11"/>
  <c r="O172" i="11"/>
  <c r="L172" i="11"/>
  <c r="I172" i="11"/>
  <c r="F172" i="11"/>
  <c r="O171" i="11"/>
  <c r="L171" i="11"/>
  <c r="I171" i="11"/>
  <c r="F171" i="11"/>
  <c r="O170" i="11"/>
  <c r="L170" i="11"/>
  <c r="I170" i="11"/>
  <c r="F170" i="11"/>
  <c r="O169" i="11"/>
  <c r="L169" i="11"/>
  <c r="I169" i="11"/>
  <c r="F169" i="11"/>
  <c r="O168" i="11"/>
  <c r="L168" i="11"/>
  <c r="I168" i="11"/>
  <c r="F168" i="11"/>
  <c r="N167" i="11"/>
  <c r="N166" i="11" s="1"/>
  <c r="M167" i="11"/>
  <c r="K167" i="11"/>
  <c r="J167" i="11"/>
  <c r="J166" i="11" s="1"/>
  <c r="H167" i="11"/>
  <c r="H166" i="11" s="1"/>
  <c r="G167" i="11"/>
  <c r="E167" i="11"/>
  <c r="E166" i="11" s="1"/>
  <c r="D167" i="11"/>
  <c r="D166" i="11" s="1"/>
  <c r="O165" i="11"/>
  <c r="L165" i="11"/>
  <c r="I165" i="11"/>
  <c r="F165" i="11"/>
  <c r="O164" i="11"/>
  <c r="L164" i="11"/>
  <c r="I164" i="11"/>
  <c r="F164" i="11"/>
  <c r="O163" i="11"/>
  <c r="L163" i="11"/>
  <c r="I163" i="11"/>
  <c r="F163" i="11"/>
  <c r="O162" i="11"/>
  <c r="L162" i="11"/>
  <c r="I162" i="11"/>
  <c r="F162" i="11"/>
  <c r="N161" i="11"/>
  <c r="M161" i="11"/>
  <c r="K161" i="11"/>
  <c r="J161" i="11"/>
  <c r="H161" i="11"/>
  <c r="G161" i="11"/>
  <c r="E161" i="11"/>
  <c r="D161" i="11"/>
  <c r="O160" i="11"/>
  <c r="L160" i="11"/>
  <c r="I160" i="11"/>
  <c r="F160" i="11"/>
  <c r="O159" i="11"/>
  <c r="L159" i="11"/>
  <c r="I159" i="11"/>
  <c r="F159" i="11"/>
  <c r="O158" i="11"/>
  <c r="L158" i="11"/>
  <c r="I158" i="11"/>
  <c r="F158" i="11"/>
  <c r="O157" i="11"/>
  <c r="L157" i="11"/>
  <c r="I157" i="11"/>
  <c r="F157" i="11"/>
  <c r="O156" i="11"/>
  <c r="L156" i="11"/>
  <c r="I156" i="11"/>
  <c r="F156" i="11"/>
  <c r="O155" i="11"/>
  <c r="L155" i="11"/>
  <c r="I155" i="11"/>
  <c r="F155" i="11"/>
  <c r="O154" i="11"/>
  <c r="L154" i="11"/>
  <c r="I154" i="11"/>
  <c r="F154" i="11"/>
  <c r="O153" i="11"/>
  <c r="L153" i="11"/>
  <c r="I153" i="11"/>
  <c r="F153" i="11"/>
  <c r="N152" i="11"/>
  <c r="M152" i="11"/>
  <c r="K152" i="11"/>
  <c r="J152" i="11"/>
  <c r="H152" i="11"/>
  <c r="G152" i="11"/>
  <c r="E152" i="11"/>
  <c r="D152" i="11"/>
  <c r="O151" i="11"/>
  <c r="L151" i="11"/>
  <c r="I151" i="11"/>
  <c r="F151" i="11"/>
  <c r="O150" i="11"/>
  <c r="L150" i="11"/>
  <c r="I150" i="11"/>
  <c r="F150" i="11"/>
  <c r="O149" i="11"/>
  <c r="L149" i="11"/>
  <c r="I149" i="11"/>
  <c r="F149" i="11"/>
  <c r="O148" i="11"/>
  <c r="L148" i="11"/>
  <c r="I148" i="11"/>
  <c r="F148" i="11"/>
  <c r="O147" i="11"/>
  <c r="L147" i="11"/>
  <c r="I147" i="11"/>
  <c r="F147" i="11"/>
  <c r="O146" i="11"/>
  <c r="L146" i="11"/>
  <c r="I146" i="11"/>
  <c r="F146" i="11"/>
  <c r="N145" i="11"/>
  <c r="M145" i="11"/>
  <c r="K145" i="11"/>
  <c r="J145" i="11"/>
  <c r="H145" i="11"/>
  <c r="G145" i="11"/>
  <c r="E145" i="11"/>
  <c r="D145" i="11"/>
  <c r="O144" i="11"/>
  <c r="L144" i="11"/>
  <c r="I144" i="11"/>
  <c r="F144" i="11"/>
  <c r="O143" i="11"/>
  <c r="L143" i="11"/>
  <c r="I143" i="11"/>
  <c r="F143" i="11"/>
  <c r="N142" i="11"/>
  <c r="M142" i="11"/>
  <c r="K142" i="11"/>
  <c r="J142" i="11"/>
  <c r="H142" i="11"/>
  <c r="G142" i="11"/>
  <c r="E142" i="11"/>
  <c r="D142" i="11"/>
  <c r="O141" i="11"/>
  <c r="L141" i="11"/>
  <c r="I141" i="11"/>
  <c r="F141" i="11"/>
  <c r="O140" i="11"/>
  <c r="L140" i="11"/>
  <c r="I140" i="11"/>
  <c r="F140" i="11"/>
  <c r="O139" i="11"/>
  <c r="L139" i="11"/>
  <c r="I139" i="11"/>
  <c r="F139" i="11"/>
  <c r="O138" i="11"/>
  <c r="L138" i="11"/>
  <c r="I138" i="11"/>
  <c r="F138" i="11"/>
  <c r="N137" i="11"/>
  <c r="M137" i="11"/>
  <c r="K137" i="11"/>
  <c r="J137" i="11"/>
  <c r="H137" i="11"/>
  <c r="G137" i="11"/>
  <c r="E137" i="11"/>
  <c r="D137" i="11"/>
  <c r="O136" i="11"/>
  <c r="L136" i="11"/>
  <c r="I136" i="11"/>
  <c r="F136" i="11"/>
  <c r="O135" i="11"/>
  <c r="L135" i="11"/>
  <c r="I135" i="11"/>
  <c r="F135" i="11"/>
  <c r="O134" i="11"/>
  <c r="L134" i="11"/>
  <c r="I134" i="11"/>
  <c r="F134" i="11"/>
  <c r="D134" i="11"/>
  <c r="O133" i="11"/>
  <c r="L133" i="11"/>
  <c r="I133" i="11"/>
  <c r="F133" i="11"/>
  <c r="N132" i="11"/>
  <c r="M132" i="11"/>
  <c r="K132" i="11"/>
  <c r="J132" i="11"/>
  <c r="H132" i="11"/>
  <c r="G132" i="11"/>
  <c r="E132" i="11"/>
  <c r="D132" i="11"/>
  <c r="O130" i="11"/>
  <c r="L130" i="11"/>
  <c r="I130" i="11"/>
  <c r="F130" i="11"/>
  <c r="N129" i="11"/>
  <c r="M129" i="11"/>
  <c r="K129" i="11"/>
  <c r="J129" i="11"/>
  <c r="H129" i="11"/>
  <c r="G129" i="11"/>
  <c r="E129" i="11"/>
  <c r="D129" i="11"/>
  <c r="O128" i="11"/>
  <c r="L128" i="11"/>
  <c r="I128" i="11"/>
  <c r="F128" i="11"/>
  <c r="O127" i="11"/>
  <c r="L127" i="11"/>
  <c r="I127" i="11"/>
  <c r="F127" i="11"/>
  <c r="O126" i="11"/>
  <c r="L126" i="11"/>
  <c r="I126" i="11"/>
  <c r="F126" i="11"/>
  <c r="O125" i="11"/>
  <c r="L125" i="11"/>
  <c r="I125" i="11"/>
  <c r="F125" i="11"/>
  <c r="O124" i="11"/>
  <c r="L124" i="11"/>
  <c r="I124" i="11"/>
  <c r="F124" i="11"/>
  <c r="N123" i="11"/>
  <c r="M123" i="11"/>
  <c r="K123" i="11"/>
  <c r="J123" i="11"/>
  <c r="H123" i="11"/>
  <c r="G123" i="11"/>
  <c r="E123" i="11"/>
  <c r="D123" i="11"/>
  <c r="O122" i="11"/>
  <c r="L122" i="11"/>
  <c r="I122" i="11"/>
  <c r="F122" i="11"/>
  <c r="O121" i="11"/>
  <c r="L121" i="11"/>
  <c r="I121" i="11"/>
  <c r="F121" i="11"/>
  <c r="O120" i="11"/>
  <c r="L120" i="11"/>
  <c r="I120" i="11"/>
  <c r="F120" i="11"/>
  <c r="O119" i="11"/>
  <c r="L119" i="11"/>
  <c r="I119" i="11"/>
  <c r="F119" i="11"/>
  <c r="O118" i="11"/>
  <c r="L118" i="11"/>
  <c r="I118" i="11"/>
  <c r="F118" i="11"/>
  <c r="N117" i="11"/>
  <c r="M117" i="11"/>
  <c r="K117" i="11"/>
  <c r="J117" i="11"/>
  <c r="H117" i="11"/>
  <c r="G117" i="11"/>
  <c r="E117" i="11"/>
  <c r="D117" i="11"/>
  <c r="O116" i="11"/>
  <c r="L116" i="11"/>
  <c r="I116" i="11"/>
  <c r="F116" i="11"/>
  <c r="O115" i="11"/>
  <c r="L115" i="11"/>
  <c r="I115" i="11"/>
  <c r="F115" i="11"/>
  <c r="O114" i="11"/>
  <c r="L114" i="11"/>
  <c r="I114" i="11"/>
  <c r="F114" i="11"/>
  <c r="N113" i="11"/>
  <c r="M113" i="11"/>
  <c r="K113" i="11"/>
  <c r="J113" i="11"/>
  <c r="H113" i="11"/>
  <c r="G113" i="11"/>
  <c r="E113" i="11"/>
  <c r="D113" i="11"/>
  <c r="O112" i="11"/>
  <c r="L112" i="11"/>
  <c r="I112" i="11"/>
  <c r="F112" i="11"/>
  <c r="O111" i="11"/>
  <c r="L111" i="11"/>
  <c r="I111" i="11"/>
  <c r="F111" i="11"/>
  <c r="O110" i="11"/>
  <c r="L110" i="11"/>
  <c r="I110" i="11"/>
  <c r="F110" i="11"/>
  <c r="O109" i="11"/>
  <c r="L109" i="11"/>
  <c r="I109" i="11"/>
  <c r="F109" i="11"/>
  <c r="O108" i="11"/>
  <c r="L108" i="11"/>
  <c r="I108" i="11"/>
  <c r="D108" i="11"/>
  <c r="F108" i="11" s="1"/>
  <c r="O107" i="11"/>
  <c r="L107" i="11"/>
  <c r="I107" i="11"/>
  <c r="D107" i="11"/>
  <c r="O106" i="11"/>
  <c r="L106" i="11"/>
  <c r="I106" i="11"/>
  <c r="F106" i="11"/>
  <c r="O105" i="11"/>
  <c r="L105" i="11"/>
  <c r="I105" i="11"/>
  <c r="F105" i="11"/>
  <c r="N104" i="11"/>
  <c r="M104" i="11"/>
  <c r="K104" i="11"/>
  <c r="J104" i="11"/>
  <c r="H104" i="11"/>
  <c r="G104" i="11"/>
  <c r="E104" i="11"/>
  <c r="O103" i="11"/>
  <c r="L103" i="11"/>
  <c r="I103" i="11"/>
  <c r="D103" i="11"/>
  <c r="F103" i="11" s="1"/>
  <c r="O102" i="11"/>
  <c r="L102" i="11"/>
  <c r="I102" i="11"/>
  <c r="F102" i="11"/>
  <c r="O101" i="11"/>
  <c r="L101" i="11"/>
  <c r="I101" i="11"/>
  <c r="F101" i="11"/>
  <c r="O100" i="11"/>
  <c r="L100" i="11"/>
  <c r="I100" i="11"/>
  <c r="F100" i="11"/>
  <c r="O99" i="11"/>
  <c r="L99" i="11"/>
  <c r="I99" i="11"/>
  <c r="F99" i="11"/>
  <c r="O98" i="11"/>
  <c r="L98" i="11"/>
  <c r="I98" i="11"/>
  <c r="F98" i="11"/>
  <c r="O97" i="11"/>
  <c r="L97" i="11"/>
  <c r="I97" i="11"/>
  <c r="F97" i="11"/>
  <c r="N96" i="11"/>
  <c r="M96" i="11"/>
  <c r="K96" i="11"/>
  <c r="J96" i="11"/>
  <c r="H96" i="11"/>
  <c r="G96" i="11"/>
  <c r="E96" i="11"/>
  <c r="D96" i="11"/>
  <c r="O95" i="11"/>
  <c r="L95" i="11"/>
  <c r="I95" i="11"/>
  <c r="F95" i="11"/>
  <c r="O94" i="11"/>
  <c r="L94" i="11"/>
  <c r="I94" i="11"/>
  <c r="E94" i="11"/>
  <c r="F94" i="11" s="1"/>
  <c r="O93" i="11"/>
  <c r="L93" i="11"/>
  <c r="I93" i="11"/>
  <c r="F93" i="11"/>
  <c r="O92" i="11"/>
  <c r="L92" i="11"/>
  <c r="I92" i="11"/>
  <c r="F92" i="11"/>
  <c r="O91" i="11"/>
  <c r="L91" i="11"/>
  <c r="I91" i="11"/>
  <c r="F91" i="11"/>
  <c r="N90" i="11"/>
  <c r="M90" i="11"/>
  <c r="K90" i="11"/>
  <c r="J90" i="11"/>
  <c r="H90" i="11"/>
  <c r="G90" i="11"/>
  <c r="D90" i="11"/>
  <c r="O89" i="11"/>
  <c r="L89" i="11"/>
  <c r="I89" i="11"/>
  <c r="F89" i="11"/>
  <c r="O88" i="11"/>
  <c r="L88" i="11"/>
  <c r="I88" i="11"/>
  <c r="F88" i="11"/>
  <c r="O87" i="11"/>
  <c r="L87" i="11"/>
  <c r="I87" i="11"/>
  <c r="F87" i="11"/>
  <c r="O86" i="11"/>
  <c r="L86" i="11"/>
  <c r="I86" i="11"/>
  <c r="F86" i="11"/>
  <c r="N85" i="11"/>
  <c r="M85" i="11"/>
  <c r="K85" i="11"/>
  <c r="J85" i="11"/>
  <c r="H85" i="11"/>
  <c r="G85" i="11"/>
  <c r="E85" i="11"/>
  <c r="D85" i="11"/>
  <c r="O83" i="11"/>
  <c r="L83" i="11"/>
  <c r="I83" i="11"/>
  <c r="F83" i="11"/>
  <c r="O82" i="11"/>
  <c r="L82" i="11"/>
  <c r="I82" i="11"/>
  <c r="F82" i="11"/>
  <c r="N81" i="11"/>
  <c r="M81" i="11"/>
  <c r="K81" i="11"/>
  <c r="J81" i="11"/>
  <c r="H81" i="11"/>
  <c r="G81" i="11"/>
  <c r="E81" i="11"/>
  <c r="D81" i="11"/>
  <c r="O80" i="11"/>
  <c r="L80" i="11"/>
  <c r="I80" i="11"/>
  <c r="F80" i="11"/>
  <c r="O79" i="11"/>
  <c r="L79" i="11"/>
  <c r="I79" i="11"/>
  <c r="F79" i="11"/>
  <c r="N78" i="11"/>
  <c r="M78" i="11"/>
  <c r="K78" i="11"/>
  <c r="K77" i="11" s="1"/>
  <c r="J78" i="11"/>
  <c r="H78" i="11"/>
  <c r="H77" i="11" s="1"/>
  <c r="G78" i="11"/>
  <c r="E78" i="11"/>
  <c r="D78" i="11"/>
  <c r="O75" i="11"/>
  <c r="L75" i="11"/>
  <c r="I75" i="11"/>
  <c r="F75" i="11"/>
  <c r="O74" i="11"/>
  <c r="L74" i="11"/>
  <c r="I74" i="11"/>
  <c r="F74" i="11"/>
  <c r="O73" i="11"/>
  <c r="L73" i="11"/>
  <c r="I73" i="11"/>
  <c r="F73" i="11"/>
  <c r="O72" i="11"/>
  <c r="L72" i="11"/>
  <c r="I72" i="11"/>
  <c r="F72" i="11"/>
  <c r="O71" i="11"/>
  <c r="L71" i="11"/>
  <c r="I71" i="11"/>
  <c r="F71" i="11"/>
  <c r="N70" i="11"/>
  <c r="N68" i="11" s="1"/>
  <c r="M70" i="11"/>
  <c r="K70" i="11"/>
  <c r="K68" i="11" s="1"/>
  <c r="J70" i="11"/>
  <c r="H70" i="11"/>
  <c r="G70" i="11"/>
  <c r="E70" i="11"/>
  <c r="E68" i="11" s="1"/>
  <c r="D70" i="11"/>
  <c r="D68" i="11" s="1"/>
  <c r="O69" i="11"/>
  <c r="L69" i="11"/>
  <c r="I69" i="11"/>
  <c r="F69" i="11"/>
  <c r="H68" i="11"/>
  <c r="O67" i="11"/>
  <c r="L67" i="11"/>
  <c r="I67" i="11"/>
  <c r="F67" i="11"/>
  <c r="O66" i="11"/>
  <c r="L66" i="11"/>
  <c r="I66" i="11"/>
  <c r="F66" i="11"/>
  <c r="O65" i="11"/>
  <c r="L65" i="11"/>
  <c r="I65" i="11"/>
  <c r="F65" i="11"/>
  <c r="O64" i="11"/>
  <c r="L64" i="11"/>
  <c r="I64" i="11"/>
  <c r="F64" i="11"/>
  <c r="O63" i="11"/>
  <c r="L63" i="11"/>
  <c r="I63" i="11"/>
  <c r="F63" i="11"/>
  <c r="O62" i="11"/>
  <c r="L62" i="11"/>
  <c r="I62" i="11"/>
  <c r="F62" i="11"/>
  <c r="O61" i="11"/>
  <c r="L61" i="11"/>
  <c r="I61" i="11"/>
  <c r="F61" i="11"/>
  <c r="O60" i="11"/>
  <c r="L60" i="11"/>
  <c r="I60" i="11"/>
  <c r="F60" i="11"/>
  <c r="N59" i="11"/>
  <c r="M59" i="11"/>
  <c r="K59" i="11"/>
  <c r="J59" i="11"/>
  <c r="H59" i="11"/>
  <c r="G59" i="11"/>
  <c r="E59" i="11"/>
  <c r="D59" i="11"/>
  <c r="O58" i="11"/>
  <c r="L58" i="11"/>
  <c r="I58" i="11"/>
  <c r="F58" i="11"/>
  <c r="O57" i="11"/>
  <c r="L57" i="11"/>
  <c r="I57" i="11"/>
  <c r="F57" i="11"/>
  <c r="N56" i="11"/>
  <c r="M56" i="11"/>
  <c r="K56" i="11"/>
  <c r="J56" i="11"/>
  <c r="J55" i="11" s="1"/>
  <c r="H56" i="11"/>
  <c r="G56" i="11"/>
  <c r="E56" i="11"/>
  <c r="D56" i="11"/>
  <c r="D55" i="11" s="1"/>
  <c r="O48" i="11"/>
  <c r="C48" i="11" s="1"/>
  <c r="O47" i="11"/>
  <c r="C47" i="11" s="1"/>
  <c r="N46" i="11"/>
  <c r="M46" i="11"/>
  <c r="L45" i="11"/>
  <c r="I45" i="11"/>
  <c r="F45" i="11"/>
  <c r="K44" i="11"/>
  <c r="J44" i="11"/>
  <c r="H44" i="11"/>
  <c r="G44" i="11"/>
  <c r="E44" i="11"/>
  <c r="D44" i="11"/>
  <c r="F43" i="11"/>
  <c r="C43" i="11" s="1"/>
  <c r="L42" i="11"/>
  <c r="C42" i="11" s="1"/>
  <c r="L41" i="11"/>
  <c r="C41" i="11" s="1"/>
  <c r="L40" i="11"/>
  <c r="C40" i="11" s="1"/>
  <c r="L39" i="11"/>
  <c r="C39" i="11" s="1"/>
  <c r="K38" i="11"/>
  <c r="J38" i="11"/>
  <c r="L37" i="11"/>
  <c r="C37" i="11" s="1"/>
  <c r="L36" i="11"/>
  <c r="C36" i="11" s="1"/>
  <c r="K35" i="11"/>
  <c r="J35" i="11"/>
  <c r="L34" i="11"/>
  <c r="C34" i="11" s="1"/>
  <c r="K33" i="11"/>
  <c r="J33" i="11"/>
  <c r="L32" i="11"/>
  <c r="C32" i="11" s="1"/>
  <c r="L31" i="11"/>
  <c r="C31" i="11" s="1"/>
  <c r="L30" i="11"/>
  <c r="C30" i="11" s="1"/>
  <c r="K29" i="11"/>
  <c r="J29" i="11"/>
  <c r="F27" i="11"/>
  <c r="C27" i="11" s="1"/>
  <c r="E26" i="11"/>
  <c r="O25" i="11"/>
  <c r="L25" i="11"/>
  <c r="I25" i="11"/>
  <c r="F25" i="11"/>
  <c r="O24" i="11"/>
  <c r="L24" i="11"/>
  <c r="I24" i="11"/>
  <c r="F24" i="11"/>
  <c r="N23" i="11"/>
  <c r="N291" i="11" s="1"/>
  <c r="N290" i="11" s="1"/>
  <c r="M23" i="11"/>
  <c r="K23" i="11"/>
  <c r="J23" i="11"/>
  <c r="H23" i="11"/>
  <c r="H291" i="11" s="1"/>
  <c r="G23" i="11"/>
  <c r="G291" i="11" s="1"/>
  <c r="E23" i="11"/>
  <c r="D23" i="11"/>
  <c r="J131" i="11" l="1"/>
  <c r="L277" i="11"/>
  <c r="I137" i="11"/>
  <c r="I161" i="11"/>
  <c r="O161" i="11"/>
  <c r="O239" i="11"/>
  <c r="O272" i="11"/>
  <c r="I277" i="11"/>
  <c r="E90" i="11"/>
  <c r="F90" i="11" s="1"/>
  <c r="C271" i="11"/>
  <c r="C294" i="11"/>
  <c r="C298" i="11"/>
  <c r="F117" i="11"/>
  <c r="F123" i="11"/>
  <c r="F129" i="11"/>
  <c r="L129" i="11"/>
  <c r="C181" i="11"/>
  <c r="K291" i="11"/>
  <c r="K290" i="11" s="1"/>
  <c r="D54" i="11"/>
  <c r="O78" i="11"/>
  <c r="I90" i="11"/>
  <c r="F189" i="11"/>
  <c r="I142" i="11"/>
  <c r="N188" i="11"/>
  <c r="L252" i="11"/>
  <c r="F78" i="11"/>
  <c r="C118" i="11"/>
  <c r="O137" i="11"/>
  <c r="L206" i="11"/>
  <c r="C215" i="11"/>
  <c r="C97" i="11"/>
  <c r="C101" i="11"/>
  <c r="C103" i="11"/>
  <c r="C242" i="11"/>
  <c r="C255" i="11"/>
  <c r="D291" i="11"/>
  <c r="D290" i="11" s="1"/>
  <c r="J291" i="11"/>
  <c r="J290" i="11" s="1"/>
  <c r="I56" i="11"/>
  <c r="L70" i="11"/>
  <c r="O199" i="11"/>
  <c r="O206" i="11"/>
  <c r="H188" i="11"/>
  <c r="F44" i="11"/>
  <c r="L44" i="11"/>
  <c r="I104" i="11"/>
  <c r="O104" i="11"/>
  <c r="C114" i="11"/>
  <c r="I192" i="11"/>
  <c r="M205" i="11"/>
  <c r="M196" i="11" s="1"/>
  <c r="F236" i="11"/>
  <c r="C279" i="11"/>
  <c r="C285" i="11"/>
  <c r="H55" i="11"/>
  <c r="H54" i="11" s="1"/>
  <c r="N131" i="11"/>
  <c r="C211" i="11"/>
  <c r="C214" i="11"/>
  <c r="L29" i="11"/>
  <c r="C29" i="11" s="1"/>
  <c r="O46" i="11"/>
  <c r="C46" i="11" s="1"/>
  <c r="E55" i="11"/>
  <c r="F55" i="11" s="1"/>
  <c r="F59" i="11"/>
  <c r="I70" i="11"/>
  <c r="C110" i="11"/>
  <c r="F113" i="11"/>
  <c r="L113" i="11"/>
  <c r="I123" i="11"/>
  <c r="F142" i="11"/>
  <c r="C149" i="11"/>
  <c r="L152" i="11"/>
  <c r="C173" i="11"/>
  <c r="K205" i="11"/>
  <c r="C227" i="11"/>
  <c r="F228" i="11"/>
  <c r="C243" i="11"/>
  <c r="O247" i="11"/>
  <c r="F260" i="11"/>
  <c r="C263" i="11"/>
  <c r="F264" i="11"/>
  <c r="C267" i="11"/>
  <c r="D270" i="11"/>
  <c r="D269" i="11" s="1"/>
  <c r="O277" i="11"/>
  <c r="L35" i="11"/>
  <c r="C35" i="11" s="1"/>
  <c r="L38" i="11"/>
  <c r="C38" i="11" s="1"/>
  <c r="C62" i="11"/>
  <c r="C66" i="11"/>
  <c r="F70" i="11"/>
  <c r="C72" i="11"/>
  <c r="O85" i="11"/>
  <c r="C124" i="11"/>
  <c r="C146" i="11"/>
  <c r="C148" i="11"/>
  <c r="L180" i="11"/>
  <c r="O189" i="11"/>
  <c r="C207" i="11"/>
  <c r="C209" i="11"/>
  <c r="L217" i="11"/>
  <c r="C223" i="11"/>
  <c r="C226" i="11"/>
  <c r="C237" i="11"/>
  <c r="E232" i="11"/>
  <c r="E231" i="11" s="1"/>
  <c r="I252" i="11"/>
  <c r="C261" i="11"/>
  <c r="N269" i="11"/>
  <c r="O281" i="11"/>
  <c r="O283" i="11"/>
  <c r="O293" i="11"/>
  <c r="E84" i="11"/>
  <c r="C58" i="11"/>
  <c r="C60" i="11"/>
  <c r="C79" i="11"/>
  <c r="C82" i="11"/>
  <c r="C86" i="11"/>
  <c r="L90" i="11"/>
  <c r="C116" i="11"/>
  <c r="C143" i="11"/>
  <c r="F145" i="11"/>
  <c r="C157" i="11"/>
  <c r="C158" i="11"/>
  <c r="C160" i="11"/>
  <c r="L161" i="11"/>
  <c r="C169" i="11"/>
  <c r="C172" i="11"/>
  <c r="C177" i="11"/>
  <c r="C179" i="11"/>
  <c r="D188" i="11"/>
  <c r="I193" i="11"/>
  <c r="C219" i="11"/>
  <c r="C221" i="11"/>
  <c r="C251" i="11"/>
  <c r="C278" i="11"/>
  <c r="K188" i="11"/>
  <c r="C25" i="11"/>
  <c r="H22" i="11"/>
  <c r="F56" i="11"/>
  <c r="N55" i="11"/>
  <c r="N54" i="11" s="1"/>
  <c r="O59" i="11"/>
  <c r="G77" i="11"/>
  <c r="I77" i="11" s="1"/>
  <c r="M77" i="11"/>
  <c r="C92" i="11"/>
  <c r="C94" i="11"/>
  <c r="F96" i="11"/>
  <c r="L96" i="11"/>
  <c r="C109" i="11"/>
  <c r="I129" i="11"/>
  <c r="C134" i="11"/>
  <c r="C136" i="11"/>
  <c r="L137" i="11"/>
  <c r="O145" i="11"/>
  <c r="C153" i="11"/>
  <c r="C155" i="11"/>
  <c r="L167" i="11"/>
  <c r="G174" i="11"/>
  <c r="F185" i="11"/>
  <c r="C198" i="11"/>
  <c r="O217" i="11"/>
  <c r="L234" i="11"/>
  <c r="I253" i="11"/>
  <c r="I264" i="11"/>
  <c r="C275" i="11"/>
  <c r="E270" i="11"/>
  <c r="E269" i="11" s="1"/>
  <c r="O81" i="11"/>
  <c r="N77" i="11"/>
  <c r="H131" i="11"/>
  <c r="I228" i="11"/>
  <c r="G205" i="11"/>
  <c r="F253" i="11"/>
  <c r="D252" i="11"/>
  <c r="F252" i="11" s="1"/>
  <c r="N22" i="11"/>
  <c r="C57" i="11"/>
  <c r="M68" i="11"/>
  <c r="O68" i="11" s="1"/>
  <c r="O70" i="11"/>
  <c r="J77" i="11"/>
  <c r="L81" i="11"/>
  <c r="J84" i="11"/>
  <c r="L85" i="11"/>
  <c r="I23" i="11"/>
  <c r="K28" i="11"/>
  <c r="K22" i="11" s="1"/>
  <c r="G55" i="11"/>
  <c r="L56" i="11"/>
  <c r="I59" i="11"/>
  <c r="L117" i="11"/>
  <c r="C165" i="11"/>
  <c r="F199" i="11"/>
  <c r="D197" i="11"/>
  <c r="F197" i="11" s="1"/>
  <c r="H269" i="11"/>
  <c r="I281" i="11"/>
  <c r="F81" i="11"/>
  <c r="D77" i="11"/>
  <c r="C24" i="11"/>
  <c r="I44" i="11"/>
  <c r="M55" i="11"/>
  <c r="O55" i="11" s="1"/>
  <c r="L59" i="11"/>
  <c r="C61" i="11"/>
  <c r="M84" i="11"/>
  <c r="O90" i="11"/>
  <c r="C112" i="11"/>
  <c r="C120" i="11"/>
  <c r="C141" i="11"/>
  <c r="G166" i="11"/>
  <c r="I166" i="11" s="1"/>
  <c r="I167" i="11"/>
  <c r="O185" i="11"/>
  <c r="C203" i="11"/>
  <c r="I217" i="11"/>
  <c r="C235" i="11"/>
  <c r="L293" i="11"/>
  <c r="C64" i="11"/>
  <c r="C67" i="11"/>
  <c r="F68" i="11"/>
  <c r="C69" i="11"/>
  <c r="C74" i="11"/>
  <c r="I81" i="11"/>
  <c r="C83" i="11"/>
  <c r="I85" i="11"/>
  <c r="C87" i="11"/>
  <c r="C89" i="11"/>
  <c r="C99" i="11"/>
  <c r="E131" i="11"/>
  <c r="C133" i="11"/>
  <c r="C139" i="11"/>
  <c r="C151" i="11"/>
  <c r="C163" i="11"/>
  <c r="C183" i="11"/>
  <c r="C186" i="11"/>
  <c r="C201" i="11"/>
  <c r="E205" i="11"/>
  <c r="E196" i="11" s="1"/>
  <c r="C218" i="11"/>
  <c r="C230" i="11"/>
  <c r="N232" i="11"/>
  <c r="O232" i="11" s="1"/>
  <c r="C245" i="11"/>
  <c r="C248" i="11"/>
  <c r="C250" i="11"/>
  <c r="C256" i="11"/>
  <c r="C258" i="11"/>
  <c r="D259" i="11"/>
  <c r="F259" i="11" s="1"/>
  <c r="H259" i="11"/>
  <c r="I259" i="11" s="1"/>
  <c r="C265" i="11"/>
  <c r="C274" i="11"/>
  <c r="M270" i="11"/>
  <c r="O270" i="11" s="1"/>
  <c r="C282" i="11"/>
  <c r="C296" i="11"/>
  <c r="C299" i="11"/>
  <c r="C303" i="11"/>
  <c r="C71" i="11"/>
  <c r="C73" i="11"/>
  <c r="C75" i="11"/>
  <c r="L78" i="11"/>
  <c r="H84" i="11"/>
  <c r="H76" i="11" s="1"/>
  <c r="C88" i="11"/>
  <c r="K84" i="11"/>
  <c r="C95" i="11"/>
  <c r="I96" i="11"/>
  <c r="C98" i="11"/>
  <c r="O113" i="11"/>
  <c r="O117" i="11"/>
  <c r="C122" i="11"/>
  <c r="L123" i="11"/>
  <c r="O129" i="11"/>
  <c r="G131" i="11"/>
  <c r="L132" i="11"/>
  <c r="L142" i="11"/>
  <c r="C144" i="11"/>
  <c r="L145" i="11"/>
  <c r="I152" i="11"/>
  <c r="C156" i="11"/>
  <c r="F166" i="11"/>
  <c r="C168" i="11"/>
  <c r="I176" i="11"/>
  <c r="L176" i="11"/>
  <c r="C178" i="11"/>
  <c r="F180" i="11"/>
  <c r="O180" i="11"/>
  <c r="I185" i="11"/>
  <c r="C187" i="11"/>
  <c r="C191" i="11"/>
  <c r="C208" i="11"/>
  <c r="C210" i="11"/>
  <c r="C216" i="11"/>
  <c r="C220" i="11"/>
  <c r="C222" i="11"/>
  <c r="C229" i="11"/>
  <c r="O234" i="11"/>
  <c r="L236" i="11"/>
  <c r="C238" i="11"/>
  <c r="F239" i="11"/>
  <c r="L239" i="11"/>
  <c r="I247" i="11"/>
  <c r="C249" i="11"/>
  <c r="C257" i="11"/>
  <c r="C262" i="11"/>
  <c r="C273" i="11"/>
  <c r="C276" i="11"/>
  <c r="L281" i="11"/>
  <c r="F283" i="11"/>
  <c r="C284" i="11"/>
  <c r="F293" i="11"/>
  <c r="C301" i="11"/>
  <c r="C63" i="11"/>
  <c r="C65" i="11"/>
  <c r="C80" i="11"/>
  <c r="O96" i="11"/>
  <c r="C106" i="11"/>
  <c r="C111" i="11"/>
  <c r="I113" i="11"/>
  <c r="C115" i="11"/>
  <c r="I117" i="11"/>
  <c r="C119" i="11"/>
  <c r="O123" i="11"/>
  <c r="C126" i="11"/>
  <c r="C128" i="11"/>
  <c r="C130" i="11"/>
  <c r="F132" i="11"/>
  <c r="I132" i="11"/>
  <c r="C135" i="11"/>
  <c r="F137" i="11"/>
  <c r="C138" i="11"/>
  <c r="C140" i="11"/>
  <c r="I145" i="11"/>
  <c r="C147" i="11"/>
  <c r="C150" i="11"/>
  <c r="F152" i="11"/>
  <c r="O152" i="11"/>
  <c r="C159" i="11"/>
  <c r="F161" i="11"/>
  <c r="C164" i="11"/>
  <c r="C171" i="11"/>
  <c r="L175" i="11"/>
  <c r="O176" i="11"/>
  <c r="I180" i="11"/>
  <c r="C184" i="11"/>
  <c r="L193" i="11"/>
  <c r="C194" i="11"/>
  <c r="C200" i="11"/>
  <c r="C202" i="11"/>
  <c r="C213" i="11"/>
  <c r="F217" i="11"/>
  <c r="C225" i="11"/>
  <c r="N205" i="11"/>
  <c r="N196" i="11" s="1"/>
  <c r="C233" i="11"/>
  <c r="I236" i="11"/>
  <c r="C241" i="11"/>
  <c r="C246" i="11"/>
  <c r="F247" i="11"/>
  <c r="L253" i="11"/>
  <c r="C254" i="11"/>
  <c r="I260" i="11"/>
  <c r="L264" i="11"/>
  <c r="C266" i="11"/>
  <c r="I272" i="11"/>
  <c r="G270" i="11"/>
  <c r="G269" i="11" s="1"/>
  <c r="K270" i="11"/>
  <c r="K269" i="11" s="1"/>
  <c r="C295" i="11"/>
  <c r="C297" i="11"/>
  <c r="M22" i="11"/>
  <c r="O23" i="11"/>
  <c r="M291" i="11"/>
  <c r="C45" i="11"/>
  <c r="E291" i="11"/>
  <c r="E290" i="11" s="1"/>
  <c r="E22" i="11"/>
  <c r="L33" i="11"/>
  <c r="C33" i="11" s="1"/>
  <c r="J28" i="11"/>
  <c r="O77" i="11"/>
  <c r="O197" i="11"/>
  <c r="F234" i="11"/>
  <c r="D232" i="11"/>
  <c r="F23" i="11"/>
  <c r="K55" i="11"/>
  <c r="K54" i="11" s="1"/>
  <c r="J68" i="11"/>
  <c r="L68" i="11" s="1"/>
  <c r="E77" i="11"/>
  <c r="N84" i="11"/>
  <c r="C91" i="11"/>
  <c r="C100" i="11"/>
  <c r="L104" i="11"/>
  <c r="C121" i="11"/>
  <c r="C125" i="11"/>
  <c r="M131" i="11"/>
  <c r="O131" i="11" s="1"/>
  <c r="O132" i="11"/>
  <c r="C162" i="11"/>
  <c r="C170" i="11"/>
  <c r="M174" i="11"/>
  <c r="H175" i="11"/>
  <c r="L189" i="11"/>
  <c r="L192" i="11"/>
  <c r="J188" i="11"/>
  <c r="E192" i="11"/>
  <c r="F192" i="11" s="1"/>
  <c r="F193" i="11"/>
  <c r="O56" i="11"/>
  <c r="G68" i="11"/>
  <c r="I68" i="11" s="1"/>
  <c r="I78" i="11"/>
  <c r="G84" i="11"/>
  <c r="F85" i="11"/>
  <c r="C93" i="11"/>
  <c r="C102" i="11"/>
  <c r="C105" i="11"/>
  <c r="C127" i="11"/>
  <c r="D131" i="11"/>
  <c r="C154" i="11"/>
  <c r="M166" i="11"/>
  <c r="O166" i="11" s="1"/>
  <c r="O167" i="11"/>
  <c r="D175" i="11"/>
  <c r="F176" i="11"/>
  <c r="C182" i="11"/>
  <c r="C190" i="11"/>
  <c r="G290" i="11"/>
  <c r="I291" i="11"/>
  <c r="H290" i="11"/>
  <c r="L23" i="11"/>
  <c r="F107" i="11"/>
  <c r="C107" i="11" s="1"/>
  <c r="D104" i="11"/>
  <c r="F104" i="11" s="1"/>
  <c r="C108" i="11"/>
  <c r="O142" i="11"/>
  <c r="F167" i="11"/>
  <c r="J174" i="11"/>
  <c r="L174" i="11" s="1"/>
  <c r="L185" i="11"/>
  <c r="G188" i="11"/>
  <c r="I189" i="11"/>
  <c r="K197" i="11"/>
  <c r="L199" i="11"/>
  <c r="K131" i="11"/>
  <c r="K166" i="11"/>
  <c r="L166" i="11" s="1"/>
  <c r="N175" i="11"/>
  <c r="N174" i="11" s="1"/>
  <c r="I199" i="11"/>
  <c r="G197" i="11"/>
  <c r="C204" i="11"/>
  <c r="H205" i="11"/>
  <c r="I206" i="11"/>
  <c r="C212" i="11"/>
  <c r="C224" i="11"/>
  <c r="O228" i="11"/>
  <c r="J232" i="11"/>
  <c r="O236" i="11"/>
  <c r="K232" i="11"/>
  <c r="K231" i="11" s="1"/>
  <c r="C240" i="11"/>
  <c r="M252" i="11"/>
  <c r="O253" i="11"/>
  <c r="O260" i="11"/>
  <c r="F270" i="11"/>
  <c r="I270" i="11"/>
  <c r="C280" i="11"/>
  <c r="F281" i="11"/>
  <c r="I283" i="11"/>
  <c r="M192" i="11"/>
  <c r="O192" i="11" s="1"/>
  <c r="O193" i="11"/>
  <c r="D205" i="11"/>
  <c r="F206" i="11"/>
  <c r="I239" i="11"/>
  <c r="G232" i="11"/>
  <c r="C244" i="11"/>
  <c r="N259" i="11"/>
  <c r="O259" i="11" s="1"/>
  <c r="C268" i="11"/>
  <c r="L272" i="11"/>
  <c r="J270" i="11"/>
  <c r="L228" i="11"/>
  <c r="J205" i="11"/>
  <c r="H232" i="11"/>
  <c r="I234" i="11"/>
  <c r="L247" i="11"/>
  <c r="J259" i="11"/>
  <c r="L259" i="11" s="1"/>
  <c r="L260" i="11"/>
  <c r="O264" i="11"/>
  <c r="F277" i="11"/>
  <c r="L283" i="11"/>
  <c r="I293" i="11"/>
  <c r="N76" i="11" l="1"/>
  <c r="H231" i="11"/>
  <c r="K196" i="11"/>
  <c r="C117" i="11"/>
  <c r="C264" i="11"/>
  <c r="E54" i="11"/>
  <c r="F54" i="11" s="1"/>
  <c r="L290" i="11"/>
  <c r="C293" i="11"/>
  <c r="C123" i="11"/>
  <c r="M54" i="11"/>
  <c r="L188" i="11"/>
  <c r="C56" i="11"/>
  <c r="C145" i="11"/>
  <c r="C129" i="11"/>
  <c r="C260" i="11"/>
  <c r="C217" i="11"/>
  <c r="C161" i="11"/>
  <c r="C137" i="11"/>
  <c r="I131" i="11"/>
  <c r="C81" i="11"/>
  <c r="C272" i="11"/>
  <c r="L197" i="11"/>
  <c r="C167" i="11"/>
  <c r="L55" i="11"/>
  <c r="C44" i="11"/>
  <c r="C185" i="11"/>
  <c r="L291" i="11"/>
  <c r="C70" i="11"/>
  <c r="C247" i="11"/>
  <c r="C281" i="11"/>
  <c r="E188" i="11"/>
  <c r="F188" i="11" s="1"/>
  <c r="I188" i="11"/>
  <c r="C142" i="11"/>
  <c r="C78" i="11"/>
  <c r="C277" i="11"/>
  <c r="C166" i="11"/>
  <c r="F291" i="11"/>
  <c r="G76" i="11"/>
  <c r="I76" i="11" s="1"/>
  <c r="C228" i="11"/>
  <c r="C189" i="11"/>
  <c r="C85" i="11"/>
  <c r="C236" i="11"/>
  <c r="O205" i="11"/>
  <c r="O175" i="11"/>
  <c r="I269" i="11"/>
  <c r="I55" i="11"/>
  <c r="M269" i="11"/>
  <c r="O269" i="11" s="1"/>
  <c r="F131" i="11"/>
  <c r="C68" i="11"/>
  <c r="N231" i="11"/>
  <c r="N286" i="11" s="1"/>
  <c r="C59" i="11"/>
  <c r="J76" i="11"/>
  <c r="C113" i="11"/>
  <c r="C96" i="11"/>
  <c r="C90" i="11"/>
  <c r="C239" i="11"/>
  <c r="C132" i="11"/>
  <c r="E76" i="11"/>
  <c r="C253" i="11"/>
  <c r="E195" i="11"/>
  <c r="C259" i="11"/>
  <c r="C199" i="11"/>
  <c r="K76" i="11"/>
  <c r="F290" i="11"/>
  <c r="C176" i="11"/>
  <c r="I84" i="11"/>
  <c r="O174" i="11"/>
  <c r="L77" i="11"/>
  <c r="O22" i="11"/>
  <c r="C180" i="11"/>
  <c r="L84" i="11"/>
  <c r="C283" i="11"/>
  <c r="C104" i="11"/>
  <c r="F77" i="11"/>
  <c r="N53" i="11"/>
  <c r="C152" i="11"/>
  <c r="F269" i="11"/>
  <c r="C206" i="11"/>
  <c r="K195" i="11"/>
  <c r="C192" i="11"/>
  <c r="D174" i="11"/>
  <c r="F174" i="11" s="1"/>
  <c r="F175" i="11"/>
  <c r="C23" i="11"/>
  <c r="C234" i="11"/>
  <c r="M76" i="11"/>
  <c r="O76" i="11" s="1"/>
  <c r="O84" i="11"/>
  <c r="L205" i="11"/>
  <c r="J196" i="11"/>
  <c r="J269" i="11"/>
  <c r="L270" i="11"/>
  <c r="C270" i="11" s="1"/>
  <c r="I232" i="11"/>
  <c r="G231" i="11"/>
  <c r="D196" i="11"/>
  <c r="F205" i="11"/>
  <c r="M188" i="11"/>
  <c r="O188" i="11" s="1"/>
  <c r="I290" i="11"/>
  <c r="L131" i="11"/>
  <c r="C193" i="11"/>
  <c r="D84" i="11"/>
  <c r="J54" i="11"/>
  <c r="M290" i="11"/>
  <c r="O290" i="11" s="1"/>
  <c r="O291" i="11"/>
  <c r="M231" i="11"/>
  <c r="O252" i="11"/>
  <c r="C252" i="11" s="1"/>
  <c r="J231" i="11"/>
  <c r="L231" i="11" s="1"/>
  <c r="L232" i="11"/>
  <c r="G196" i="11"/>
  <c r="I197" i="11"/>
  <c r="H174" i="11"/>
  <c r="I175" i="11"/>
  <c r="O196" i="11"/>
  <c r="L28" i="11"/>
  <c r="C28" i="11" s="1"/>
  <c r="J22" i="11"/>
  <c r="L22" i="11" s="1"/>
  <c r="H196" i="11"/>
  <c r="H195" i="11" s="1"/>
  <c r="I205" i="11"/>
  <c r="D231" i="11"/>
  <c r="F231" i="11" s="1"/>
  <c r="F232" i="11"/>
  <c r="O54" i="11"/>
  <c r="G54" i="11"/>
  <c r="E286" i="11" l="1"/>
  <c r="C55" i="11"/>
  <c r="C197" i="11"/>
  <c r="C131" i="11"/>
  <c r="C188" i="11"/>
  <c r="C291" i="11"/>
  <c r="C290" i="11" s="1"/>
  <c r="C77" i="11"/>
  <c r="N195" i="11"/>
  <c r="N52" i="11" s="1"/>
  <c r="E53" i="11"/>
  <c r="E52" i="11" s="1"/>
  <c r="E288" i="11" s="1"/>
  <c r="L76" i="11"/>
  <c r="C175" i="11"/>
  <c r="K286" i="11"/>
  <c r="K53" i="11"/>
  <c r="K52" i="11" s="1"/>
  <c r="K51" i="11" s="1"/>
  <c r="C232" i="11"/>
  <c r="O231" i="11"/>
  <c r="M286" i="11"/>
  <c r="O286" i="11" s="1"/>
  <c r="I231" i="11"/>
  <c r="G286" i="11"/>
  <c r="G53" i="11"/>
  <c r="I54" i="11"/>
  <c r="F84" i="11"/>
  <c r="C84" i="11" s="1"/>
  <c r="D76" i="11"/>
  <c r="I196" i="11"/>
  <c r="G195" i="11"/>
  <c r="I195" i="11" s="1"/>
  <c r="I174" i="11"/>
  <c r="C174" i="11" s="1"/>
  <c r="H53" i="11"/>
  <c r="H52" i="11" s="1"/>
  <c r="C205" i="11"/>
  <c r="J53" i="11"/>
  <c r="L54" i="11"/>
  <c r="J195" i="11"/>
  <c r="L195" i="11" s="1"/>
  <c r="L196" i="11"/>
  <c r="M53" i="11"/>
  <c r="M195" i="11"/>
  <c r="D195" i="11"/>
  <c r="F195" i="11" s="1"/>
  <c r="F196" i="11"/>
  <c r="L269" i="11"/>
  <c r="C269" i="11" s="1"/>
  <c r="J286" i="11"/>
  <c r="H286" i="11"/>
  <c r="K288" i="11" l="1"/>
  <c r="E51" i="11"/>
  <c r="C231" i="11"/>
  <c r="N51" i="11"/>
  <c r="N288" i="11"/>
  <c r="L286" i="11"/>
  <c r="O195" i="11"/>
  <c r="C195" i="11" s="1"/>
  <c r="C196" i="11"/>
  <c r="O53" i="11"/>
  <c r="M52" i="11"/>
  <c r="C54" i="11"/>
  <c r="H288" i="11"/>
  <c r="H51" i="11"/>
  <c r="F76" i="11"/>
  <c r="C76" i="11" s="1"/>
  <c r="D53" i="11"/>
  <c r="G52" i="11"/>
  <c r="I53" i="11"/>
  <c r="I286" i="11"/>
  <c r="D286" i="11"/>
  <c r="F286" i="11" s="1"/>
  <c r="L53" i="11"/>
  <c r="J52" i="11"/>
  <c r="C286" i="11" l="1"/>
  <c r="G51" i="11"/>
  <c r="I51" i="11" s="1"/>
  <c r="G26" i="11"/>
  <c r="I52" i="11"/>
  <c r="D52" i="11"/>
  <c r="F53" i="11"/>
  <c r="C53" i="11" s="1"/>
  <c r="L52" i="11"/>
  <c r="J51" i="11"/>
  <c r="L51" i="11" s="1"/>
  <c r="J288" i="11"/>
  <c r="L288" i="11" s="1"/>
  <c r="M51" i="11"/>
  <c r="O51" i="11" s="1"/>
  <c r="O52" i="11"/>
  <c r="M288" i="11"/>
  <c r="O288" i="11" s="1"/>
  <c r="I26" i="11" l="1"/>
  <c r="G22" i="11"/>
  <c r="I22" i="11" s="1"/>
  <c r="D51" i="11"/>
  <c r="F51" i="11" s="1"/>
  <c r="C51" i="11" s="1"/>
  <c r="D26" i="11"/>
  <c r="D288" i="11" s="1"/>
  <c r="F288" i="11" s="1"/>
  <c r="F52" i="11"/>
  <c r="C52" i="11" s="1"/>
  <c r="G288" i="11"/>
  <c r="I288" i="11" s="1"/>
  <c r="C288" i="11" l="1"/>
  <c r="D22" i="11"/>
  <c r="F22" i="11" s="1"/>
  <c r="C22" i="11" s="1"/>
  <c r="F26" i="11"/>
  <c r="C26" i="11" s="1"/>
  <c r="O303" i="9" l="1"/>
  <c r="L303" i="9"/>
  <c r="I303" i="9"/>
  <c r="F303" i="9"/>
  <c r="O301" i="9"/>
  <c r="L301" i="9"/>
  <c r="I301" i="9"/>
  <c r="F301" i="9"/>
  <c r="C301" i="9" s="1"/>
  <c r="O299" i="9"/>
  <c r="L299" i="9"/>
  <c r="I299" i="9"/>
  <c r="F299" i="9"/>
  <c r="C299" i="9" s="1"/>
  <c r="O298" i="9"/>
  <c r="L298" i="9"/>
  <c r="I298" i="9"/>
  <c r="F298" i="9"/>
  <c r="O297" i="9"/>
  <c r="L297" i="9"/>
  <c r="I297" i="9"/>
  <c r="F297" i="9"/>
  <c r="O296" i="9"/>
  <c r="L296" i="9"/>
  <c r="I296" i="9"/>
  <c r="F296" i="9"/>
  <c r="O295" i="9"/>
  <c r="L295" i="9"/>
  <c r="I295" i="9"/>
  <c r="F295" i="9"/>
  <c r="O294" i="9"/>
  <c r="L294" i="9"/>
  <c r="I294" i="9"/>
  <c r="F294" i="9"/>
  <c r="N293" i="9"/>
  <c r="M293" i="9"/>
  <c r="K293" i="9"/>
  <c r="J293" i="9"/>
  <c r="L293" i="9" s="1"/>
  <c r="H293" i="9"/>
  <c r="G293" i="9"/>
  <c r="E293" i="9"/>
  <c r="D293" i="9"/>
  <c r="O285" i="9"/>
  <c r="L285" i="9"/>
  <c r="I285" i="9"/>
  <c r="F285" i="9"/>
  <c r="O284" i="9"/>
  <c r="L284" i="9"/>
  <c r="I284" i="9"/>
  <c r="F284" i="9"/>
  <c r="C284" i="9" s="1"/>
  <c r="N283" i="9"/>
  <c r="M283" i="9"/>
  <c r="K283" i="9"/>
  <c r="J283" i="9"/>
  <c r="H283" i="9"/>
  <c r="G283" i="9"/>
  <c r="E283" i="9"/>
  <c r="D283" i="9"/>
  <c r="O282" i="9"/>
  <c r="L282" i="9"/>
  <c r="I282" i="9"/>
  <c r="F282" i="9"/>
  <c r="N281" i="9"/>
  <c r="M281" i="9"/>
  <c r="K281" i="9"/>
  <c r="J281" i="9"/>
  <c r="H281" i="9"/>
  <c r="G281" i="9"/>
  <c r="E281" i="9"/>
  <c r="D281" i="9"/>
  <c r="O280" i="9"/>
  <c r="L280" i="9"/>
  <c r="I280" i="9"/>
  <c r="F280" i="9"/>
  <c r="O279" i="9"/>
  <c r="L279" i="9"/>
  <c r="I279" i="9"/>
  <c r="F279" i="9"/>
  <c r="O278" i="9"/>
  <c r="L278" i="9"/>
  <c r="I278" i="9"/>
  <c r="F278" i="9"/>
  <c r="O277" i="9"/>
  <c r="N277" i="9"/>
  <c r="M277" i="9"/>
  <c r="K277" i="9"/>
  <c r="J277" i="9"/>
  <c r="H277" i="9"/>
  <c r="G277" i="9"/>
  <c r="E277" i="9"/>
  <c r="D277" i="9"/>
  <c r="O276" i="9"/>
  <c r="L276" i="9"/>
  <c r="I276" i="9"/>
  <c r="F276" i="9"/>
  <c r="O275" i="9"/>
  <c r="L275" i="9"/>
  <c r="I275" i="9"/>
  <c r="F275" i="9"/>
  <c r="O274" i="9"/>
  <c r="L274" i="9"/>
  <c r="I274" i="9"/>
  <c r="F274" i="9"/>
  <c r="O273" i="9"/>
  <c r="L273" i="9"/>
  <c r="I273" i="9"/>
  <c r="F273" i="9"/>
  <c r="N272" i="9"/>
  <c r="N270" i="9" s="1"/>
  <c r="N269" i="9" s="1"/>
  <c r="M272" i="9"/>
  <c r="K272" i="9"/>
  <c r="J272" i="9"/>
  <c r="H272" i="9"/>
  <c r="G272" i="9"/>
  <c r="E272" i="9"/>
  <c r="E270" i="9" s="1"/>
  <c r="D272" i="9"/>
  <c r="O271" i="9"/>
  <c r="L271" i="9"/>
  <c r="I271" i="9"/>
  <c r="F271" i="9"/>
  <c r="J270" i="9"/>
  <c r="O268" i="9"/>
  <c r="L268" i="9"/>
  <c r="I268" i="9"/>
  <c r="F268" i="9"/>
  <c r="O267" i="9"/>
  <c r="L267" i="9"/>
  <c r="I267" i="9"/>
  <c r="F267" i="9"/>
  <c r="O266" i="9"/>
  <c r="L266" i="9"/>
  <c r="I266" i="9"/>
  <c r="F266" i="9"/>
  <c r="O265" i="9"/>
  <c r="L265" i="9"/>
  <c r="I265" i="9"/>
  <c r="F265" i="9"/>
  <c r="N264" i="9"/>
  <c r="M264" i="9"/>
  <c r="K264" i="9"/>
  <c r="J264" i="9"/>
  <c r="H264" i="9"/>
  <c r="G264" i="9"/>
  <c r="E264" i="9"/>
  <c r="D264" i="9"/>
  <c r="O263" i="9"/>
  <c r="L263" i="9"/>
  <c r="I263" i="9"/>
  <c r="F263" i="9"/>
  <c r="O262" i="9"/>
  <c r="L262" i="9"/>
  <c r="I262" i="9"/>
  <c r="F262" i="9"/>
  <c r="O261" i="9"/>
  <c r="L261" i="9"/>
  <c r="I261" i="9"/>
  <c r="F261" i="9"/>
  <c r="N260" i="9"/>
  <c r="N259" i="9" s="1"/>
  <c r="M260" i="9"/>
  <c r="M259" i="9" s="1"/>
  <c r="K260" i="9"/>
  <c r="J260" i="9"/>
  <c r="H260" i="9"/>
  <c r="H259" i="9" s="1"/>
  <c r="G260" i="9"/>
  <c r="E260" i="9"/>
  <c r="E259" i="9" s="1"/>
  <c r="D260" i="9"/>
  <c r="O258" i="9"/>
  <c r="L258" i="9"/>
  <c r="I258" i="9"/>
  <c r="F258" i="9"/>
  <c r="O257" i="9"/>
  <c r="L257" i="9"/>
  <c r="I257" i="9"/>
  <c r="F257" i="9"/>
  <c r="O256" i="9"/>
  <c r="L256" i="9"/>
  <c r="I256" i="9"/>
  <c r="F256" i="9"/>
  <c r="O255" i="9"/>
  <c r="L255" i="9"/>
  <c r="I255" i="9"/>
  <c r="F255" i="9"/>
  <c r="O254" i="9"/>
  <c r="L254" i="9"/>
  <c r="I254" i="9"/>
  <c r="F254" i="9"/>
  <c r="N253" i="9"/>
  <c r="M253" i="9"/>
  <c r="K253" i="9"/>
  <c r="J253" i="9"/>
  <c r="H253" i="9"/>
  <c r="G253" i="9"/>
  <c r="E253" i="9"/>
  <c r="D253" i="9"/>
  <c r="N252" i="9"/>
  <c r="M252" i="9"/>
  <c r="K252" i="9"/>
  <c r="J252" i="9"/>
  <c r="H252" i="9"/>
  <c r="G252" i="9"/>
  <c r="E252" i="9"/>
  <c r="D252" i="9"/>
  <c r="O251" i="9"/>
  <c r="L251" i="9"/>
  <c r="I251" i="9"/>
  <c r="F251" i="9"/>
  <c r="O250" i="9"/>
  <c r="L250" i="9"/>
  <c r="I250" i="9"/>
  <c r="F250" i="9"/>
  <c r="O249" i="9"/>
  <c r="L249" i="9"/>
  <c r="I249" i="9"/>
  <c r="F249" i="9"/>
  <c r="O248" i="9"/>
  <c r="L248" i="9"/>
  <c r="I248" i="9"/>
  <c r="F248" i="9"/>
  <c r="N247" i="9"/>
  <c r="M247" i="9"/>
  <c r="K247" i="9"/>
  <c r="J247" i="9"/>
  <c r="H247" i="9"/>
  <c r="G247" i="9"/>
  <c r="E247" i="9"/>
  <c r="D247" i="9"/>
  <c r="O246" i="9"/>
  <c r="L246" i="9"/>
  <c r="I246" i="9"/>
  <c r="F246" i="9"/>
  <c r="O245" i="9"/>
  <c r="L245" i="9"/>
  <c r="I245" i="9"/>
  <c r="F245" i="9"/>
  <c r="O244" i="9"/>
  <c r="L244" i="9"/>
  <c r="I244" i="9"/>
  <c r="F244" i="9"/>
  <c r="O243" i="9"/>
  <c r="L243" i="9"/>
  <c r="I243" i="9"/>
  <c r="F243" i="9"/>
  <c r="O242" i="9"/>
  <c r="L242" i="9"/>
  <c r="I242" i="9"/>
  <c r="F242" i="9"/>
  <c r="O241" i="9"/>
  <c r="L241" i="9"/>
  <c r="I241" i="9"/>
  <c r="F241" i="9"/>
  <c r="O240" i="9"/>
  <c r="L240" i="9"/>
  <c r="I240" i="9"/>
  <c r="F240" i="9"/>
  <c r="N239" i="9"/>
  <c r="M239" i="9"/>
  <c r="K239" i="9"/>
  <c r="J239" i="9"/>
  <c r="H239" i="9"/>
  <c r="G239" i="9"/>
  <c r="E239" i="9"/>
  <c r="D239" i="9"/>
  <c r="O238" i="9"/>
  <c r="L238" i="9"/>
  <c r="I238" i="9"/>
  <c r="F238" i="9"/>
  <c r="O237" i="9"/>
  <c r="L237" i="9"/>
  <c r="I237" i="9"/>
  <c r="F237" i="9"/>
  <c r="N236" i="9"/>
  <c r="M236" i="9"/>
  <c r="K236" i="9"/>
  <c r="J236" i="9"/>
  <c r="H236" i="9"/>
  <c r="G236" i="9"/>
  <c r="E236" i="9"/>
  <c r="D236" i="9"/>
  <c r="O235" i="9"/>
  <c r="L235" i="9"/>
  <c r="I235" i="9"/>
  <c r="F235" i="9"/>
  <c r="N234" i="9"/>
  <c r="M234" i="9"/>
  <c r="K234" i="9"/>
  <c r="J234" i="9"/>
  <c r="H234" i="9"/>
  <c r="G234" i="9"/>
  <c r="G232" i="9" s="1"/>
  <c r="E234" i="9"/>
  <c r="D234" i="9"/>
  <c r="O233" i="9"/>
  <c r="L233" i="9"/>
  <c r="I233" i="9"/>
  <c r="F233" i="9"/>
  <c r="O230" i="9"/>
  <c r="L230" i="9"/>
  <c r="I230" i="9"/>
  <c r="F230" i="9"/>
  <c r="O229" i="9"/>
  <c r="L229" i="9"/>
  <c r="I229" i="9"/>
  <c r="F229" i="9"/>
  <c r="N228" i="9"/>
  <c r="M228" i="9"/>
  <c r="K228" i="9"/>
  <c r="J228" i="9"/>
  <c r="H228" i="9"/>
  <c r="G228" i="9"/>
  <c r="E228" i="9"/>
  <c r="D228" i="9"/>
  <c r="O227" i="9"/>
  <c r="L227" i="9"/>
  <c r="I227" i="9"/>
  <c r="F227" i="9"/>
  <c r="O226" i="9"/>
  <c r="L226" i="9"/>
  <c r="I226" i="9"/>
  <c r="F226" i="9"/>
  <c r="O225" i="9"/>
  <c r="L225" i="9"/>
  <c r="I225" i="9"/>
  <c r="F225" i="9"/>
  <c r="O224" i="9"/>
  <c r="L224" i="9"/>
  <c r="I224" i="9"/>
  <c r="F224" i="9"/>
  <c r="O223" i="9"/>
  <c r="L223" i="9"/>
  <c r="I223" i="9"/>
  <c r="F223" i="9"/>
  <c r="O222" i="9"/>
  <c r="L222" i="9"/>
  <c r="I222" i="9"/>
  <c r="F222" i="9"/>
  <c r="O221" i="9"/>
  <c r="L221" i="9"/>
  <c r="I221" i="9"/>
  <c r="F221" i="9"/>
  <c r="O220" i="9"/>
  <c r="L220" i="9"/>
  <c r="I220" i="9"/>
  <c r="F220" i="9"/>
  <c r="O219" i="9"/>
  <c r="L219" i="9"/>
  <c r="I219" i="9"/>
  <c r="F219" i="9"/>
  <c r="O218" i="9"/>
  <c r="L218" i="9"/>
  <c r="I218" i="9"/>
  <c r="F218" i="9"/>
  <c r="N217" i="9"/>
  <c r="M217" i="9"/>
  <c r="K217" i="9"/>
  <c r="J217" i="9"/>
  <c r="H217" i="9"/>
  <c r="G217" i="9"/>
  <c r="E217" i="9"/>
  <c r="D217" i="9"/>
  <c r="O216" i="9"/>
  <c r="L216" i="9"/>
  <c r="I216" i="9"/>
  <c r="F216" i="9"/>
  <c r="O215" i="9"/>
  <c r="L215" i="9"/>
  <c r="I215" i="9"/>
  <c r="F215" i="9"/>
  <c r="O214" i="9"/>
  <c r="L214" i="9"/>
  <c r="I214" i="9"/>
  <c r="F214" i="9"/>
  <c r="O213" i="9"/>
  <c r="L213" i="9"/>
  <c r="I213" i="9"/>
  <c r="F213" i="9"/>
  <c r="O212" i="9"/>
  <c r="L212" i="9"/>
  <c r="I212" i="9"/>
  <c r="F212" i="9"/>
  <c r="O211" i="9"/>
  <c r="L211" i="9"/>
  <c r="I211" i="9"/>
  <c r="F211" i="9"/>
  <c r="O210" i="9"/>
  <c r="L210" i="9"/>
  <c r="I210" i="9"/>
  <c r="F210" i="9"/>
  <c r="O209" i="9"/>
  <c r="L209" i="9"/>
  <c r="I209" i="9"/>
  <c r="F209" i="9"/>
  <c r="O208" i="9"/>
  <c r="L208" i="9"/>
  <c r="I208" i="9"/>
  <c r="F208" i="9"/>
  <c r="O207" i="9"/>
  <c r="L207" i="9"/>
  <c r="I207" i="9"/>
  <c r="F207" i="9"/>
  <c r="N206" i="9"/>
  <c r="M206" i="9"/>
  <c r="K206" i="9"/>
  <c r="J206" i="9"/>
  <c r="H206" i="9"/>
  <c r="G206" i="9"/>
  <c r="E206" i="9"/>
  <c r="D206" i="9"/>
  <c r="M205" i="9"/>
  <c r="O204" i="9"/>
  <c r="L204" i="9"/>
  <c r="I204" i="9"/>
  <c r="F204" i="9"/>
  <c r="O203" i="9"/>
  <c r="L203" i="9"/>
  <c r="I203" i="9"/>
  <c r="F203" i="9"/>
  <c r="O202" i="9"/>
  <c r="L202" i="9"/>
  <c r="I202" i="9"/>
  <c r="F202" i="9"/>
  <c r="O201" i="9"/>
  <c r="L201" i="9"/>
  <c r="I201" i="9"/>
  <c r="F201" i="9"/>
  <c r="O200" i="9"/>
  <c r="L200" i="9"/>
  <c r="I200" i="9"/>
  <c r="F200" i="9"/>
  <c r="N199" i="9"/>
  <c r="M199" i="9"/>
  <c r="K199" i="9"/>
  <c r="J199" i="9"/>
  <c r="H199" i="9"/>
  <c r="G199" i="9"/>
  <c r="E199" i="9"/>
  <c r="E197" i="9" s="1"/>
  <c r="D199" i="9"/>
  <c r="D197" i="9" s="1"/>
  <c r="O198" i="9"/>
  <c r="L198" i="9"/>
  <c r="I198" i="9"/>
  <c r="F198" i="9"/>
  <c r="N197" i="9"/>
  <c r="M197" i="9"/>
  <c r="K197" i="9"/>
  <c r="J197" i="9"/>
  <c r="H197" i="9"/>
  <c r="G197" i="9"/>
  <c r="O194" i="9"/>
  <c r="L194" i="9"/>
  <c r="I194" i="9"/>
  <c r="F194" i="9"/>
  <c r="N193" i="9"/>
  <c r="M193" i="9"/>
  <c r="K193" i="9"/>
  <c r="K192" i="9" s="1"/>
  <c r="J193" i="9"/>
  <c r="H193" i="9"/>
  <c r="H192" i="9" s="1"/>
  <c r="G193" i="9"/>
  <c r="E193" i="9"/>
  <c r="E192" i="9" s="1"/>
  <c r="D193" i="9"/>
  <c r="D192" i="9" s="1"/>
  <c r="N192" i="9"/>
  <c r="N188" i="9" s="1"/>
  <c r="O191" i="9"/>
  <c r="L191" i="9"/>
  <c r="I191" i="9"/>
  <c r="F191" i="9"/>
  <c r="O190" i="9"/>
  <c r="L190" i="9"/>
  <c r="I190" i="9"/>
  <c r="F190" i="9"/>
  <c r="N189" i="9"/>
  <c r="M189" i="9"/>
  <c r="K189" i="9"/>
  <c r="J189" i="9"/>
  <c r="H189" i="9"/>
  <c r="G189" i="9"/>
  <c r="E189" i="9"/>
  <c r="D189" i="9"/>
  <c r="O187" i="9"/>
  <c r="L187" i="9"/>
  <c r="I187" i="9"/>
  <c r="F187" i="9"/>
  <c r="O186" i="9"/>
  <c r="L186" i="9"/>
  <c r="I186" i="9"/>
  <c r="F186" i="9"/>
  <c r="N185" i="9"/>
  <c r="M185" i="9"/>
  <c r="K185" i="9"/>
  <c r="J185" i="9"/>
  <c r="L185" i="9" s="1"/>
  <c r="H185" i="9"/>
  <c r="G185" i="9"/>
  <c r="E185" i="9"/>
  <c r="D185" i="9"/>
  <c r="O184" i="9"/>
  <c r="L184" i="9"/>
  <c r="I184" i="9"/>
  <c r="F184" i="9"/>
  <c r="O183" i="9"/>
  <c r="L183" i="9"/>
  <c r="I183" i="9"/>
  <c r="F183" i="9"/>
  <c r="O182" i="9"/>
  <c r="L182" i="9"/>
  <c r="I182" i="9"/>
  <c r="F182" i="9"/>
  <c r="O181" i="9"/>
  <c r="L181" i="9"/>
  <c r="I181" i="9"/>
  <c r="F181" i="9"/>
  <c r="N180" i="9"/>
  <c r="M180" i="9"/>
  <c r="K180" i="9"/>
  <c r="J180" i="9"/>
  <c r="L180" i="9" s="1"/>
  <c r="H180" i="9"/>
  <c r="G180" i="9"/>
  <c r="E180" i="9"/>
  <c r="D180" i="9"/>
  <c r="O179" i="9"/>
  <c r="L179" i="9"/>
  <c r="I179" i="9"/>
  <c r="F179" i="9"/>
  <c r="O178" i="9"/>
  <c r="L178" i="9"/>
  <c r="I178" i="9"/>
  <c r="F178" i="9"/>
  <c r="O177" i="9"/>
  <c r="L177" i="9"/>
  <c r="I177" i="9"/>
  <c r="F177" i="9"/>
  <c r="N176" i="9"/>
  <c r="M176" i="9"/>
  <c r="O176" i="9" s="1"/>
  <c r="K176" i="9"/>
  <c r="K175" i="9" s="1"/>
  <c r="K174" i="9" s="1"/>
  <c r="J176" i="9"/>
  <c r="H176" i="9"/>
  <c r="G176" i="9"/>
  <c r="I176" i="9" s="1"/>
  <c r="E176" i="9"/>
  <c r="D176" i="9"/>
  <c r="N175" i="9"/>
  <c r="H175" i="9"/>
  <c r="O173" i="9"/>
  <c r="L173" i="9"/>
  <c r="I173" i="9"/>
  <c r="F173" i="9"/>
  <c r="O172" i="9"/>
  <c r="L172" i="9"/>
  <c r="I172" i="9"/>
  <c r="F172" i="9"/>
  <c r="O171" i="9"/>
  <c r="L171" i="9"/>
  <c r="I171" i="9"/>
  <c r="F171" i="9"/>
  <c r="O170" i="9"/>
  <c r="L170" i="9"/>
  <c r="I170" i="9"/>
  <c r="F170" i="9"/>
  <c r="O169" i="9"/>
  <c r="L169" i="9"/>
  <c r="I169" i="9"/>
  <c r="F169" i="9"/>
  <c r="O168" i="9"/>
  <c r="L168" i="9"/>
  <c r="I168" i="9"/>
  <c r="F168" i="9"/>
  <c r="N167" i="9"/>
  <c r="M167" i="9"/>
  <c r="K167" i="9"/>
  <c r="J167" i="9"/>
  <c r="H167" i="9"/>
  <c r="G167" i="9"/>
  <c r="E167" i="9"/>
  <c r="D167" i="9"/>
  <c r="N166" i="9"/>
  <c r="M166" i="9"/>
  <c r="K166" i="9"/>
  <c r="J166" i="9"/>
  <c r="H166" i="9"/>
  <c r="G166" i="9"/>
  <c r="E166" i="9"/>
  <c r="O165" i="9"/>
  <c r="L165" i="9"/>
  <c r="I165" i="9"/>
  <c r="F165" i="9"/>
  <c r="O164" i="9"/>
  <c r="L164" i="9"/>
  <c r="I164" i="9"/>
  <c r="F164" i="9"/>
  <c r="O163" i="9"/>
  <c r="L163" i="9"/>
  <c r="I163" i="9"/>
  <c r="F163" i="9"/>
  <c r="O162" i="9"/>
  <c r="L162" i="9"/>
  <c r="I162" i="9"/>
  <c r="F162" i="9"/>
  <c r="N161" i="9"/>
  <c r="M161" i="9"/>
  <c r="K161" i="9"/>
  <c r="J161" i="9"/>
  <c r="H161" i="9"/>
  <c r="G161" i="9"/>
  <c r="E161" i="9"/>
  <c r="D161" i="9"/>
  <c r="O160" i="9"/>
  <c r="L160" i="9"/>
  <c r="I160" i="9"/>
  <c r="F160" i="9"/>
  <c r="O159" i="9"/>
  <c r="L159" i="9"/>
  <c r="I159" i="9"/>
  <c r="F159" i="9"/>
  <c r="O158" i="9"/>
  <c r="L158" i="9"/>
  <c r="I158" i="9"/>
  <c r="F158" i="9"/>
  <c r="O157" i="9"/>
  <c r="L157" i="9"/>
  <c r="I157" i="9"/>
  <c r="F157" i="9"/>
  <c r="O156" i="9"/>
  <c r="L156" i="9"/>
  <c r="I156" i="9"/>
  <c r="F156" i="9"/>
  <c r="O155" i="9"/>
  <c r="L155" i="9"/>
  <c r="I155" i="9"/>
  <c r="F155" i="9"/>
  <c r="O154" i="9"/>
  <c r="L154" i="9"/>
  <c r="I154" i="9"/>
  <c r="F154" i="9"/>
  <c r="O153" i="9"/>
  <c r="L153" i="9"/>
  <c r="I153" i="9"/>
  <c r="F153" i="9"/>
  <c r="N152" i="9"/>
  <c r="M152" i="9"/>
  <c r="K152" i="9"/>
  <c r="J152" i="9"/>
  <c r="H152" i="9"/>
  <c r="G152" i="9"/>
  <c r="E152" i="9"/>
  <c r="D152" i="9"/>
  <c r="O151" i="9"/>
  <c r="L151" i="9"/>
  <c r="I151" i="9"/>
  <c r="F151" i="9"/>
  <c r="O150" i="9"/>
  <c r="L150" i="9"/>
  <c r="I150" i="9"/>
  <c r="F150" i="9"/>
  <c r="O149" i="9"/>
  <c r="L149" i="9"/>
  <c r="I149" i="9"/>
  <c r="F149" i="9"/>
  <c r="O148" i="9"/>
  <c r="L148" i="9"/>
  <c r="I148" i="9"/>
  <c r="F148" i="9"/>
  <c r="O147" i="9"/>
  <c r="L147" i="9"/>
  <c r="I147" i="9"/>
  <c r="F147" i="9"/>
  <c r="O146" i="9"/>
  <c r="L146" i="9"/>
  <c r="I146" i="9"/>
  <c r="F146" i="9"/>
  <c r="N145" i="9"/>
  <c r="M145" i="9"/>
  <c r="K145" i="9"/>
  <c r="J145" i="9"/>
  <c r="H145" i="9"/>
  <c r="G145" i="9"/>
  <c r="E145" i="9"/>
  <c r="D145" i="9"/>
  <c r="O144" i="9"/>
  <c r="L144" i="9"/>
  <c r="I144" i="9"/>
  <c r="F144" i="9"/>
  <c r="O143" i="9"/>
  <c r="L143" i="9"/>
  <c r="I143" i="9"/>
  <c r="F143" i="9"/>
  <c r="N142" i="9"/>
  <c r="M142" i="9"/>
  <c r="K142" i="9"/>
  <c r="L142" i="9" s="1"/>
  <c r="J142" i="9"/>
  <c r="H142" i="9"/>
  <c r="G142" i="9"/>
  <c r="E142" i="9"/>
  <c r="D142" i="9"/>
  <c r="O141" i="9"/>
  <c r="L141" i="9"/>
  <c r="I141" i="9"/>
  <c r="F141" i="9"/>
  <c r="O140" i="9"/>
  <c r="L140" i="9"/>
  <c r="I140" i="9"/>
  <c r="F140" i="9"/>
  <c r="O139" i="9"/>
  <c r="L139" i="9"/>
  <c r="I139" i="9"/>
  <c r="F139" i="9"/>
  <c r="O138" i="9"/>
  <c r="L138" i="9"/>
  <c r="I138" i="9"/>
  <c r="F138" i="9"/>
  <c r="N137" i="9"/>
  <c r="M137" i="9"/>
  <c r="K137" i="9"/>
  <c r="J137" i="9"/>
  <c r="H137" i="9"/>
  <c r="G137" i="9"/>
  <c r="E137" i="9"/>
  <c r="D137" i="9"/>
  <c r="O136" i="9"/>
  <c r="L136" i="9"/>
  <c r="I136" i="9"/>
  <c r="F136" i="9"/>
  <c r="O135" i="9"/>
  <c r="L135" i="9"/>
  <c r="I135" i="9"/>
  <c r="F135" i="9"/>
  <c r="O134" i="9"/>
  <c r="L134" i="9"/>
  <c r="I134" i="9"/>
  <c r="F134" i="9"/>
  <c r="O133" i="9"/>
  <c r="L133" i="9"/>
  <c r="I133" i="9"/>
  <c r="F133" i="9"/>
  <c r="N132" i="9"/>
  <c r="M132" i="9"/>
  <c r="K132" i="9"/>
  <c r="J132" i="9"/>
  <c r="H132" i="9"/>
  <c r="G132" i="9"/>
  <c r="E132" i="9"/>
  <c r="D132" i="9"/>
  <c r="D131" i="9"/>
  <c r="O130" i="9"/>
  <c r="L130" i="9"/>
  <c r="I130" i="9"/>
  <c r="F130" i="9"/>
  <c r="N129" i="9"/>
  <c r="M129" i="9"/>
  <c r="K129" i="9"/>
  <c r="J129" i="9"/>
  <c r="L129" i="9" s="1"/>
  <c r="H129" i="9"/>
  <c r="G129" i="9"/>
  <c r="E129" i="9"/>
  <c r="D129" i="9"/>
  <c r="F129" i="9" s="1"/>
  <c r="O128" i="9"/>
  <c r="L128" i="9"/>
  <c r="I128" i="9"/>
  <c r="F128" i="9"/>
  <c r="O127" i="9"/>
  <c r="L127" i="9"/>
  <c r="I127" i="9"/>
  <c r="F127" i="9"/>
  <c r="O126" i="9"/>
  <c r="L126" i="9"/>
  <c r="I126" i="9"/>
  <c r="F126" i="9"/>
  <c r="O125" i="9"/>
  <c r="L125" i="9"/>
  <c r="I125" i="9"/>
  <c r="F125" i="9"/>
  <c r="O124" i="9"/>
  <c r="L124" i="9"/>
  <c r="I124" i="9"/>
  <c r="F124" i="9"/>
  <c r="N123" i="9"/>
  <c r="M123" i="9"/>
  <c r="K123" i="9"/>
  <c r="J123" i="9"/>
  <c r="L123" i="9" s="1"/>
  <c r="H123" i="9"/>
  <c r="G123" i="9"/>
  <c r="E123" i="9"/>
  <c r="D123" i="9"/>
  <c r="F123" i="9" s="1"/>
  <c r="O122" i="9"/>
  <c r="L122" i="9"/>
  <c r="I122" i="9"/>
  <c r="F122" i="9"/>
  <c r="O121" i="9"/>
  <c r="L121" i="9"/>
  <c r="I121" i="9"/>
  <c r="F121" i="9"/>
  <c r="O120" i="9"/>
  <c r="L120" i="9"/>
  <c r="I120" i="9"/>
  <c r="F120" i="9"/>
  <c r="O119" i="9"/>
  <c r="L119" i="9"/>
  <c r="I119" i="9"/>
  <c r="F119" i="9"/>
  <c r="O118" i="9"/>
  <c r="L118" i="9"/>
  <c r="I118" i="9"/>
  <c r="F118" i="9"/>
  <c r="N117" i="9"/>
  <c r="M117" i="9"/>
  <c r="K117" i="9"/>
  <c r="J117" i="9"/>
  <c r="H117" i="9"/>
  <c r="G117" i="9"/>
  <c r="E117" i="9"/>
  <c r="D117" i="9"/>
  <c r="O116" i="9"/>
  <c r="L116" i="9"/>
  <c r="I116" i="9"/>
  <c r="F116" i="9"/>
  <c r="O115" i="9"/>
  <c r="L115" i="9"/>
  <c r="I115" i="9"/>
  <c r="F115" i="9"/>
  <c r="O114" i="9"/>
  <c r="L114" i="9"/>
  <c r="I114" i="9"/>
  <c r="F114" i="9"/>
  <c r="N113" i="9"/>
  <c r="M113" i="9"/>
  <c r="K113" i="9"/>
  <c r="J113" i="9"/>
  <c r="H113" i="9"/>
  <c r="G113" i="9"/>
  <c r="E113" i="9"/>
  <c r="D113" i="9"/>
  <c r="O112" i="9"/>
  <c r="L112" i="9"/>
  <c r="I112" i="9"/>
  <c r="F112" i="9"/>
  <c r="O111" i="9"/>
  <c r="L111" i="9"/>
  <c r="I111" i="9"/>
  <c r="F111" i="9"/>
  <c r="O110" i="9"/>
  <c r="L110" i="9"/>
  <c r="I110" i="9"/>
  <c r="F110" i="9"/>
  <c r="O109" i="9"/>
  <c r="L109" i="9"/>
  <c r="I109" i="9"/>
  <c r="F109" i="9"/>
  <c r="O108" i="9"/>
  <c r="L108" i="9"/>
  <c r="I108" i="9"/>
  <c r="F108" i="9"/>
  <c r="O107" i="9"/>
  <c r="L107" i="9"/>
  <c r="I107" i="9"/>
  <c r="F107" i="9"/>
  <c r="O106" i="9"/>
  <c r="L106" i="9"/>
  <c r="I106" i="9"/>
  <c r="F106" i="9"/>
  <c r="O105" i="9"/>
  <c r="L105" i="9"/>
  <c r="I105" i="9"/>
  <c r="F105" i="9"/>
  <c r="N104" i="9"/>
  <c r="M104" i="9"/>
  <c r="K104" i="9"/>
  <c r="J104" i="9"/>
  <c r="H104" i="9"/>
  <c r="G104" i="9"/>
  <c r="E104" i="9"/>
  <c r="D104" i="9"/>
  <c r="O103" i="9"/>
  <c r="L103" i="9"/>
  <c r="I103" i="9"/>
  <c r="F103" i="9"/>
  <c r="O102" i="9"/>
  <c r="L102" i="9"/>
  <c r="I102" i="9"/>
  <c r="F102" i="9"/>
  <c r="O101" i="9"/>
  <c r="L101" i="9"/>
  <c r="I101" i="9"/>
  <c r="F101" i="9"/>
  <c r="O100" i="9"/>
  <c r="L100" i="9"/>
  <c r="I100" i="9"/>
  <c r="F100" i="9"/>
  <c r="O99" i="9"/>
  <c r="L99" i="9"/>
  <c r="I99" i="9"/>
  <c r="F99" i="9"/>
  <c r="O98" i="9"/>
  <c r="L98" i="9"/>
  <c r="I98" i="9"/>
  <c r="F98" i="9"/>
  <c r="O97" i="9"/>
  <c r="L97" i="9"/>
  <c r="I97" i="9"/>
  <c r="F97" i="9"/>
  <c r="N96" i="9"/>
  <c r="M96" i="9"/>
  <c r="O96" i="9" s="1"/>
  <c r="K96" i="9"/>
  <c r="J96" i="9"/>
  <c r="H96" i="9"/>
  <c r="G96" i="9"/>
  <c r="I96" i="9" s="1"/>
  <c r="E96" i="9"/>
  <c r="D96" i="9"/>
  <c r="O95" i="9"/>
  <c r="L95" i="9"/>
  <c r="I95" i="9"/>
  <c r="F95" i="9"/>
  <c r="O94" i="9"/>
  <c r="L94" i="9"/>
  <c r="I94" i="9"/>
  <c r="F94" i="9"/>
  <c r="O93" i="9"/>
  <c r="L93" i="9"/>
  <c r="I93" i="9"/>
  <c r="F93" i="9"/>
  <c r="O92" i="9"/>
  <c r="L92" i="9"/>
  <c r="I92" i="9"/>
  <c r="F92" i="9"/>
  <c r="O91" i="9"/>
  <c r="L91" i="9"/>
  <c r="I91" i="9"/>
  <c r="F91" i="9"/>
  <c r="N90" i="9"/>
  <c r="M90" i="9"/>
  <c r="K90" i="9"/>
  <c r="J90" i="9"/>
  <c r="H90" i="9"/>
  <c r="G90" i="9"/>
  <c r="I90" i="9" s="1"/>
  <c r="E90" i="9"/>
  <c r="D90" i="9"/>
  <c r="F90" i="9" s="1"/>
  <c r="O89" i="9"/>
  <c r="L89" i="9"/>
  <c r="I89" i="9"/>
  <c r="F89" i="9"/>
  <c r="O88" i="9"/>
  <c r="L88" i="9"/>
  <c r="I88" i="9"/>
  <c r="F88" i="9"/>
  <c r="O87" i="9"/>
  <c r="L87" i="9"/>
  <c r="I87" i="9"/>
  <c r="F87" i="9"/>
  <c r="O86" i="9"/>
  <c r="L86" i="9"/>
  <c r="I86" i="9"/>
  <c r="F86" i="9"/>
  <c r="N85" i="9"/>
  <c r="M85" i="9"/>
  <c r="K85" i="9"/>
  <c r="J85" i="9"/>
  <c r="H85" i="9"/>
  <c r="G85" i="9"/>
  <c r="E85" i="9"/>
  <c r="D85" i="9"/>
  <c r="O83" i="9"/>
  <c r="L83" i="9"/>
  <c r="I83" i="9"/>
  <c r="F83" i="9"/>
  <c r="O82" i="9"/>
  <c r="L82" i="9"/>
  <c r="I82" i="9"/>
  <c r="F82" i="9"/>
  <c r="N81" i="9"/>
  <c r="M81" i="9"/>
  <c r="K81" i="9"/>
  <c r="J81" i="9"/>
  <c r="H81" i="9"/>
  <c r="G81" i="9"/>
  <c r="E81" i="9"/>
  <c r="D81" i="9"/>
  <c r="O80" i="9"/>
  <c r="L80" i="9"/>
  <c r="I80" i="9"/>
  <c r="F80" i="9"/>
  <c r="O79" i="9"/>
  <c r="L79" i="9"/>
  <c r="I79" i="9"/>
  <c r="F79" i="9"/>
  <c r="N78" i="9"/>
  <c r="N77" i="9" s="1"/>
  <c r="M78" i="9"/>
  <c r="K78" i="9"/>
  <c r="J78" i="9"/>
  <c r="H78" i="9"/>
  <c r="G78" i="9"/>
  <c r="I78" i="9" s="1"/>
  <c r="E78" i="9"/>
  <c r="D78" i="9"/>
  <c r="H77" i="9"/>
  <c r="O75" i="9"/>
  <c r="L75" i="9"/>
  <c r="I75" i="9"/>
  <c r="F75" i="9"/>
  <c r="O74" i="9"/>
  <c r="L74" i="9"/>
  <c r="I74" i="9"/>
  <c r="F74" i="9"/>
  <c r="O73" i="9"/>
  <c r="L73" i="9"/>
  <c r="I73" i="9"/>
  <c r="F73" i="9"/>
  <c r="O72" i="9"/>
  <c r="L72" i="9"/>
  <c r="I72" i="9"/>
  <c r="F72" i="9"/>
  <c r="O71" i="9"/>
  <c r="L71" i="9"/>
  <c r="I71" i="9"/>
  <c r="F71" i="9"/>
  <c r="N70" i="9"/>
  <c r="N68" i="9" s="1"/>
  <c r="M70" i="9"/>
  <c r="K70" i="9"/>
  <c r="J70" i="9"/>
  <c r="J68" i="9" s="1"/>
  <c r="H70" i="9"/>
  <c r="G70" i="9"/>
  <c r="E70" i="9"/>
  <c r="E68" i="9" s="1"/>
  <c r="D70" i="9"/>
  <c r="D68" i="9" s="1"/>
  <c r="O69" i="9"/>
  <c r="L69" i="9"/>
  <c r="I69" i="9"/>
  <c r="F69" i="9"/>
  <c r="H68" i="9"/>
  <c r="O67" i="9"/>
  <c r="L67" i="9"/>
  <c r="I67" i="9"/>
  <c r="F67" i="9"/>
  <c r="O66" i="9"/>
  <c r="L66" i="9"/>
  <c r="I66" i="9"/>
  <c r="F66" i="9"/>
  <c r="O65" i="9"/>
  <c r="L65" i="9"/>
  <c r="I65" i="9"/>
  <c r="F65" i="9"/>
  <c r="O64" i="9"/>
  <c r="L64" i="9"/>
  <c r="I64" i="9"/>
  <c r="F64" i="9"/>
  <c r="O63" i="9"/>
  <c r="L63" i="9"/>
  <c r="I63" i="9"/>
  <c r="F63" i="9"/>
  <c r="O62" i="9"/>
  <c r="L62" i="9"/>
  <c r="I62" i="9"/>
  <c r="F62" i="9"/>
  <c r="O61" i="9"/>
  <c r="L61" i="9"/>
  <c r="I61" i="9"/>
  <c r="F61" i="9"/>
  <c r="O60" i="9"/>
  <c r="L60" i="9"/>
  <c r="I60" i="9"/>
  <c r="F60" i="9"/>
  <c r="N59" i="9"/>
  <c r="M59" i="9"/>
  <c r="K59" i="9"/>
  <c r="J59" i="9"/>
  <c r="H59" i="9"/>
  <c r="G59" i="9"/>
  <c r="E59" i="9"/>
  <c r="D59" i="9"/>
  <c r="O58" i="9"/>
  <c r="L58" i="9"/>
  <c r="I58" i="9"/>
  <c r="F58" i="9"/>
  <c r="O57" i="9"/>
  <c r="L57" i="9"/>
  <c r="I57" i="9"/>
  <c r="F57" i="9"/>
  <c r="N56" i="9"/>
  <c r="N55" i="9" s="1"/>
  <c r="M56" i="9"/>
  <c r="K56" i="9"/>
  <c r="K55" i="9" s="1"/>
  <c r="J56" i="9"/>
  <c r="J55" i="9" s="1"/>
  <c r="H56" i="9"/>
  <c r="G56" i="9"/>
  <c r="G55" i="9" s="1"/>
  <c r="E56" i="9"/>
  <c r="D56" i="9"/>
  <c r="H55" i="9"/>
  <c r="O48" i="9"/>
  <c r="C48" i="9" s="1"/>
  <c r="O47" i="9"/>
  <c r="C47" i="9" s="1"/>
  <c r="N46" i="9"/>
  <c r="M46" i="9"/>
  <c r="L45" i="9"/>
  <c r="I45" i="9"/>
  <c r="F45" i="9"/>
  <c r="K44" i="9"/>
  <c r="J44" i="9"/>
  <c r="H44" i="9"/>
  <c r="G44" i="9"/>
  <c r="E44" i="9"/>
  <c r="D44" i="9"/>
  <c r="F43" i="9"/>
  <c r="C43" i="9" s="1"/>
  <c r="L42" i="9"/>
  <c r="C42" i="9" s="1"/>
  <c r="L41" i="9"/>
  <c r="C41" i="9" s="1"/>
  <c r="L40" i="9"/>
  <c r="C40" i="9" s="1"/>
  <c r="L39" i="9"/>
  <c r="C39" i="9" s="1"/>
  <c r="K38" i="9"/>
  <c r="J38" i="9"/>
  <c r="L37" i="9"/>
  <c r="C37" i="9" s="1"/>
  <c r="L36" i="9"/>
  <c r="C36" i="9" s="1"/>
  <c r="K35" i="9"/>
  <c r="J35" i="9"/>
  <c r="L34" i="9"/>
  <c r="C34" i="9" s="1"/>
  <c r="K33" i="9"/>
  <c r="J33" i="9"/>
  <c r="L32" i="9"/>
  <c r="C32" i="9" s="1"/>
  <c r="L31" i="9"/>
  <c r="C31" i="9" s="1"/>
  <c r="L30" i="9"/>
  <c r="C30" i="9" s="1"/>
  <c r="K29" i="9"/>
  <c r="J29" i="9"/>
  <c r="F27" i="9"/>
  <c r="C27" i="9" s="1"/>
  <c r="I26" i="9"/>
  <c r="F26" i="9"/>
  <c r="O25" i="9"/>
  <c r="L25" i="9"/>
  <c r="I25" i="9"/>
  <c r="F25" i="9"/>
  <c r="O24" i="9"/>
  <c r="L24" i="9"/>
  <c r="I24" i="9"/>
  <c r="F24" i="9"/>
  <c r="N23" i="9"/>
  <c r="N291" i="9" s="1"/>
  <c r="N290" i="9" s="1"/>
  <c r="M23" i="9"/>
  <c r="M291" i="9" s="1"/>
  <c r="K23" i="9"/>
  <c r="K291" i="9" s="1"/>
  <c r="K290" i="9" s="1"/>
  <c r="J23" i="9"/>
  <c r="H23" i="9"/>
  <c r="H291" i="9" s="1"/>
  <c r="H290" i="9" s="1"/>
  <c r="G23" i="9"/>
  <c r="G291" i="9" s="1"/>
  <c r="E23" i="9"/>
  <c r="E291" i="9" s="1"/>
  <c r="E290" i="9" s="1"/>
  <c r="D23" i="9"/>
  <c r="C219" i="9" l="1"/>
  <c r="I104" i="9"/>
  <c r="O104" i="9"/>
  <c r="F145" i="9"/>
  <c r="C179" i="9"/>
  <c r="C184" i="9"/>
  <c r="L189" i="9"/>
  <c r="C120" i="9"/>
  <c r="C121" i="9"/>
  <c r="C124" i="9"/>
  <c r="C128" i="9"/>
  <c r="I193" i="9"/>
  <c r="O193" i="9"/>
  <c r="G205" i="9"/>
  <c r="G196" i="9" s="1"/>
  <c r="C238" i="9"/>
  <c r="O293" i="9"/>
  <c r="O167" i="9"/>
  <c r="D291" i="9"/>
  <c r="J291" i="9"/>
  <c r="L291" i="9" s="1"/>
  <c r="K28" i="9"/>
  <c r="L28" i="9" s="1"/>
  <c r="C28" i="9" s="1"/>
  <c r="L55" i="9"/>
  <c r="C156" i="9"/>
  <c r="M196" i="9"/>
  <c r="M192" i="9"/>
  <c r="M188" i="9" s="1"/>
  <c r="O188" i="9" s="1"/>
  <c r="F44" i="9"/>
  <c r="L44" i="9"/>
  <c r="L59" i="9"/>
  <c r="C60" i="9"/>
  <c r="C62" i="9"/>
  <c r="F81" i="9"/>
  <c r="C106" i="9"/>
  <c r="F117" i="9"/>
  <c r="C148" i="9"/>
  <c r="C149" i="9"/>
  <c r="C151" i="9"/>
  <c r="L152" i="9"/>
  <c r="C153" i="9"/>
  <c r="C154" i="9"/>
  <c r="C155" i="9"/>
  <c r="H131" i="9"/>
  <c r="L166" i="9"/>
  <c r="F176" i="9"/>
  <c r="H188" i="9"/>
  <c r="L206" i="9"/>
  <c r="C208" i="9"/>
  <c r="C216" i="9"/>
  <c r="C218" i="9"/>
  <c r="H205" i="9"/>
  <c r="H196" i="9" s="1"/>
  <c r="I196" i="9" s="1"/>
  <c r="N205" i="9"/>
  <c r="N196" i="9" s="1"/>
  <c r="I234" i="9"/>
  <c r="O234" i="9"/>
  <c r="I236" i="9"/>
  <c r="O236" i="9"/>
  <c r="I247" i="9"/>
  <c r="O247" i="9"/>
  <c r="L260" i="9"/>
  <c r="C267" i="9"/>
  <c r="C268" i="9"/>
  <c r="I272" i="9"/>
  <c r="O272" i="9"/>
  <c r="C280" i="9"/>
  <c r="E269" i="9"/>
  <c r="C194" i="9"/>
  <c r="H232" i="9"/>
  <c r="I232" i="9" s="1"/>
  <c r="D175" i="9"/>
  <c r="J28" i="9"/>
  <c r="J22" i="9" s="1"/>
  <c r="L33" i="9"/>
  <c r="C33" i="9" s="1"/>
  <c r="O46" i="9"/>
  <c r="C46" i="9" s="1"/>
  <c r="N54" i="9"/>
  <c r="L70" i="9"/>
  <c r="D77" i="9"/>
  <c r="I117" i="9"/>
  <c r="O123" i="9"/>
  <c r="I129" i="9"/>
  <c r="O132" i="9"/>
  <c r="O137" i="9"/>
  <c r="I142" i="9"/>
  <c r="I152" i="9"/>
  <c r="O152" i="9"/>
  <c r="I166" i="9"/>
  <c r="O166" i="9"/>
  <c r="I167" i="9"/>
  <c r="C203" i="9"/>
  <c r="F234" i="9"/>
  <c r="C234" i="9" s="1"/>
  <c r="L234" i="9"/>
  <c r="F236" i="9"/>
  <c r="L236" i="9"/>
  <c r="I260" i="9"/>
  <c r="O264" i="9"/>
  <c r="F272" i="9"/>
  <c r="L272" i="9"/>
  <c r="F277" i="9"/>
  <c r="D188" i="9"/>
  <c r="F192" i="9"/>
  <c r="H22" i="9"/>
  <c r="O59" i="9"/>
  <c r="I70" i="9"/>
  <c r="C80" i="9"/>
  <c r="I81" i="9"/>
  <c r="C118" i="9"/>
  <c r="I137" i="9"/>
  <c r="C146" i="9"/>
  <c r="F161" i="9"/>
  <c r="L161" i="9"/>
  <c r="C161" i="9" s="1"/>
  <c r="F180" i="9"/>
  <c r="K188" i="9"/>
  <c r="E188" i="9"/>
  <c r="F188" i="9" s="1"/>
  <c r="I197" i="9"/>
  <c r="O197" i="9"/>
  <c r="I199" i="9"/>
  <c r="O199" i="9"/>
  <c r="C212" i="9"/>
  <c r="C224" i="9"/>
  <c r="C230" i="9"/>
  <c r="M232" i="9"/>
  <c r="M231" i="9" s="1"/>
  <c r="C256" i="9"/>
  <c r="J259" i="9"/>
  <c r="K259" i="9"/>
  <c r="M270" i="9"/>
  <c r="M269" i="9" s="1"/>
  <c r="O269" i="9" s="1"/>
  <c r="H270" i="9"/>
  <c r="H269" i="9" s="1"/>
  <c r="I281" i="9"/>
  <c r="F293" i="9"/>
  <c r="C295" i="9"/>
  <c r="K232" i="9"/>
  <c r="K231" i="9" s="1"/>
  <c r="K195" i="9" s="1"/>
  <c r="I56" i="9"/>
  <c r="K68" i="9"/>
  <c r="K54" i="9" s="1"/>
  <c r="G77" i="9"/>
  <c r="I77" i="9" s="1"/>
  <c r="D84" i="9"/>
  <c r="C88" i="9"/>
  <c r="C92" i="9"/>
  <c r="C95" i="9"/>
  <c r="I113" i="9"/>
  <c r="C139" i="9"/>
  <c r="C141" i="9"/>
  <c r="C164" i="9"/>
  <c r="E205" i="9"/>
  <c r="E196" i="9" s="1"/>
  <c r="K205" i="9"/>
  <c r="K196" i="9" s="1"/>
  <c r="C233" i="9"/>
  <c r="C235" i="9"/>
  <c r="C237" i="9"/>
  <c r="N232" i="9"/>
  <c r="N231" i="9" s="1"/>
  <c r="O231" i="9" s="1"/>
  <c r="C263" i="9"/>
  <c r="C271" i="9"/>
  <c r="C276" i="9"/>
  <c r="C25" i="9"/>
  <c r="C26" i="9"/>
  <c r="H54" i="9"/>
  <c r="C64" i="9"/>
  <c r="C65" i="9"/>
  <c r="C67" i="9"/>
  <c r="F68" i="9"/>
  <c r="F70" i="9"/>
  <c r="C72" i="9"/>
  <c r="C75" i="9"/>
  <c r="C82" i="9"/>
  <c r="K84" i="9"/>
  <c r="L90" i="9"/>
  <c r="C100" i="9"/>
  <c r="L104" i="9"/>
  <c r="C108" i="9"/>
  <c r="C109" i="9"/>
  <c r="C111" i="9"/>
  <c r="F113" i="9"/>
  <c r="C116" i="9"/>
  <c r="E131" i="9"/>
  <c r="F131" i="9" s="1"/>
  <c r="K131" i="9"/>
  <c r="C144" i="9"/>
  <c r="I145" i="9"/>
  <c r="I161" i="9"/>
  <c r="O161" i="9"/>
  <c r="E175" i="9"/>
  <c r="E174" i="9" s="1"/>
  <c r="C177" i="9"/>
  <c r="C178" i="9"/>
  <c r="H174" i="9"/>
  <c r="N174" i="9"/>
  <c r="C191" i="9"/>
  <c r="G192" i="9"/>
  <c r="G188" i="9" s="1"/>
  <c r="I188" i="9" s="1"/>
  <c r="O192" i="9"/>
  <c r="F197" i="9"/>
  <c r="L197" i="9"/>
  <c r="C198" i="9"/>
  <c r="F199" i="9"/>
  <c r="L199" i="9"/>
  <c r="C200" i="9"/>
  <c r="C201" i="9"/>
  <c r="C202" i="9"/>
  <c r="I228" i="9"/>
  <c r="O228" i="9"/>
  <c r="D232" i="9"/>
  <c r="F232" i="9" s="1"/>
  <c r="F239" i="9"/>
  <c r="L239" i="9"/>
  <c r="C242" i="9"/>
  <c r="C246" i="9"/>
  <c r="C251" i="9"/>
  <c r="F252" i="9"/>
  <c r="L252" i="9"/>
  <c r="F253" i="9"/>
  <c r="L253" i="9"/>
  <c r="C258" i="9"/>
  <c r="D259" i="9"/>
  <c r="F259" i="9" s="1"/>
  <c r="G270" i="9"/>
  <c r="G269" i="9" s="1"/>
  <c r="C273" i="9"/>
  <c r="K270" i="9"/>
  <c r="K269" i="9" s="1"/>
  <c r="L281" i="9"/>
  <c r="F283" i="9"/>
  <c r="F167" i="9"/>
  <c r="D166" i="9"/>
  <c r="F166" i="9" s="1"/>
  <c r="L176" i="9"/>
  <c r="C176" i="9" s="1"/>
  <c r="J175" i="9"/>
  <c r="N22" i="9"/>
  <c r="L38" i="9"/>
  <c r="C38" i="9" s="1"/>
  <c r="J54" i="9"/>
  <c r="E55" i="9"/>
  <c r="E54" i="9" s="1"/>
  <c r="L56" i="9"/>
  <c r="F59" i="9"/>
  <c r="C66" i="9"/>
  <c r="G68" i="9"/>
  <c r="I68" i="9" s="1"/>
  <c r="C74" i="9"/>
  <c r="E77" i="9"/>
  <c r="C79" i="9"/>
  <c r="O81" i="9"/>
  <c r="C87" i="9"/>
  <c r="C94" i="9"/>
  <c r="F96" i="9"/>
  <c r="C97" i="9"/>
  <c r="C99" i="9"/>
  <c r="C110" i="9"/>
  <c r="L113" i="9"/>
  <c r="C115" i="9"/>
  <c r="O117" i="9"/>
  <c r="C122" i="9"/>
  <c r="C130" i="9"/>
  <c r="C168" i="9"/>
  <c r="C172" i="9"/>
  <c r="D174" i="9"/>
  <c r="F185" i="9"/>
  <c r="F193" i="9"/>
  <c r="L193" i="9"/>
  <c r="J192" i="9"/>
  <c r="C223" i="9"/>
  <c r="J232" i="9"/>
  <c r="F247" i="9"/>
  <c r="E232" i="9"/>
  <c r="E231" i="9" s="1"/>
  <c r="C262" i="9"/>
  <c r="D270" i="9"/>
  <c r="C69" i="9"/>
  <c r="C127" i="9"/>
  <c r="C136" i="9"/>
  <c r="F137" i="9"/>
  <c r="I293" i="9"/>
  <c r="I23" i="9"/>
  <c r="C45" i="9"/>
  <c r="C58" i="9"/>
  <c r="K77" i="9"/>
  <c r="F85" i="9"/>
  <c r="C86" i="9"/>
  <c r="C89" i="9"/>
  <c r="C98" i="9"/>
  <c r="C101" i="9"/>
  <c r="C103" i="9"/>
  <c r="C114" i="9"/>
  <c r="C24" i="9"/>
  <c r="L29" i="9"/>
  <c r="C29" i="9" s="1"/>
  <c r="L35" i="9"/>
  <c r="C35" i="9" s="1"/>
  <c r="M55" i="9"/>
  <c r="O55" i="9" s="1"/>
  <c r="C63" i="9"/>
  <c r="C71" i="9"/>
  <c r="L81" i="9"/>
  <c r="C83" i="9"/>
  <c r="C91" i="9"/>
  <c r="C102" i="9"/>
  <c r="F104" i="9"/>
  <c r="C104" i="9" s="1"/>
  <c r="C107" i="9"/>
  <c r="C112" i="9"/>
  <c r="O113" i="9"/>
  <c r="L117" i="9"/>
  <c r="C119" i="9"/>
  <c r="C126" i="9"/>
  <c r="C134" i="9"/>
  <c r="I180" i="9"/>
  <c r="G175" i="9"/>
  <c r="O180" i="9"/>
  <c r="M175" i="9"/>
  <c r="M174" i="9" s="1"/>
  <c r="F217" i="9"/>
  <c r="D205" i="9"/>
  <c r="D196" i="9" s="1"/>
  <c r="L217" i="9"/>
  <c r="J205" i="9"/>
  <c r="I264" i="9"/>
  <c r="G259" i="9"/>
  <c r="J269" i="9"/>
  <c r="F281" i="9"/>
  <c r="C138" i="9"/>
  <c r="C143" i="9"/>
  <c r="O145" i="9"/>
  <c r="C150" i="9"/>
  <c r="F152" i="9"/>
  <c r="C152" i="9" s="1"/>
  <c r="C157" i="9"/>
  <c r="C158" i="9"/>
  <c r="C159" i="9"/>
  <c r="C160" i="9"/>
  <c r="L167" i="9"/>
  <c r="C186" i="9"/>
  <c r="C187" i="9"/>
  <c r="C190" i="9"/>
  <c r="C204" i="9"/>
  <c r="C207" i="9"/>
  <c r="C220" i="9"/>
  <c r="C221" i="9"/>
  <c r="C222" i="9"/>
  <c r="C241" i="9"/>
  <c r="C255" i="9"/>
  <c r="F260" i="9"/>
  <c r="C261" i="9"/>
  <c r="L277" i="9"/>
  <c r="C282" i="9"/>
  <c r="C303" i="9"/>
  <c r="C135" i="9"/>
  <c r="C162" i="9"/>
  <c r="C163" i="9"/>
  <c r="C169" i="9"/>
  <c r="C170" i="9"/>
  <c r="C171" i="9"/>
  <c r="O175" i="9"/>
  <c r="F189" i="9"/>
  <c r="F206" i="9"/>
  <c r="C209" i="9"/>
  <c r="C211" i="9"/>
  <c r="I217" i="9"/>
  <c r="O217" i="9"/>
  <c r="C240" i="9"/>
  <c r="C243" i="9"/>
  <c r="C244" i="9"/>
  <c r="C245" i="9"/>
  <c r="C254" i="9"/>
  <c r="C257" i="9"/>
  <c r="O259" i="9"/>
  <c r="O270" i="9"/>
  <c r="C279" i="9"/>
  <c r="C294" i="9"/>
  <c r="N131" i="9"/>
  <c r="C140" i="9"/>
  <c r="O142" i="9"/>
  <c r="L145" i="9"/>
  <c r="C147" i="9"/>
  <c r="C165" i="9"/>
  <c r="C173" i="9"/>
  <c r="C181" i="9"/>
  <c r="C182" i="9"/>
  <c r="C183" i="9"/>
  <c r="I185" i="9"/>
  <c r="O185" i="9"/>
  <c r="I189" i="9"/>
  <c r="O189" i="9"/>
  <c r="I205" i="9"/>
  <c r="O205" i="9"/>
  <c r="I206" i="9"/>
  <c r="O206" i="9"/>
  <c r="C210" i="9"/>
  <c r="C213" i="9"/>
  <c r="C214" i="9"/>
  <c r="C215" i="9"/>
  <c r="C225" i="9"/>
  <c r="C226" i="9"/>
  <c r="C227" i="9"/>
  <c r="F228" i="9"/>
  <c r="L228" i="9"/>
  <c r="C228" i="9" s="1"/>
  <c r="C229" i="9"/>
  <c r="I239" i="9"/>
  <c r="O239" i="9"/>
  <c r="L247" i="9"/>
  <c r="C248" i="9"/>
  <c r="C249" i="9"/>
  <c r="C250" i="9"/>
  <c r="I252" i="9"/>
  <c r="O252" i="9"/>
  <c r="I253" i="9"/>
  <c r="O253" i="9"/>
  <c r="O260" i="9"/>
  <c r="F264" i="9"/>
  <c r="L264" i="9"/>
  <c r="C265" i="9"/>
  <c r="C266" i="9"/>
  <c r="C274" i="9"/>
  <c r="C275" i="9"/>
  <c r="I277" i="9"/>
  <c r="C278" i="9"/>
  <c r="O281" i="9"/>
  <c r="C285" i="9"/>
  <c r="C296" i="9"/>
  <c r="C297" i="9"/>
  <c r="C298" i="9"/>
  <c r="E84" i="9"/>
  <c r="M290" i="9"/>
  <c r="O290" i="9" s="1"/>
  <c r="O291" i="9"/>
  <c r="D22" i="9"/>
  <c r="O56" i="9"/>
  <c r="E22" i="9"/>
  <c r="M22" i="9"/>
  <c r="D290" i="9"/>
  <c r="F290" i="9" s="1"/>
  <c r="F291" i="9"/>
  <c r="L23" i="9"/>
  <c r="I44" i="9"/>
  <c r="C44" i="9" s="1"/>
  <c r="I55" i="9"/>
  <c r="C57" i="9"/>
  <c r="I59" i="9"/>
  <c r="C61" i="9"/>
  <c r="O70" i="9"/>
  <c r="C70" i="9" s="1"/>
  <c r="M68" i="9"/>
  <c r="F78" i="9"/>
  <c r="G84" i="9"/>
  <c r="L85" i="9"/>
  <c r="J84" i="9"/>
  <c r="O90" i="9"/>
  <c r="M84" i="9"/>
  <c r="L96" i="9"/>
  <c r="C96" i="9" s="1"/>
  <c r="C105" i="9"/>
  <c r="I123" i="9"/>
  <c r="C123" i="9" s="1"/>
  <c r="C125" i="9"/>
  <c r="O129" i="9"/>
  <c r="I132" i="9"/>
  <c r="G131" i="9"/>
  <c r="M131" i="9"/>
  <c r="L137" i="9"/>
  <c r="J131" i="9"/>
  <c r="G22" i="9"/>
  <c r="K22" i="9"/>
  <c r="L22" i="9" s="1"/>
  <c r="F23" i="9"/>
  <c r="F56" i="9"/>
  <c r="J77" i="9"/>
  <c r="O85" i="9"/>
  <c r="L132" i="9"/>
  <c r="F142" i="9"/>
  <c r="G290" i="9"/>
  <c r="I290" i="9" s="1"/>
  <c r="I291" i="9"/>
  <c r="O23" i="9"/>
  <c r="D55" i="9"/>
  <c r="C73" i="9"/>
  <c r="O78" i="9"/>
  <c r="M77" i="9"/>
  <c r="H84" i="9"/>
  <c r="N84" i="9"/>
  <c r="C93" i="9"/>
  <c r="C129" i="9"/>
  <c r="C133" i="9"/>
  <c r="L78" i="9"/>
  <c r="I85" i="9"/>
  <c r="F132" i="9"/>
  <c r="O283" i="9"/>
  <c r="L283" i="9"/>
  <c r="I283" i="9"/>
  <c r="H76" i="9" l="1"/>
  <c r="I269" i="9"/>
  <c r="C236" i="9"/>
  <c r="F77" i="9"/>
  <c r="C272" i="9"/>
  <c r="O196" i="9"/>
  <c r="I131" i="9"/>
  <c r="C206" i="9"/>
  <c r="E195" i="9"/>
  <c r="C113" i="9"/>
  <c r="H231" i="9"/>
  <c r="H195" i="9" s="1"/>
  <c r="L131" i="9"/>
  <c r="C131" i="9" s="1"/>
  <c r="C264" i="9"/>
  <c r="F196" i="9"/>
  <c r="J290" i="9"/>
  <c r="L290" i="9" s="1"/>
  <c r="C247" i="9"/>
  <c r="N76" i="9"/>
  <c r="N53" i="9" s="1"/>
  <c r="C90" i="9"/>
  <c r="I270" i="9"/>
  <c r="E76" i="9"/>
  <c r="F76" i="9" s="1"/>
  <c r="C253" i="9"/>
  <c r="C167" i="9"/>
  <c r="M195" i="9"/>
  <c r="C85" i="9"/>
  <c r="G54" i="9"/>
  <c r="C137" i="9"/>
  <c r="L84" i="9"/>
  <c r="C59" i="9"/>
  <c r="C189" i="9"/>
  <c r="I192" i="9"/>
  <c r="C193" i="9"/>
  <c r="C166" i="9"/>
  <c r="C197" i="9"/>
  <c r="O131" i="9"/>
  <c r="K76" i="9"/>
  <c r="K53" i="9" s="1"/>
  <c r="K52" i="9" s="1"/>
  <c r="K51" i="9" s="1"/>
  <c r="C199" i="9"/>
  <c r="C293" i="9"/>
  <c r="D231" i="9"/>
  <c r="F231" i="9" s="1"/>
  <c r="F205" i="9"/>
  <c r="L269" i="9"/>
  <c r="C180" i="9"/>
  <c r="C117" i="9"/>
  <c r="C81" i="9"/>
  <c r="F174" i="9"/>
  <c r="L54" i="9"/>
  <c r="I22" i="9"/>
  <c r="O22" i="9"/>
  <c r="C239" i="9"/>
  <c r="C185" i="9"/>
  <c r="F175" i="9"/>
  <c r="C145" i="9"/>
  <c r="C277" i="9"/>
  <c r="O174" i="9"/>
  <c r="L270" i="9"/>
  <c r="L259" i="9"/>
  <c r="C56" i="9"/>
  <c r="C252" i="9"/>
  <c r="O232" i="9"/>
  <c r="L68" i="9"/>
  <c r="L232" i="9"/>
  <c r="J231" i="9"/>
  <c r="L231" i="9" s="1"/>
  <c r="L192" i="9"/>
  <c r="J188" i="9"/>
  <c r="L188" i="9" s="1"/>
  <c r="C188" i="9" s="1"/>
  <c r="C283" i="9"/>
  <c r="I259" i="9"/>
  <c r="C259" i="9" s="1"/>
  <c r="G231" i="9"/>
  <c r="L205" i="9"/>
  <c r="J196" i="9"/>
  <c r="N195" i="9"/>
  <c r="O195" i="9" s="1"/>
  <c r="C217" i="9"/>
  <c r="C132" i="9"/>
  <c r="C142" i="9"/>
  <c r="C260" i="9"/>
  <c r="L175" i="9"/>
  <c r="J174" i="9"/>
  <c r="L174" i="9" s="1"/>
  <c r="C23" i="9"/>
  <c r="F84" i="9"/>
  <c r="C281" i="9"/>
  <c r="I175" i="9"/>
  <c r="G174" i="9"/>
  <c r="I174" i="9" s="1"/>
  <c r="F270" i="9"/>
  <c r="D269" i="9"/>
  <c r="F269" i="9" s="1"/>
  <c r="C269" i="9" s="1"/>
  <c r="D76" i="9"/>
  <c r="F22" i="9"/>
  <c r="E53" i="9"/>
  <c r="E52" i="9" s="1"/>
  <c r="E288" i="9" s="1"/>
  <c r="N286" i="9"/>
  <c r="H53" i="9"/>
  <c r="H52" i="9" s="1"/>
  <c r="H286" i="9"/>
  <c r="O84" i="9"/>
  <c r="I84" i="9"/>
  <c r="G76" i="9"/>
  <c r="M76" i="9"/>
  <c r="O77" i="9"/>
  <c r="I54" i="9"/>
  <c r="C291" i="9"/>
  <c r="C290" i="9" s="1"/>
  <c r="M54" i="9"/>
  <c r="O68" i="9"/>
  <c r="D54" i="9"/>
  <c r="F55" i="9"/>
  <c r="C55" i="9" s="1"/>
  <c r="C78" i="9"/>
  <c r="L77" i="9"/>
  <c r="J76" i="9"/>
  <c r="C22" i="9" l="1"/>
  <c r="C205" i="9"/>
  <c r="K286" i="9"/>
  <c r="E286" i="9"/>
  <c r="C192" i="9"/>
  <c r="K288" i="9"/>
  <c r="C68" i="9"/>
  <c r="C174" i="9"/>
  <c r="C175" i="9"/>
  <c r="C232" i="9"/>
  <c r="C77" i="9"/>
  <c r="C84" i="9"/>
  <c r="C270" i="9"/>
  <c r="L196" i="9"/>
  <c r="C196" i="9" s="1"/>
  <c r="J195" i="9"/>
  <c r="L195" i="9" s="1"/>
  <c r="D195" i="9"/>
  <c r="F195" i="9" s="1"/>
  <c r="N52" i="9"/>
  <c r="N288" i="9" s="1"/>
  <c r="I231" i="9"/>
  <c r="C231" i="9" s="1"/>
  <c r="G195" i="9"/>
  <c r="I195" i="9" s="1"/>
  <c r="E51" i="9"/>
  <c r="H288" i="9"/>
  <c r="H51" i="9"/>
  <c r="I76" i="9"/>
  <c r="G286" i="9"/>
  <c r="I286" i="9" s="1"/>
  <c r="N51" i="9"/>
  <c r="G53" i="9"/>
  <c r="L76" i="9"/>
  <c r="J53" i="9"/>
  <c r="J286" i="9"/>
  <c r="L286" i="9" s="1"/>
  <c r="M53" i="9"/>
  <c r="O54" i="9"/>
  <c r="F54" i="9"/>
  <c r="C54" i="9" s="1"/>
  <c r="D53" i="9"/>
  <c r="D286" i="9"/>
  <c r="F286" i="9" s="1"/>
  <c r="O76" i="9"/>
  <c r="M286" i="9"/>
  <c r="O286" i="9" s="1"/>
  <c r="C195" i="9" l="1"/>
  <c r="J52" i="9"/>
  <c r="L53" i="9"/>
  <c r="O53" i="9"/>
  <c r="M52" i="9"/>
  <c r="I53" i="9"/>
  <c r="G52" i="9"/>
  <c r="C76" i="9"/>
  <c r="C286" i="9" s="1"/>
  <c r="D52" i="9"/>
  <c r="F53" i="9"/>
  <c r="C53" i="9" l="1"/>
  <c r="D288" i="9"/>
  <c r="F288" i="9" s="1"/>
  <c r="F52" i="9"/>
  <c r="D51" i="9"/>
  <c r="F51" i="9" s="1"/>
  <c r="L52" i="9"/>
  <c r="J51" i="9"/>
  <c r="L51" i="9" s="1"/>
  <c r="J288" i="9"/>
  <c r="L288" i="9" s="1"/>
  <c r="M51" i="9"/>
  <c r="O51" i="9" s="1"/>
  <c r="O52" i="9"/>
  <c r="M288" i="9"/>
  <c r="O288" i="9" s="1"/>
  <c r="G288" i="9"/>
  <c r="I288" i="9" s="1"/>
  <c r="G51" i="9"/>
  <c r="I51" i="9" s="1"/>
  <c r="I52" i="9"/>
  <c r="C51" i="9" l="1"/>
  <c r="C52" i="9"/>
  <c r="C288" i="9"/>
  <c r="F183" i="33"/>
  <c r="C183" i="33" s="1"/>
  <c r="F172" i="33"/>
  <c r="C172" i="33" s="1"/>
  <c r="F221" i="33"/>
  <c r="C221" i="33" s="1"/>
  <c r="F303" i="33"/>
  <c r="C303" i="33" s="1"/>
  <c r="F258" i="33"/>
  <c r="C258" i="33" s="1"/>
  <c r="F245" i="33"/>
  <c r="C245" i="33" s="1"/>
  <c r="F297" i="33"/>
  <c r="C297" i="33" s="1"/>
  <c r="F244" i="33"/>
  <c r="C244" i="33" s="1"/>
  <c r="F296" i="33"/>
  <c r="C296" i="33" s="1"/>
  <c r="F276" i="33"/>
  <c r="C276" i="33" s="1"/>
  <c r="F250" i="33"/>
  <c r="C250" i="33" s="1"/>
  <c r="F298" i="33"/>
  <c r="C298" i="33" s="1"/>
  <c r="F263" i="33"/>
  <c r="C263" i="33" s="1"/>
  <c r="F281" i="33"/>
  <c r="C281" i="33" s="1"/>
  <c r="F279" i="33"/>
  <c r="C279" i="33" s="1"/>
  <c r="F266" i="33"/>
  <c r="C266" i="33" s="1"/>
  <c r="F241" i="33"/>
  <c r="C241" i="33" s="1"/>
  <c r="F230" i="33"/>
  <c r="C230" i="33" s="1"/>
  <c r="F222" i="33"/>
  <c r="C222" i="33" s="1"/>
  <c r="F212" i="33"/>
  <c r="C212" i="33" s="1"/>
  <c r="F122" i="33"/>
  <c r="C122" i="33" s="1"/>
  <c r="F66" i="33"/>
  <c r="C66" i="33" s="1"/>
  <c r="F61" i="33"/>
  <c r="C61" i="33" s="1"/>
  <c r="F128" i="33"/>
  <c r="C128" i="33" s="1"/>
  <c r="F119" i="33"/>
  <c r="C119" i="33" s="1"/>
  <c r="F282" i="33"/>
  <c r="C282" i="33" s="1"/>
  <c r="F285" i="33"/>
  <c r="C285" i="33" s="1"/>
  <c r="F257" i="33"/>
  <c r="C257" i="33" s="1"/>
  <c r="F209" i="33"/>
  <c r="C209" i="33" s="1"/>
  <c r="F189" i="33"/>
  <c r="C189" i="33" s="1"/>
  <c r="F164" i="33"/>
  <c r="C164" i="33" s="1"/>
  <c r="F293" i="33"/>
  <c r="F184" i="33"/>
  <c r="C184" i="33" s="1"/>
  <c r="F173" i="33"/>
  <c r="C173" i="33" s="1"/>
  <c r="F165" i="33"/>
  <c r="C165" i="33" s="1"/>
  <c r="F294" i="33"/>
  <c r="C294" i="33" s="1"/>
  <c r="F260" i="33"/>
  <c r="C260" i="33" s="1"/>
  <c r="F227" i="33"/>
  <c r="C227" i="33" s="1"/>
  <c r="F256" i="33"/>
  <c r="C256" i="33" s="1"/>
  <c r="F226" i="33"/>
  <c r="C226" i="33" s="1"/>
  <c r="F220" i="33"/>
  <c r="C220" i="33" s="1"/>
  <c r="F208" i="33"/>
  <c r="C208" i="33" s="1"/>
  <c r="F170" i="33"/>
  <c r="C170" i="33" s="1"/>
  <c r="F169" i="33"/>
  <c r="C169" i="33" s="1"/>
  <c r="F78" i="33"/>
  <c r="C78" i="33" s="1"/>
  <c r="F193" i="33"/>
  <c r="C193" i="33" s="1"/>
  <c r="F295" i="33"/>
  <c r="C295" i="33" s="1"/>
  <c r="F238" i="33"/>
  <c r="C238" i="33" s="1"/>
  <c r="F108" i="33"/>
  <c r="C108" i="33" s="1"/>
  <c r="F211" i="33"/>
  <c r="C211" i="33" s="1"/>
  <c r="F132" i="33"/>
  <c r="C132" i="33" s="1"/>
  <c r="F191" i="33"/>
  <c r="C191" i="33" s="1"/>
  <c r="F171" i="33"/>
  <c r="C171" i="33" s="1"/>
  <c r="F121" i="33"/>
  <c r="C121" i="33" s="1"/>
  <c r="F223" i="33"/>
  <c r="C223" i="33" s="1"/>
  <c r="F58" i="33"/>
  <c r="C58" i="33" s="1"/>
  <c r="F141" i="33"/>
  <c r="C141" i="33" s="1"/>
  <c r="F135" i="33"/>
  <c r="C135" i="33" s="1"/>
  <c r="F112" i="33"/>
  <c r="C112" i="33" s="1"/>
  <c r="F89" i="33"/>
  <c r="C89" i="33" s="1"/>
  <c r="F87" i="33"/>
  <c r="C87" i="33" s="1"/>
  <c r="F102" i="33"/>
  <c r="C102" i="33" s="1"/>
  <c r="F73" i="33"/>
  <c r="C73" i="33" s="1"/>
  <c r="F242" i="33"/>
  <c r="C242" i="33" s="1"/>
  <c r="F301" i="33"/>
  <c r="C301" i="33" s="1"/>
  <c r="F160" i="33"/>
  <c r="C160" i="33" s="1"/>
  <c r="F225" i="33"/>
  <c r="C225" i="33" s="1"/>
  <c r="F56" i="33"/>
  <c r="C56" i="33" s="1"/>
  <c r="F268" i="33"/>
  <c r="C268" i="33" s="1"/>
  <c r="F213" i="33"/>
  <c r="C213" i="33" s="1"/>
  <c r="F43" i="33"/>
  <c r="C43" i="33" s="1"/>
  <c r="F243" i="33"/>
  <c r="C243" i="33" s="1"/>
  <c r="F163" i="33"/>
  <c r="C163" i="33" s="1"/>
  <c r="F182" i="33"/>
  <c r="C182" i="33" s="1"/>
  <c r="F255" i="33"/>
  <c r="C255" i="33" s="1"/>
  <c r="F159" i="33"/>
  <c r="C159" i="33" s="1"/>
  <c r="F83" i="33"/>
  <c r="C83" i="33" s="1"/>
  <c r="F136" i="33"/>
  <c r="C136" i="33" s="1"/>
  <c r="F113" i="33"/>
  <c r="C113" i="33" s="1"/>
  <c r="F111" i="33"/>
  <c r="C111" i="33" s="1"/>
  <c r="F109" i="33"/>
  <c r="C109" i="33" s="1"/>
  <c r="F88" i="33"/>
  <c r="C88" i="33" s="1"/>
  <c r="F25" i="33"/>
  <c r="C25" i="33" s="1"/>
  <c r="F106" i="33"/>
  <c r="C106" i="33" s="1"/>
  <c r="F74" i="33"/>
  <c r="C74" i="33" s="1"/>
  <c r="F299" i="33"/>
  <c r="C299" i="33" s="1"/>
  <c r="F140" i="33"/>
  <c r="C140" i="33" s="1"/>
  <c r="F249" i="33"/>
  <c r="C249" i="33" s="1"/>
  <c r="F134" i="33"/>
  <c r="C134" i="33" s="1"/>
  <c r="F67" i="33"/>
  <c r="C67" i="33" s="1"/>
  <c r="F127" i="33"/>
  <c r="C127" i="33" s="1"/>
  <c r="F204" i="33"/>
  <c r="C204" i="33" s="1"/>
  <c r="F157" i="33"/>
  <c r="C157" i="33" s="1"/>
  <c r="F100" i="33"/>
  <c r="C100" i="33" s="1"/>
  <c r="F251" i="33"/>
  <c r="C251" i="33" s="1"/>
  <c r="F203" i="33"/>
  <c r="C203" i="33" s="1"/>
  <c r="F75" i="33"/>
  <c r="C75" i="33" s="1"/>
  <c r="F214" i="33"/>
  <c r="C214" i="33" s="1"/>
  <c r="F155" i="33"/>
  <c r="C155" i="33" s="1"/>
  <c r="F149" i="33"/>
  <c r="C149" i="33" s="1"/>
  <c r="F139" i="33"/>
  <c r="C139" i="33" s="1"/>
  <c r="F115" i="33"/>
  <c r="C115" i="33" s="1"/>
  <c r="F80" i="33"/>
  <c r="C80" i="33" s="1"/>
  <c r="F65" i="33"/>
  <c r="C65" i="33" s="1"/>
  <c r="F116" i="33"/>
  <c r="C116" i="33" s="1"/>
  <c r="F129" i="33"/>
  <c r="C129" i="33" s="1"/>
  <c r="F290" i="33"/>
  <c r="F103" i="33"/>
  <c r="C103" i="33" s="1"/>
  <c r="F272" i="33"/>
  <c r="C272" i="33" s="1"/>
  <c r="F96" i="33"/>
  <c r="C96" i="33" s="1"/>
  <c r="F145" i="33"/>
  <c r="C145" i="33" s="1"/>
  <c r="F133" i="33"/>
  <c r="C133" i="33" s="1"/>
  <c r="F131" i="33"/>
  <c r="C131" i="33" s="1"/>
  <c r="F197" i="33"/>
  <c r="C197" i="33" s="1"/>
  <c r="F253" i="33"/>
  <c r="C253" i="33" s="1"/>
  <c r="F76" i="33"/>
  <c r="C76" i="33" s="1"/>
  <c r="F52" i="33"/>
  <c r="C52" i="33" s="1"/>
  <c r="F270" i="33"/>
  <c r="C270" i="33" s="1"/>
  <c r="F262" i="33"/>
  <c r="C262" i="33" s="1"/>
  <c r="F224" i="33"/>
  <c r="C224" i="33" s="1"/>
  <c r="F62" i="33"/>
  <c r="C62" i="33" s="1"/>
  <c r="F95" i="33"/>
  <c r="C95" i="33" s="1"/>
  <c r="F202" i="33"/>
  <c r="C202" i="33" s="1"/>
  <c r="F126" i="33"/>
  <c r="C126" i="33" s="1"/>
  <c r="F99" i="33"/>
  <c r="C99" i="33" s="1"/>
  <c r="F27" i="33"/>
  <c r="C27" i="33" s="1"/>
  <c r="F246" i="33"/>
  <c r="C246" i="33" s="1"/>
  <c r="F201" i="33"/>
  <c r="C201" i="33" s="1"/>
  <c r="F154" i="33"/>
  <c r="C154" i="33" s="1"/>
  <c r="F148" i="33"/>
  <c r="C148" i="33" s="1"/>
  <c r="F143" i="33"/>
  <c r="C143" i="33" s="1"/>
  <c r="F142" i="33"/>
  <c r="C142" i="33" s="1"/>
  <c r="F94" i="33"/>
  <c r="C94" i="33" s="1"/>
  <c r="F64" i="33"/>
  <c r="C64" i="33" s="1"/>
  <c r="F130" i="33"/>
  <c r="C130" i="33" s="1"/>
  <c r="F229" i="33"/>
  <c r="C229" i="33" s="1"/>
  <c r="F228" i="33"/>
  <c r="C228" i="33" s="1"/>
  <c r="F261" i="33"/>
  <c r="C261" i="33" s="1"/>
  <c r="F259" i="33"/>
  <c r="C259" i="33" s="1"/>
  <c r="F176" i="33"/>
  <c r="C176" i="33" s="1"/>
  <c r="F286" i="33"/>
  <c r="F146" i="33"/>
  <c r="C146" i="33" s="1"/>
  <c r="F273" i="33"/>
  <c r="C273" i="33" s="1"/>
  <c r="F97" i="33"/>
  <c r="C97" i="33" s="1"/>
  <c r="F210" i="33"/>
  <c r="C210" i="33" s="1"/>
  <c r="F120" i="33"/>
  <c r="C120" i="33" s="1"/>
  <c r="F179" i="33"/>
  <c r="C179" i="33" s="1"/>
  <c r="F178" i="33"/>
  <c r="C178" i="33" s="1"/>
  <c r="F125" i="33"/>
  <c r="C125" i="33" s="1"/>
  <c r="F98" i="33"/>
  <c r="C98" i="33" s="1"/>
  <c r="F267" i="33"/>
  <c r="C267" i="33" s="1"/>
  <c r="F219" i="33"/>
  <c r="C219" i="33" s="1"/>
  <c r="F107" i="33"/>
  <c r="C107" i="33" s="1"/>
  <c r="F216" i="33"/>
  <c r="C216" i="33" s="1"/>
  <c r="F187" i="33"/>
  <c r="C187" i="33" s="1"/>
  <c r="F151" i="33"/>
  <c r="C151" i="33" s="1"/>
  <c r="F147" i="33"/>
  <c r="C147" i="33" s="1"/>
  <c r="F114" i="33"/>
  <c r="C114" i="33" s="1"/>
  <c r="F110" i="33"/>
  <c r="C110" i="33" s="1"/>
  <c r="F93" i="33"/>
  <c r="C93" i="33" s="1"/>
  <c r="F63" i="33"/>
  <c r="C63" i="33" s="1"/>
  <c r="F71" i="33"/>
  <c r="C71" i="33" s="1"/>
  <c r="F70" i="33"/>
  <c r="C70" i="33" s="1"/>
  <c r="F45" i="33"/>
  <c r="C45" i="33" s="1"/>
  <c r="F44" i="33"/>
  <c r="C44" i="33" s="1"/>
  <c r="F291" i="33"/>
  <c r="F200" i="33"/>
  <c r="C200" i="33" s="1"/>
  <c r="F199" i="33"/>
  <c r="C199" i="33" s="1"/>
  <c r="F91" i="33"/>
  <c r="C91" i="33" s="1"/>
  <c r="F90" i="33"/>
  <c r="C90" i="33" s="1"/>
  <c r="F181" i="33"/>
  <c r="C181" i="33" s="1"/>
  <c r="F180" i="33"/>
  <c r="C180" i="33" s="1"/>
  <c r="F240" i="33"/>
  <c r="C240" i="33" s="1"/>
  <c r="F239" i="33"/>
  <c r="C239" i="33" s="1"/>
  <c r="F23" i="33"/>
  <c r="C23" i="33" s="1"/>
  <c r="F167" i="33"/>
  <c r="C167" i="33" s="1"/>
  <c r="F79" i="33"/>
  <c r="C79" i="33" s="1"/>
  <c r="F77" i="33"/>
  <c r="C77" i="33" s="1"/>
  <c r="F69" i="33"/>
  <c r="C69" i="33" s="1"/>
  <c r="F68" i="33"/>
  <c r="C68" i="33" s="1"/>
  <c r="F84" i="33"/>
  <c r="C84" i="33" s="1"/>
  <c r="F254" i="33"/>
  <c r="C254" i="33" s="1"/>
  <c r="F252" i="33"/>
  <c r="C252" i="33" s="1"/>
  <c r="F248" i="33"/>
  <c r="C248" i="33" s="1"/>
  <c r="F247" i="33"/>
  <c r="C247" i="33" s="1"/>
  <c r="F232" i="33"/>
  <c r="C232" i="33" s="1"/>
  <c r="F175" i="33"/>
  <c r="C175" i="33" s="1"/>
  <c r="F233" i="33"/>
  <c r="C233" i="33" s="1"/>
  <c r="F231" i="33"/>
  <c r="C231" i="33" s="1"/>
  <c r="F190" i="33"/>
  <c r="C190" i="33" s="1"/>
  <c r="F188" i="33"/>
  <c r="C188" i="33" s="1"/>
  <c r="F196" i="33"/>
  <c r="C196" i="33" s="1"/>
  <c r="F284" i="33"/>
  <c r="C284" i="33" s="1"/>
  <c r="F283" i="33"/>
  <c r="C283" i="33" s="1"/>
  <c r="F26" i="33"/>
  <c r="C26" i="33" s="1"/>
  <c r="F288" i="33"/>
  <c r="C288" i="33" s="1"/>
  <c r="F274" i="33"/>
  <c r="C274" i="33" s="1"/>
  <c r="F280" i="33"/>
  <c r="C280" i="33" s="1"/>
  <c r="F275" i="33"/>
  <c r="C275" i="33" s="1"/>
  <c r="F158" i="33"/>
  <c r="C158" i="33" s="1"/>
  <c r="F101" i="33"/>
  <c r="C101" i="33" s="1"/>
  <c r="F215" i="33"/>
  <c r="C215" i="33" s="1"/>
  <c r="F156" i="33"/>
  <c r="C156" i="33" s="1"/>
  <c r="F150" i="33"/>
  <c r="C150" i="33" s="1"/>
  <c r="F144" i="33"/>
  <c r="C144" i="33" s="1"/>
  <c r="F124" i="33"/>
  <c r="C124" i="33" s="1"/>
  <c r="F123" i="33"/>
  <c r="C123" i="33" s="1"/>
  <c r="F82" i="33"/>
  <c r="C82" i="33" s="1"/>
  <c r="F81" i="33"/>
  <c r="C81" i="33" s="1"/>
  <c r="F92" i="33"/>
  <c r="C92" i="33" s="1"/>
  <c r="F72" i="33"/>
  <c r="C72" i="33" s="1"/>
  <c r="F186" i="33"/>
  <c r="C186" i="33" s="1"/>
  <c r="F185" i="33"/>
  <c r="C185" i="33" s="1"/>
  <c r="F118" i="33"/>
  <c r="C118" i="33" s="1"/>
  <c r="F117" i="33"/>
  <c r="C117" i="33" s="1"/>
  <c r="F206" i="33"/>
  <c r="C206" i="33" s="1"/>
  <c r="F278" i="33"/>
  <c r="C278" i="33" s="1"/>
  <c r="F277" i="33"/>
  <c r="C277" i="33" s="1"/>
  <c r="F138" i="33"/>
  <c r="C138" i="33" s="1"/>
  <c r="F137" i="33"/>
  <c r="C137" i="33" s="1"/>
  <c r="F162" i="33"/>
  <c r="C162" i="33" s="1"/>
  <c r="F161" i="33"/>
  <c r="C161" i="33" s="1"/>
  <c r="F235" i="33"/>
  <c r="C235" i="33" s="1"/>
  <c r="F234" i="33"/>
  <c r="C234" i="33" s="1"/>
  <c r="F237" i="33"/>
  <c r="C237" i="33" s="1"/>
  <c r="F236" i="33"/>
  <c r="C236" i="33" s="1"/>
  <c r="F60" i="33"/>
  <c r="C60" i="33" s="1"/>
  <c r="F59" i="33"/>
  <c r="C59" i="33" s="1"/>
  <c r="F265" i="33"/>
  <c r="C265" i="33" s="1"/>
  <c r="F264" i="33"/>
  <c r="C264" i="33" s="1"/>
  <c r="F153" i="33"/>
  <c r="C153" i="33" s="1"/>
  <c r="F152" i="33"/>
  <c r="C152" i="33" s="1"/>
  <c r="F105" i="33"/>
  <c r="C105" i="33" s="1"/>
  <c r="F104" i="33"/>
  <c r="C104" i="33" s="1"/>
  <c r="F168" i="33"/>
  <c r="C168" i="33" s="1"/>
  <c r="F166" i="33"/>
  <c r="C166" i="33"/>
  <c r="F218" i="33"/>
  <c r="C218" i="33" s="1"/>
  <c r="F217" i="33"/>
  <c r="C217" i="33" s="1"/>
  <c r="F194" i="33"/>
  <c r="C194" i="33" s="1"/>
  <c r="F192" i="33"/>
  <c r="C192" i="33" s="1"/>
  <c r="F86" i="33"/>
  <c r="C86" i="33" s="1"/>
  <c r="F85" i="33"/>
  <c r="C85" i="33" s="1"/>
  <c r="F55" i="33"/>
  <c r="C55" i="33" s="1"/>
  <c r="F24" i="33"/>
  <c r="C24" i="33" s="1"/>
  <c r="F22" i="33"/>
  <c r="C22" i="33" s="1"/>
  <c r="F177" i="33"/>
  <c r="C177" i="33" s="1"/>
  <c r="F174" i="33"/>
  <c r="C174" i="33" s="1"/>
  <c r="F198" i="33"/>
  <c r="C198" i="33" s="1"/>
  <c r="F195" i="33"/>
  <c r="C195" i="33" s="1"/>
  <c r="F271" i="33"/>
  <c r="C271" i="33" s="1"/>
  <c r="F269" i="33"/>
  <c r="C269" i="33" s="1"/>
  <c r="F207" i="33"/>
  <c r="C207" i="33" s="1"/>
  <c r="F205" i="33"/>
  <c r="C205" i="33" s="1"/>
  <c r="F54" i="33"/>
  <c r="C54" i="33" s="1"/>
  <c r="F53" i="33"/>
  <c r="C53" i="33" s="1"/>
  <c r="F57" i="33"/>
  <c r="C57" i="33" s="1"/>
  <c r="F51" i="33"/>
  <c r="C51" i="33" s="1"/>
  <c r="C291" i="33" l="1"/>
  <c r="C286" i="33"/>
  <c r="C293" i="33"/>
  <c r="F62" i="42"/>
  <c r="C62" i="42" s="1"/>
  <c r="F135" i="42"/>
  <c r="C135" i="42" s="1"/>
  <c r="F147" i="42"/>
  <c r="C147" i="42" s="1"/>
  <c r="F112" i="42"/>
  <c r="C112" i="42" s="1"/>
  <c r="F286" i="42"/>
  <c r="F66" i="42"/>
  <c r="C66" i="42" s="1"/>
  <c r="F208" i="42"/>
  <c r="C208" i="42" s="1"/>
  <c r="F246" i="42"/>
  <c r="C246" i="42" s="1"/>
  <c r="F183" i="42"/>
  <c r="C183" i="42" s="1"/>
  <c r="F268" i="42"/>
  <c r="C268" i="42" s="1"/>
  <c r="F160" i="42"/>
  <c r="C160" i="42" s="1"/>
  <c r="F116" i="42"/>
  <c r="C116" i="42" s="1"/>
  <c r="F83" i="42"/>
  <c r="C83" i="42" s="1"/>
  <c r="F67" i="42"/>
  <c r="C67" i="42" s="1"/>
  <c r="F128" i="42"/>
  <c r="C128" i="42" s="1"/>
  <c r="F251" i="42"/>
  <c r="C251" i="42" s="1"/>
  <c r="F295" i="42"/>
  <c r="C295" i="42" s="1"/>
  <c r="F121" i="42"/>
  <c r="C121" i="42" s="1"/>
  <c r="F227" i="42"/>
  <c r="C227" i="42" s="1"/>
  <c r="F250" i="42"/>
  <c r="C250" i="42" s="1"/>
  <c r="F136" i="42"/>
  <c r="C136" i="42" s="1"/>
  <c r="F267" i="42"/>
  <c r="C267" i="42" s="1"/>
  <c r="F148" i="42"/>
  <c r="C148" i="42" s="1"/>
  <c r="F274" i="42"/>
  <c r="C274" i="42" s="1"/>
  <c r="F179" i="42"/>
  <c r="C179" i="42" s="1"/>
  <c r="F275" i="42"/>
  <c r="C275" i="42" s="1"/>
  <c r="F170" i="42"/>
  <c r="C170" i="42" s="1"/>
  <c r="F242" i="42"/>
  <c r="C242" i="42" s="1"/>
  <c r="F144" i="42"/>
  <c r="C144" i="42" s="1"/>
  <c r="F279" i="42"/>
  <c r="C279" i="42" s="1"/>
  <c r="F115" i="42"/>
  <c r="C115" i="42" s="1"/>
  <c r="F212" i="42"/>
  <c r="C212" i="42" s="1"/>
  <c r="F108" i="42"/>
  <c r="C108" i="42" s="1"/>
  <c r="F106" i="42"/>
  <c r="C106" i="42" s="1"/>
  <c r="F230" i="42"/>
  <c r="C230" i="42" s="1"/>
  <c r="F225" i="42"/>
  <c r="C225" i="42" s="1"/>
  <c r="F95" i="42"/>
  <c r="C95" i="42" s="1"/>
  <c r="F25" i="42"/>
  <c r="C25" i="42" s="1"/>
  <c r="F164" i="42"/>
  <c r="C164" i="42" s="1"/>
  <c r="F220" i="42"/>
  <c r="C220" i="42" s="1"/>
  <c r="F75" i="42"/>
  <c r="C75" i="42" s="1"/>
  <c r="F158" i="42"/>
  <c r="C158" i="42" s="1"/>
  <c r="F216" i="42"/>
  <c r="C216" i="42" s="1"/>
  <c r="F58" i="42"/>
  <c r="C58" i="42" s="1"/>
  <c r="F80" i="42"/>
  <c r="C80" i="42" s="1"/>
  <c r="F87" i="42"/>
  <c r="C87" i="42" s="1"/>
  <c r="F171" i="42"/>
  <c r="C171" i="42" s="1"/>
  <c r="F243" i="42"/>
  <c r="C243" i="42" s="1"/>
  <c r="F63" i="42"/>
  <c r="C63" i="42" s="1"/>
  <c r="F110" i="42"/>
  <c r="C110" i="42" s="1"/>
  <c r="F157" i="42"/>
  <c r="C157" i="42" s="1"/>
  <c r="F262" i="42"/>
  <c r="C262" i="42" s="1"/>
  <c r="F266" i="42"/>
  <c r="C266" i="42" s="1"/>
  <c r="F109" i="42"/>
  <c r="C109" i="42" s="1"/>
  <c r="F127" i="42"/>
  <c r="C127" i="42" s="1"/>
  <c r="F141" i="42"/>
  <c r="C141" i="42" s="1"/>
  <c r="F293" i="42"/>
  <c r="F92" i="42"/>
  <c r="C92" i="42" s="1"/>
  <c r="F93" i="42"/>
  <c r="C93" i="42" s="1"/>
  <c r="F211" i="42"/>
  <c r="C211" i="42" s="1"/>
  <c r="F299" i="42"/>
  <c r="C299" i="42" s="1"/>
  <c r="F219" i="42"/>
  <c r="C219" i="42" s="1"/>
  <c r="F263" i="42"/>
  <c r="C263" i="42" s="1"/>
  <c r="F172" i="42"/>
  <c r="C172" i="42" s="1"/>
  <c r="F100" i="42"/>
  <c r="C100" i="42" s="1"/>
  <c r="F122" i="42"/>
  <c r="C122" i="42" s="1"/>
  <c r="F301" i="42"/>
  <c r="C301" i="42" s="1"/>
  <c r="F154" i="42"/>
  <c r="C154" i="42" s="1"/>
  <c r="F291" i="42"/>
  <c r="F74" i="42"/>
  <c r="C74" i="42" s="1"/>
  <c r="F165" i="42"/>
  <c r="C165" i="42" s="1"/>
  <c r="F27" i="42"/>
  <c r="C27" i="42" s="1"/>
  <c r="F94" i="42"/>
  <c r="C94" i="42" s="1"/>
  <c r="F215" i="42"/>
  <c r="C215" i="42" s="1"/>
  <c r="F111" i="42"/>
  <c r="C111" i="42" s="1"/>
  <c r="F296" i="42"/>
  <c r="C296" i="42" s="1"/>
  <c r="F134" i="42"/>
  <c r="C134" i="42" s="1"/>
  <c r="F156" i="42"/>
  <c r="C156" i="42" s="1"/>
  <c r="F99" i="42"/>
  <c r="C99" i="42" s="1"/>
  <c r="F107" i="42"/>
  <c r="C107" i="42" s="1"/>
  <c r="F238" i="42"/>
  <c r="C238" i="42" s="1"/>
  <c r="F290" i="42"/>
  <c r="F203" i="42"/>
  <c r="C203" i="42" s="1"/>
  <c r="F285" i="42"/>
  <c r="C285" i="42" s="1"/>
  <c r="F202" i="42"/>
  <c r="C202" i="42" s="1"/>
  <c r="F231" i="42"/>
  <c r="C231" i="42" s="1"/>
  <c r="F65" i="42"/>
  <c r="C65" i="42" s="1"/>
  <c r="F217" i="42"/>
  <c r="C217" i="42" s="1"/>
  <c r="F255" i="42"/>
  <c r="C255" i="42" s="1"/>
  <c r="F150" i="42"/>
  <c r="C150" i="42" s="1"/>
  <c r="F280" i="42"/>
  <c r="C280" i="42" s="1"/>
  <c r="F77" i="42"/>
  <c r="C77" i="42" s="1"/>
  <c r="F52" i="42"/>
  <c r="C52" i="42" s="1"/>
  <c r="F189" i="42"/>
  <c r="C189" i="42" s="1"/>
  <c r="F118" i="42"/>
  <c r="C118" i="42" s="1"/>
  <c r="F117" i="42"/>
  <c r="C117" i="42" s="1"/>
  <c r="F60" i="42"/>
  <c r="C60" i="42" s="1"/>
  <c r="F59" i="42"/>
  <c r="C59" i="42" s="1"/>
  <c r="F98" i="42"/>
  <c r="C98" i="42" s="1"/>
  <c r="F222" i="42"/>
  <c r="C222" i="42" s="1"/>
  <c r="F119" i="42"/>
  <c r="C119" i="42" s="1"/>
  <c r="F126" i="42"/>
  <c r="C126" i="42" s="1"/>
  <c r="F178" i="42"/>
  <c r="C178" i="42" s="1"/>
  <c r="F224" i="42"/>
  <c r="C224" i="42" s="1"/>
  <c r="F43" i="42"/>
  <c r="C43" i="42" s="1"/>
  <c r="F233" i="42"/>
  <c r="C233" i="42" s="1"/>
  <c r="F232" i="42"/>
  <c r="C232" i="42"/>
  <c r="F218" i="42"/>
  <c r="C218" i="42" s="1"/>
  <c r="F174" i="42"/>
  <c r="C174" i="42" s="1"/>
  <c r="F155" i="42"/>
  <c r="C155" i="42" s="1"/>
  <c r="F64" i="42"/>
  <c r="C64" i="42" s="1"/>
  <c r="F209" i="42"/>
  <c r="C209" i="42" s="1"/>
  <c r="F210" i="42"/>
  <c r="C210" i="42" s="1"/>
  <c r="F239" i="42"/>
  <c r="C239" i="42" s="1"/>
  <c r="F182" i="42"/>
  <c r="C182" i="42" s="1"/>
  <c r="F258" i="42"/>
  <c r="C258" i="42" s="1"/>
  <c r="F81" i="42"/>
  <c r="C81" i="42" s="1"/>
  <c r="F187" i="42"/>
  <c r="C187" i="42" s="1"/>
  <c r="F190" i="42"/>
  <c r="C190" i="42" s="1"/>
  <c r="F188" i="42"/>
  <c r="C188" i="42" s="1"/>
  <c r="F184" i="42"/>
  <c r="C184" i="42" s="1"/>
  <c r="F265" i="42"/>
  <c r="C265" i="42" s="1"/>
  <c r="F264" i="42"/>
  <c r="C264" i="42" s="1"/>
  <c r="F124" i="42"/>
  <c r="C124" i="42" s="1"/>
  <c r="F123" i="42"/>
  <c r="C123" i="42" s="1"/>
  <c r="F53" i="42"/>
  <c r="C53" i="42" s="1"/>
  <c r="F22" i="42"/>
  <c r="C22" i="42" s="1"/>
  <c r="F200" i="42"/>
  <c r="C200" i="42" s="1"/>
  <c r="F199" i="42"/>
  <c r="C199" i="42" s="1"/>
  <c r="F276" i="42"/>
  <c r="C276" i="42" s="1"/>
  <c r="F71" i="42"/>
  <c r="C71" i="42" s="1"/>
  <c r="F70" i="42"/>
  <c r="C70" i="42" s="1"/>
  <c r="F56" i="42"/>
  <c r="C56" i="42" s="1"/>
  <c r="F82" i="42"/>
  <c r="C82" i="42" s="1"/>
  <c r="F73" i="42"/>
  <c r="C73" i="42" s="1"/>
  <c r="F72" i="42"/>
  <c r="C72" i="42" s="1"/>
  <c r="F103" i="42"/>
  <c r="C103" i="42" s="1"/>
  <c r="F191" i="42"/>
  <c r="C191" i="42" s="1"/>
  <c r="F193" i="42"/>
  <c r="C193" i="42" s="1"/>
  <c r="F223" i="42"/>
  <c r="C223" i="42" s="1"/>
  <c r="F163" i="42"/>
  <c r="C163" i="42" s="1"/>
  <c r="F240" i="42"/>
  <c r="C240" i="42" s="1"/>
  <c r="F102" i="42"/>
  <c r="C102" i="42" s="1"/>
  <c r="F176" i="42"/>
  <c r="C176" i="42" s="1"/>
  <c r="F54" i="42"/>
  <c r="C54" i="42" s="1"/>
  <c r="F131" i="42"/>
  <c r="C131" i="42" s="1"/>
  <c r="F151" i="42"/>
  <c r="C151" i="42" s="1"/>
  <c r="F283" i="42"/>
  <c r="C283" i="42" s="1"/>
  <c r="F177" i="42"/>
  <c r="C177" i="42" s="1"/>
  <c r="F175" i="42"/>
  <c r="C175" i="42" s="1"/>
  <c r="F298" i="42"/>
  <c r="C298" i="42" s="1"/>
  <c r="F197" i="42"/>
  <c r="C197" i="42" s="1"/>
  <c r="F104" i="42"/>
  <c r="C104" i="42" s="1"/>
  <c r="F214" i="42"/>
  <c r="C214" i="42" s="1"/>
  <c r="F101" i="42"/>
  <c r="C101" i="42" s="1"/>
  <c r="F173" i="42"/>
  <c r="C173" i="42" s="1"/>
  <c r="F206" i="42"/>
  <c r="C206" i="42" s="1"/>
  <c r="F259" i="42"/>
  <c r="C259" i="42" s="1"/>
  <c r="F253" i="42"/>
  <c r="C253" i="42" s="1"/>
  <c r="F133" i="42"/>
  <c r="C133" i="42" s="1"/>
  <c r="F132" i="42"/>
  <c r="C132" i="42" s="1"/>
  <c r="F105" i="42"/>
  <c r="C105" i="42" s="1"/>
  <c r="F180" i="42"/>
  <c r="C180" i="42" s="1"/>
  <c r="F221" i="42"/>
  <c r="C221" i="42" s="1"/>
  <c r="F166" i="42"/>
  <c r="C166" i="42" s="1"/>
  <c r="F257" i="42"/>
  <c r="C257" i="42" s="1"/>
  <c r="F249" i="42"/>
  <c r="C249" i="42" s="1"/>
  <c r="F303" i="42"/>
  <c r="C303" i="42" s="1"/>
  <c r="F120" i="42"/>
  <c r="C120" i="42" s="1"/>
  <c r="F284" i="42"/>
  <c r="C284" i="42" s="1"/>
  <c r="F88" i="42"/>
  <c r="C88" i="42" s="1"/>
  <c r="F84" i="42"/>
  <c r="C84" i="42" s="1"/>
  <c r="F89" i="42"/>
  <c r="C89" i="42" s="1"/>
  <c r="F91" i="42"/>
  <c r="C91" i="42" s="1"/>
  <c r="F90" i="42"/>
  <c r="C90" i="42" s="1"/>
  <c r="F270" i="42"/>
  <c r="C270" i="42" s="1"/>
  <c r="F76" i="42"/>
  <c r="C76" i="42" s="1"/>
  <c r="F168" i="42"/>
  <c r="C168" i="42" s="1"/>
  <c r="F167" i="42"/>
  <c r="C167" i="42" s="1"/>
  <c r="F226" i="42"/>
  <c r="C226" i="42" s="1"/>
  <c r="F244" i="42"/>
  <c r="C244" i="42" s="1"/>
  <c r="F153" i="42"/>
  <c r="C153" i="42" s="1"/>
  <c r="F152" i="42"/>
  <c r="C152" i="42" s="1"/>
  <c r="F55" i="42"/>
  <c r="C55" i="42" s="1"/>
  <c r="F181" i="42"/>
  <c r="C181" i="42" s="1"/>
  <c r="F254" i="42"/>
  <c r="C254" i="42" s="1"/>
  <c r="F252" i="42"/>
  <c r="C252" i="42" s="1"/>
  <c r="F294" i="42"/>
  <c r="C294" i="42" s="1"/>
  <c r="F140" i="42"/>
  <c r="C140" i="42" s="1"/>
  <c r="F139" i="42"/>
  <c r="C139" i="42" s="1"/>
  <c r="F159" i="42"/>
  <c r="C159" i="42" s="1"/>
  <c r="F169" i="42"/>
  <c r="C169" i="42" s="1"/>
  <c r="F149" i="42"/>
  <c r="C149" i="42" s="1"/>
  <c r="F297" i="42"/>
  <c r="C297" i="42" s="1"/>
  <c r="F162" i="42"/>
  <c r="C162" i="42" s="1"/>
  <c r="F161" i="42"/>
  <c r="C161" i="42" s="1"/>
  <c r="F114" i="42"/>
  <c r="C114" i="42" s="1"/>
  <c r="F113" i="42"/>
  <c r="C113" i="42" s="1"/>
  <c r="F146" i="42"/>
  <c r="C146" i="42" s="1"/>
  <c r="F145" i="42"/>
  <c r="C145" i="42" s="1"/>
  <c r="F57" i="42"/>
  <c r="C57" i="42" s="1"/>
  <c r="F51" i="42"/>
  <c r="C51" i="42" s="1"/>
  <c r="F256" i="42"/>
  <c r="C256" i="42" s="1"/>
  <c r="F61" i="42"/>
  <c r="C61" i="42" s="1"/>
  <c r="F204" i="42"/>
  <c r="C204" i="42" s="1"/>
  <c r="F241" i="42"/>
  <c r="C241" i="42" s="1"/>
  <c r="F69" i="42"/>
  <c r="C69" i="42" s="1"/>
  <c r="F68" i="42"/>
  <c r="C68" i="42" s="1"/>
  <c r="F194" i="42"/>
  <c r="C194" i="42" s="1"/>
  <c r="F192" i="42"/>
  <c r="C192" i="42" s="1"/>
  <c r="F271" i="42"/>
  <c r="C271" i="42" s="1"/>
  <c r="F269" i="42"/>
  <c r="C269" i="42" s="1"/>
  <c r="F237" i="42"/>
  <c r="C237" i="42" s="1"/>
  <c r="F236" i="42"/>
  <c r="C236" i="42" s="1"/>
  <c r="F195" i="42"/>
  <c r="C195" i="42" s="1"/>
  <c r="F207" i="42"/>
  <c r="C207" i="42" s="1"/>
  <c r="F205" i="42"/>
  <c r="C205" i="42" s="1"/>
  <c r="F130" i="42"/>
  <c r="C130" i="42" s="1"/>
  <c r="F129" i="42"/>
  <c r="C129" i="42" s="1"/>
  <c r="F273" i="42"/>
  <c r="C273" i="42" s="1"/>
  <c r="F272" i="42"/>
  <c r="C272" i="42" s="1"/>
  <c r="F282" i="42"/>
  <c r="C282" i="42" s="1"/>
  <c r="F281" i="42"/>
  <c r="C281" i="42" s="1"/>
  <c r="F201" i="42"/>
  <c r="C201" i="42" s="1"/>
  <c r="F26" i="42"/>
  <c r="C26" i="42" s="1"/>
  <c r="F288" i="42"/>
  <c r="C288" i="42" s="1"/>
  <c r="F229" i="42"/>
  <c r="C229" i="42" s="1"/>
  <c r="F228" i="42"/>
  <c r="C228" i="42" s="1"/>
  <c r="F78" i="42"/>
  <c r="C78" i="42" s="1"/>
  <c r="F79" i="42"/>
  <c r="C79" i="42" s="1"/>
  <c r="F245" i="42"/>
  <c r="C245" i="42" s="1"/>
  <c r="F125" i="42"/>
  <c r="C125" i="42" s="1"/>
  <c r="F248" i="42"/>
  <c r="C248" i="42" s="1"/>
  <c r="F247" i="42"/>
  <c r="C247" i="42" s="1"/>
  <c r="F85" i="42"/>
  <c r="C85" i="42" s="1"/>
  <c r="F86" i="42"/>
  <c r="C86" i="42" s="1"/>
  <c r="F24" i="42"/>
  <c r="C24" i="42" s="1"/>
  <c r="F23" i="42"/>
  <c r="C23" i="42" s="1"/>
  <c r="F97" i="42"/>
  <c r="C97" i="42" s="1"/>
  <c r="F96" i="42"/>
  <c r="C96" i="42" s="1"/>
  <c r="F198" i="42"/>
  <c r="C198" i="42" s="1"/>
  <c r="F196" i="42"/>
  <c r="C196" i="42" s="1"/>
  <c r="F186" i="42"/>
  <c r="C186" i="42" s="1"/>
  <c r="F185" i="42"/>
  <c r="C185" i="42" s="1"/>
  <c r="F138" i="42"/>
  <c r="C138" i="42" s="1"/>
  <c r="F137" i="42"/>
  <c r="C137" i="42" s="1"/>
  <c r="F278" i="42"/>
  <c r="C278" i="42" s="1"/>
  <c r="F277" i="42"/>
  <c r="C277" i="42" s="1"/>
  <c r="F235" i="42"/>
  <c r="C235" i="42" s="1"/>
  <c r="F234" i="42"/>
  <c r="C234" i="42" s="1"/>
  <c r="F45" i="42"/>
  <c r="C45" i="42" s="1"/>
  <c r="F44" i="42"/>
  <c r="C44" i="42" s="1"/>
  <c r="F213" i="42"/>
  <c r="C213" i="42" s="1"/>
  <c r="F143" i="42"/>
  <c r="C143" i="42" s="1"/>
  <c r="F142" i="42"/>
  <c r="C142" i="42" s="1"/>
  <c r="F261" i="42"/>
  <c r="C261" i="42" s="1"/>
  <c r="F260" i="42"/>
  <c r="C260" i="42" s="1"/>
  <c r="C293" i="42" l="1"/>
  <c r="C290" i="33"/>
  <c r="C286" i="42"/>
  <c r="C291" i="42"/>
  <c r="F297" i="43"/>
  <c r="C297" i="43" s="1"/>
  <c r="F293" i="43"/>
  <c r="F266" i="43"/>
  <c r="C266" i="43" s="1"/>
  <c r="F158" i="43"/>
  <c r="C158" i="43" s="1"/>
  <c r="F246" i="43"/>
  <c r="C246" i="43" s="1"/>
  <c r="F270" i="43"/>
  <c r="C270" i="43" s="1"/>
  <c r="F245" i="43"/>
  <c r="C245" i="43" s="1"/>
  <c r="F209" i="43"/>
  <c r="C209" i="43" s="1"/>
  <c r="F268" i="43"/>
  <c r="C268" i="43" s="1"/>
  <c r="F256" i="43"/>
  <c r="C256" i="43" s="1"/>
  <c r="F244" i="43"/>
  <c r="C244" i="43" s="1"/>
  <c r="F279" i="43"/>
  <c r="C279" i="43" s="1"/>
  <c r="F275" i="43"/>
  <c r="C275" i="43" s="1"/>
  <c r="F267" i="43"/>
  <c r="C267" i="43" s="1"/>
  <c r="F211" i="43"/>
  <c r="C211" i="43" s="1"/>
  <c r="F187" i="43"/>
  <c r="C187" i="43" s="1"/>
  <c r="F176" i="43"/>
  <c r="C176" i="43" s="1"/>
  <c r="F263" i="43"/>
  <c r="C263" i="43" s="1"/>
  <c r="F258" i="43"/>
  <c r="C258" i="43" s="1"/>
  <c r="F251" i="43"/>
  <c r="C251" i="43" s="1"/>
  <c r="F249" i="43"/>
  <c r="C249" i="43" s="1"/>
  <c r="F241" i="43"/>
  <c r="C241" i="43" s="1"/>
  <c r="F230" i="43"/>
  <c r="C230" i="43" s="1"/>
  <c r="F223" i="43"/>
  <c r="C223" i="43" s="1"/>
  <c r="F221" i="43"/>
  <c r="C221" i="43" s="1"/>
  <c r="F184" i="43"/>
  <c r="C184" i="43" s="1"/>
  <c r="F182" i="43"/>
  <c r="C182" i="43" s="1"/>
  <c r="F164" i="43"/>
  <c r="C164" i="43" s="1"/>
  <c r="F144" i="43"/>
  <c r="C144" i="43" s="1"/>
  <c r="F122" i="43"/>
  <c r="C122" i="43" s="1"/>
  <c r="F106" i="43"/>
  <c r="C106" i="43" s="1"/>
  <c r="F74" i="43"/>
  <c r="C74" i="43" s="1"/>
  <c r="F220" i="43"/>
  <c r="C220" i="43" s="1"/>
  <c r="F216" i="43"/>
  <c r="C216" i="43" s="1"/>
  <c r="F214" i="43"/>
  <c r="C214" i="43" s="1"/>
  <c r="F55" i="43"/>
  <c r="C55" i="43" s="1"/>
  <c r="F280" i="43"/>
  <c r="C280" i="43" s="1"/>
  <c r="F172" i="43"/>
  <c r="C172" i="43" s="1"/>
  <c r="F260" i="43"/>
  <c r="C260" i="43" s="1"/>
  <c r="F224" i="43"/>
  <c r="C224" i="43" s="1"/>
  <c r="F191" i="43"/>
  <c r="C191" i="43" s="1"/>
  <c r="F213" i="43"/>
  <c r="C213" i="43" s="1"/>
  <c r="F236" i="43"/>
  <c r="C236" i="43" s="1"/>
  <c r="F203" i="43"/>
  <c r="C203" i="43" s="1"/>
  <c r="F303" i="43"/>
  <c r="C303" i="43" s="1"/>
  <c r="F242" i="43"/>
  <c r="C242" i="43" s="1"/>
  <c r="F102" i="43"/>
  <c r="C102" i="43" s="1"/>
  <c r="F301" i="43"/>
  <c r="C301" i="43" s="1"/>
  <c r="F299" i="43"/>
  <c r="C299" i="43" s="1"/>
  <c r="F53" i="43"/>
  <c r="C53" i="43" s="1"/>
  <c r="F294" i="43"/>
  <c r="C294" i="43" s="1"/>
  <c r="F243" i="43"/>
  <c r="C243" i="43" s="1"/>
  <c r="F250" i="43"/>
  <c r="C250" i="43" s="1"/>
  <c r="F147" i="43"/>
  <c r="C147" i="43" s="1"/>
  <c r="F173" i="43"/>
  <c r="C173" i="43" s="1"/>
  <c r="F157" i="43"/>
  <c r="C157" i="43" s="1"/>
  <c r="F126" i="43"/>
  <c r="C126" i="43" s="1"/>
  <c r="F112" i="43"/>
  <c r="C112" i="43" s="1"/>
  <c r="F101" i="43"/>
  <c r="C101" i="43" s="1"/>
  <c r="F66" i="43"/>
  <c r="C66" i="43" s="1"/>
  <c r="F226" i="43"/>
  <c r="C226" i="43" s="1"/>
  <c r="F205" i="43"/>
  <c r="C205" i="43" s="1"/>
  <c r="F155" i="43"/>
  <c r="C155" i="43" s="1"/>
  <c r="F148" i="43"/>
  <c r="C148" i="43" s="1"/>
  <c r="F111" i="43"/>
  <c r="C111" i="43" s="1"/>
  <c r="F43" i="43"/>
  <c r="C43" i="43" s="1"/>
  <c r="F107" i="43"/>
  <c r="C107" i="43" s="1"/>
  <c r="F119" i="43"/>
  <c r="C119" i="43" s="1"/>
  <c r="F116" i="43"/>
  <c r="C116" i="43" s="1"/>
  <c r="F94" i="43"/>
  <c r="C94" i="43" s="1"/>
  <c r="F73" i="43"/>
  <c r="C73" i="43" s="1"/>
  <c r="F61" i="43"/>
  <c r="C61" i="43" s="1"/>
  <c r="F70" i="43"/>
  <c r="C70" i="43" s="1"/>
  <c r="F44" i="43"/>
  <c r="C44" i="43" s="1"/>
  <c r="F134" i="43"/>
  <c r="C134" i="43" s="1"/>
  <c r="F285" i="43"/>
  <c r="C285" i="43" s="1"/>
  <c r="F165" i="43"/>
  <c r="C165" i="43" s="1"/>
  <c r="F296" i="43"/>
  <c r="C296" i="43" s="1"/>
  <c r="F295" i="43"/>
  <c r="C295" i="43" s="1"/>
  <c r="F262" i="43"/>
  <c r="C262" i="43" s="1"/>
  <c r="F183" i="43"/>
  <c r="C183" i="43" s="1"/>
  <c r="F215" i="43"/>
  <c r="C215" i="43" s="1"/>
  <c r="F212" i="43"/>
  <c r="C212" i="43" s="1"/>
  <c r="F140" i="43"/>
  <c r="C140" i="43" s="1"/>
  <c r="F125" i="43"/>
  <c r="C125" i="43" s="1"/>
  <c r="F58" i="43"/>
  <c r="C58" i="43" s="1"/>
  <c r="F80" i="43"/>
  <c r="C80" i="43" s="1"/>
  <c r="F237" i="43"/>
  <c r="C237" i="43" s="1"/>
  <c r="F179" i="43"/>
  <c r="C179" i="43" s="1"/>
  <c r="F170" i="43"/>
  <c r="C170" i="43" s="1"/>
  <c r="F150" i="43"/>
  <c r="C150" i="43" s="1"/>
  <c r="F139" i="43"/>
  <c r="C139" i="43" s="1"/>
  <c r="F108" i="43"/>
  <c r="C108" i="43" s="1"/>
  <c r="F135" i="43"/>
  <c r="C135" i="43" s="1"/>
  <c r="F65" i="43"/>
  <c r="C65" i="43" s="1"/>
  <c r="F67" i="43"/>
  <c r="C67" i="43" s="1"/>
  <c r="F98" i="43"/>
  <c r="C98" i="43" s="1"/>
  <c r="F93" i="43"/>
  <c r="C93" i="43" s="1"/>
  <c r="F63" i="43"/>
  <c r="C63" i="43" s="1"/>
  <c r="F71" i="43"/>
  <c r="C71" i="43" s="1"/>
  <c r="F146" i="43"/>
  <c r="C146" i="43" s="1"/>
  <c r="F145" i="43"/>
  <c r="C145" i="43" s="1"/>
  <c r="F200" i="43"/>
  <c r="C200" i="43" s="1"/>
  <c r="F199" i="43"/>
  <c r="C199" i="43" s="1"/>
  <c r="F143" i="43"/>
  <c r="C143" i="43" s="1"/>
  <c r="F142" i="43"/>
  <c r="C142" i="43" s="1"/>
  <c r="F45" i="43"/>
  <c r="C45" i="43" s="1"/>
  <c r="F130" i="43"/>
  <c r="C130" i="43" s="1"/>
  <c r="F129" i="43"/>
  <c r="C129" i="43" s="1"/>
  <c r="F167" i="43"/>
  <c r="C167" i="43" s="1"/>
  <c r="F255" i="43"/>
  <c r="C255" i="43" s="1"/>
  <c r="F171" i="43"/>
  <c r="C171" i="43" s="1"/>
  <c r="F25" i="43"/>
  <c r="C25" i="43" s="1"/>
  <c r="F210" i="43"/>
  <c r="C210" i="43" s="1"/>
  <c r="F156" i="43"/>
  <c r="C156" i="43" s="1"/>
  <c r="F103" i="43"/>
  <c r="C103" i="43" s="1"/>
  <c r="F160" i="43"/>
  <c r="C160" i="43" s="1"/>
  <c r="F149" i="43"/>
  <c r="C149" i="43" s="1"/>
  <c r="F110" i="43"/>
  <c r="C110" i="43" s="1"/>
  <c r="F163" i="43"/>
  <c r="C163" i="43" s="1"/>
  <c r="F128" i="43"/>
  <c r="C128" i="43" s="1"/>
  <c r="F62" i="43"/>
  <c r="C62" i="43" s="1"/>
  <c r="F252" i="43"/>
  <c r="C252" i="43" s="1"/>
  <c r="F56" i="43"/>
  <c r="C56" i="43" s="1"/>
  <c r="F87" i="43"/>
  <c r="C87" i="43" s="1"/>
  <c r="F291" i="43"/>
  <c r="F206" i="43"/>
  <c r="C206" i="43" s="1"/>
  <c r="F189" i="43"/>
  <c r="C189" i="43" s="1"/>
  <c r="F201" i="43"/>
  <c r="C201" i="43" s="1"/>
  <c r="F276" i="43"/>
  <c r="C276" i="43" s="1"/>
  <c r="F190" i="43"/>
  <c r="C190" i="43" s="1"/>
  <c r="F188" i="43"/>
  <c r="C188" i="43" s="1"/>
  <c r="F151" i="43"/>
  <c r="C151" i="43" s="1"/>
  <c r="F27" i="43"/>
  <c r="C27" i="43" s="1"/>
  <c r="F162" i="43"/>
  <c r="C162" i="43" s="1"/>
  <c r="F161" i="43"/>
  <c r="C161" i="43" s="1"/>
  <c r="F273" i="43"/>
  <c r="C273" i="43" s="1"/>
  <c r="F272" i="43"/>
  <c r="C272" i="43" s="1"/>
  <c r="F290" i="43"/>
  <c r="F265" i="43"/>
  <c r="C265" i="43" s="1"/>
  <c r="F264" i="43"/>
  <c r="C264" i="43" s="1"/>
  <c r="F253" i="43"/>
  <c r="C253" i="43" s="1"/>
  <c r="F254" i="43"/>
  <c r="C254" i="43" s="1"/>
  <c r="F274" i="43"/>
  <c r="C274" i="43" s="1"/>
  <c r="F298" i="43"/>
  <c r="C298" i="43" s="1"/>
  <c r="F238" i="43"/>
  <c r="C238" i="43" s="1"/>
  <c r="F219" i="43"/>
  <c r="C219" i="43" s="1"/>
  <c r="F141" i="43"/>
  <c r="C141" i="43" s="1"/>
  <c r="F115" i="43"/>
  <c r="C115" i="43" s="1"/>
  <c r="F227" i="43"/>
  <c r="C227" i="43" s="1"/>
  <c r="F204" i="43"/>
  <c r="C204" i="43" s="1"/>
  <c r="F181" i="43"/>
  <c r="C181" i="43" s="1"/>
  <c r="F180" i="43"/>
  <c r="C180" i="43" s="1"/>
  <c r="F169" i="43"/>
  <c r="C169" i="43" s="1"/>
  <c r="F109" i="43"/>
  <c r="C109" i="43" s="1"/>
  <c r="F121" i="43"/>
  <c r="C121" i="43" s="1"/>
  <c r="F99" i="43"/>
  <c r="C99" i="43" s="1"/>
  <c r="F92" i="43"/>
  <c r="C92" i="43" s="1"/>
  <c r="F278" i="43"/>
  <c r="C278" i="43" s="1"/>
  <c r="F277" i="43"/>
  <c r="C277" i="43" s="1"/>
  <c r="F248" i="43"/>
  <c r="C248" i="43" s="1"/>
  <c r="F247" i="43"/>
  <c r="C247" i="43" s="1"/>
  <c r="F124" i="43"/>
  <c r="C124" i="43" s="1"/>
  <c r="F123" i="43"/>
  <c r="C123" i="43" s="1"/>
  <c r="F192" i="43"/>
  <c r="C192" i="43" s="1"/>
  <c r="F218" i="43"/>
  <c r="C218" i="43" s="1"/>
  <c r="F217" i="43"/>
  <c r="C217" i="43" s="1"/>
  <c r="F207" i="43"/>
  <c r="C207" i="43" s="1"/>
  <c r="F132" i="43"/>
  <c r="C132" i="43" s="1"/>
  <c r="F194" i="43"/>
  <c r="C194" i="43" s="1"/>
  <c r="F193" i="43"/>
  <c r="C193" i="43" s="1"/>
  <c r="F240" i="43"/>
  <c r="C240" i="43" s="1"/>
  <c r="F239" i="43"/>
  <c r="C239" i="43" s="1"/>
  <c r="F232" i="43"/>
  <c r="C232" i="43" s="1"/>
  <c r="F84" i="43"/>
  <c r="C84" i="43" s="1"/>
  <c r="F168" i="43"/>
  <c r="C168" i="43" s="1"/>
  <c r="F166" i="43"/>
  <c r="C166" i="43" s="1"/>
  <c r="F23" i="43"/>
  <c r="C23" i="43" s="1"/>
  <c r="F77" i="43"/>
  <c r="C77" i="43" s="1"/>
  <c r="F269" i="43"/>
  <c r="C269" i="43" s="1"/>
  <c r="F175" i="43"/>
  <c r="C175" i="43" s="1"/>
  <c r="F54" i="43"/>
  <c r="C54" i="43" s="1"/>
  <c r="F283" i="43"/>
  <c r="C283" i="43" s="1"/>
  <c r="F76" i="43"/>
  <c r="C76" i="43" s="1"/>
  <c r="F52" i="43"/>
  <c r="C52" i="43" s="1"/>
  <c r="F257" i="43"/>
  <c r="C257" i="43" s="1"/>
  <c r="F222" i="43"/>
  <c r="C222" i="43" s="1"/>
  <c r="F159" i="43"/>
  <c r="C159" i="43" s="1"/>
  <c r="F127" i="43"/>
  <c r="C127" i="43" s="1"/>
  <c r="F89" i="43"/>
  <c r="C89" i="43" s="1"/>
  <c r="F235" i="43"/>
  <c r="C235" i="43" s="1"/>
  <c r="F234" i="43"/>
  <c r="C234" i="43" s="1"/>
  <c r="F225" i="43"/>
  <c r="C225" i="43" s="1"/>
  <c r="F202" i="43"/>
  <c r="C202" i="43" s="1"/>
  <c r="F178" i="43"/>
  <c r="C178" i="43" s="1"/>
  <c r="F154" i="43"/>
  <c r="C154" i="43" s="1"/>
  <c r="F100" i="43"/>
  <c r="C100" i="43" s="1"/>
  <c r="F95" i="43"/>
  <c r="C95" i="43" s="1"/>
  <c r="F72" i="43"/>
  <c r="C72" i="43" s="1"/>
  <c r="F186" i="43"/>
  <c r="C186" i="43" s="1"/>
  <c r="F185" i="43"/>
  <c r="C185" i="43" s="1"/>
  <c r="F60" i="43"/>
  <c r="C60" i="43" s="1"/>
  <c r="F59" i="43"/>
  <c r="C59" i="43" s="1"/>
  <c r="F197" i="43"/>
  <c r="C197" i="43" s="1"/>
  <c r="F114" i="43"/>
  <c r="C114" i="43" s="1"/>
  <c r="F113" i="43"/>
  <c r="C113" i="43" s="1"/>
  <c r="F282" i="43"/>
  <c r="C282" i="43" s="1"/>
  <c r="F281" i="43"/>
  <c r="C281" i="43" s="1"/>
  <c r="F133" i="43"/>
  <c r="C133" i="43" s="1"/>
  <c r="F131" i="43"/>
  <c r="C131" i="43" s="1"/>
  <c r="F82" i="43"/>
  <c r="C82" i="43" s="1"/>
  <c r="F81" i="43"/>
  <c r="C81" i="43" s="1"/>
  <c r="F153" i="43"/>
  <c r="C153" i="43" s="1"/>
  <c r="F152" i="43"/>
  <c r="C152" i="43" s="1"/>
  <c r="F79" i="43"/>
  <c r="C79" i="43" s="1"/>
  <c r="F78" i="43"/>
  <c r="C78" i="43" s="1"/>
  <c r="F271" i="43"/>
  <c r="C271" i="43" s="1"/>
  <c r="F196" i="43"/>
  <c r="C196" i="43" s="1"/>
  <c r="F120" i="43"/>
  <c r="C120" i="43" s="1"/>
  <c r="F88" i="43"/>
  <c r="C88" i="43" s="1"/>
  <c r="F75" i="43"/>
  <c r="C75" i="43" s="1"/>
  <c r="F208" i="43"/>
  <c r="C208" i="43" s="1"/>
  <c r="F136" i="43"/>
  <c r="C136" i="43" s="1"/>
  <c r="F83" i="43"/>
  <c r="C83" i="43" s="1"/>
  <c r="F64" i="43"/>
  <c r="C64" i="43" s="1"/>
  <c r="F229" i="43"/>
  <c r="C229" i="43" s="1"/>
  <c r="F228" i="43"/>
  <c r="C228" i="43" s="1"/>
  <c r="F105" i="43"/>
  <c r="C105" i="43" s="1"/>
  <c r="F104" i="43"/>
  <c r="C104" i="43" s="1"/>
  <c r="F97" i="43"/>
  <c r="C97" i="43" s="1"/>
  <c r="F96" i="43"/>
  <c r="C96" i="43" s="1"/>
  <c r="F118" i="43"/>
  <c r="C118" i="43" s="1"/>
  <c r="F117" i="43"/>
  <c r="C117" i="43" s="1"/>
  <c r="F24" i="43"/>
  <c r="C24" i="43" s="1"/>
  <c r="F22" i="43"/>
  <c r="C22" i="43" s="1"/>
  <c r="F233" i="43"/>
  <c r="C233" i="43" s="1"/>
  <c r="F231" i="43"/>
  <c r="C231" i="43" s="1"/>
  <c r="F57" i="43"/>
  <c r="C57" i="43" s="1"/>
  <c r="F51" i="43"/>
  <c r="C51" i="43" s="1"/>
  <c r="F86" i="43"/>
  <c r="C86" i="43" s="1"/>
  <c r="F85" i="43"/>
  <c r="C85" i="43" s="1"/>
  <c r="F138" i="43"/>
  <c r="C138" i="43" s="1"/>
  <c r="F137" i="43"/>
  <c r="C137" i="43" s="1"/>
  <c r="F177" i="43"/>
  <c r="C177" i="43" s="1"/>
  <c r="F174" i="43"/>
  <c r="C174" i="43" s="1"/>
  <c r="F26" i="43"/>
  <c r="C26" i="43" s="1"/>
  <c r="F288" i="43"/>
  <c r="C288" i="43" s="1"/>
  <c r="F261" i="43"/>
  <c r="C261" i="43" s="1"/>
  <c r="F259" i="43"/>
  <c r="C259" i="43"/>
  <c r="F91" i="43"/>
  <c r="C91" i="43" s="1"/>
  <c r="F90" i="43"/>
  <c r="C90" i="43" s="1"/>
  <c r="F284" i="43"/>
  <c r="C284" i="43" s="1"/>
  <c r="F286" i="43"/>
  <c r="F198" i="43"/>
  <c r="C198" i="43" s="1"/>
  <c r="F195" i="43"/>
  <c r="C195" i="43" s="1"/>
  <c r="F69" i="43"/>
  <c r="C69" i="43" s="1"/>
  <c r="F68" i="43"/>
  <c r="C68" i="43" s="1"/>
  <c r="C290" i="42" l="1"/>
  <c r="C291" i="43"/>
  <c r="C293" i="43"/>
  <c r="C290" i="43" s="1"/>
  <c r="C286" i="43"/>
</calcChain>
</file>

<file path=xl/sharedStrings.xml><?xml version="1.0" encoding="utf-8"?>
<sst xmlns="http://schemas.openxmlformats.org/spreadsheetml/2006/main" count="25108" uniqueCount="1431">
  <si>
    <t>Budžeta finansēta institūcija</t>
  </si>
  <si>
    <t>Reģistrācijas Nr.</t>
  </si>
  <si>
    <t>Adrese</t>
  </si>
  <si>
    <t>Funkcionālās klasifikācijas kods</t>
  </si>
  <si>
    <t>Programma</t>
  </si>
  <si>
    <t>Konta Nr.</t>
  </si>
  <si>
    <t>pamatbudžetam</t>
  </si>
  <si>
    <t>Valsts budžeta transfertiem</t>
  </si>
  <si>
    <t>projektiem</t>
  </si>
  <si>
    <t>maksas pakalpojumiem</t>
  </si>
  <si>
    <t>ziedojumiem, dāvinājumiem</t>
  </si>
  <si>
    <t>Budžeta klasifikācijas                                                         kods</t>
  </si>
  <si>
    <t>Rādītāju nosaukumi</t>
  </si>
  <si>
    <t>Kopā</t>
  </si>
  <si>
    <t>Pamatbudžets</t>
  </si>
  <si>
    <t>Valsts budžeta transferti (mērķdotācijas)</t>
  </si>
  <si>
    <t>Maksas pakalpojumi</t>
  </si>
  <si>
    <t>Ziedojumi, dāvinājumi</t>
  </si>
  <si>
    <t>1</t>
  </si>
  <si>
    <t xml:space="preserve">  I   IEŅĒMUMI</t>
  </si>
  <si>
    <t>Ieņēmumi pavisam kopā, t.sk.:</t>
  </si>
  <si>
    <t>Atlikums gada sākumā, t.sk:</t>
  </si>
  <si>
    <t>F21010000   kasē</t>
  </si>
  <si>
    <t>F22010000 bankā</t>
  </si>
  <si>
    <t>X</t>
  </si>
  <si>
    <t>Ieņēmumi no citiem avotiem saskaņā ar noslēgtajiem līgumiem</t>
  </si>
  <si>
    <t>Ieņēmumi no budžeta iestāžu sniegtajiem maksas pakalpojumiem</t>
  </si>
  <si>
    <t>Maksa par izglītības pakalpojumiem</t>
  </si>
  <si>
    <t>Mācību maksa</t>
  </si>
  <si>
    <t>Ieņēmumi no vecāku maksām</t>
  </si>
  <si>
    <t>Pārējie ieņēmumi par izglītības pakalpojumiem</t>
  </si>
  <si>
    <t>Ieņēmumi par dokumentu izsniegšanu un kancelejas pakalpojumiem</t>
  </si>
  <si>
    <t>Ieņēmumi par pārējo dokumentu izsniegšanu un pārēejiem kancelejas pakalpojumiem</t>
  </si>
  <si>
    <t>Ieņēmumi par nomu un īri</t>
  </si>
  <si>
    <t>Ieņēmumi par nomu</t>
  </si>
  <si>
    <t>Ieņēmumi no kustamā īpašuma iznomāšanas</t>
  </si>
  <si>
    <t>Ieņēmumi par pārējiem budžeta iestāžu maksas pakalpojumiem</t>
  </si>
  <si>
    <t>Maksa par personu uzturēšanos sociālās aprūpes iestādēs</t>
  </si>
  <si>
    <t>Ieņēmumi par biļešu realizāciju</t>
  </si>
  <si>
    <t>Ieņēmumi par projektu realizāciju</t>
  </si>
  <si>
    <t>Citi ieņēmumi par maksas pakalpojumiem</t>
  </si>
  <si>
    <t>Pārējie šajā klasifikācijā iepriekš neklasificētie ieņēmumi</t>
  </si>
  <si>
    <t>Citi iepriekš neklasificētie pašu ieņēmumi</t>
  </si>
  <si>
    <t>Pārējie iepriekš neklasificētie pašu ieņēmumi</t>
  </si>
  <si>
    <t>Saņemtie ziedojumi un dāvinājumi</t>
  </si>
  <si>
    <t>Juridisku personu ziedojumi un dāvinājumi naudā</t>
  </si>
  <si>
    <t>Fizisko personu ziedojumi un dāvinājumi naudā</t>
  </si>
  <si>
    <t xml:space="preserve">  I I     IZDEVUMI</t>
  </si>
  <si>
    <t>Izdevumi pavisam kopā, t.sk.</t>
  </si>
  <si>
    <t>Izdevumi (uzturēšanas izdevumi+izdevumi kapitālieguldījumiem)</t>
  </si>
  <si>
    <t>Uzturēšanas izdevumi kopā (1000; 2000; 3000; 4000)</t>
  </si>
  <si>
    <t>Atlīdzība</t>
  </si>
  <si>
    <t xml:space="preserve">Atalgojums  </t>
  </si>
  <si>
    <t>Mēnešalga</t>
  </si>
  <si>
    <t>Deputātu mēnešalga</t>
  </si>
  <si>
    <t>Pārējo darbinieku mēnešalga (darba alga)</t>
  </si>
  <si>
    <t>Piemaksas un prēmijas un naudas balvas</t>
  </si>
  <si>
    <t>Piemaksa par nakts darbu</t>
  </si>
  <si>
    <t>Samaksa par virsstundu darbu un darbu svētku dienās</t>
  </si>
  <si>
    <t>Piemaksa par darbu īpašos apstākļos, speciālās piemaksas</t>
  </si>
  <si>
    <t>Piemaksa par personisko darba ieguldījumu un darba kvalitāti</t>
  </si>
  <si>
    <t>Piemaksa par papildu darbu</t>
  </si>
  <si>
    <t>Citas normatīvajos aktos noteiktās piemaksas, kas nav iepriekš klasificētas</t>
  </si>
  <si>
    <t>Atalgojums fiziskajām personām uz tiesiskās attiecības regulējošu dokumentu pamata</t>
  </si>
  <si>
    <t>Darba devēja valsts soc. apdroš. obl. iemaksas, sociāla rakstura pabalsti un kompensācijas</t>
  </si>
  <si>
    <t>Darba devēja valsts sociālās apdrošin. obligātās iemaksas</t>
  </si>
  <si>
    <t>Darba devēja pabalsti, kompensācijas un citi maksājumi</t>
  </si>
  <si>
    <t>Mācību maksas kompensācija</t>
  </si>
  <si>
    <t>Darba devēja izdevumi veselības, dzīvības un nelaimes gadījumu apdrošināšanai</t>
  </si>
  <si>
    <t>Preces un pakalpojumi</t>
  </si>
  <si>
    <t>Dienas nauda</t>
  </si>
  <si>
    <t>Pakalpojumi</t>
  </si>
  <si>
    <t>Pasta, telefona un citi sakaru pakalpojumi</t>
  </si>
  <si>
    <t>Valsts nozīmes datu pārraides tīkla pakalpojumi</t>
  </si>
  <si>
    <t>Telefona abonēšanas maksa, vietējo un tālsarunu apmaksa, interneta pakalpojumu sniedzēju apmaksa</t>
  </si>
  <si>
    <t>Mobilā telefona abonēšanas maksas un sarunu apmaksa</t>
  </si>
  <si>
    <t>Pārējie sakaru pakalpojumi</t>
  </si>
  <si>
    <t>Izdevumi par komunālajiem pakalpojumiem</t>
  </si>
  <si>
    <t>Izdevumi par apkuri</t>
  </si>
  <si>
    <t>Izdevumi par ūdeni un kanalizāciju</t>
  </si>
  <si>
    <t>Izdevumi par elektroenerģiju</t>
  </si>
  <si>
    <t>Izdevumi par pārējiem komunālajiem pakalpojumiem</t>
  </si>
  <si>
    <t>Iestādes administratīvie izdevumi un ar iestādes darbības nodrošināšanu saistītie izdevumi</t>
  </si>
  <si>
    <t>Auditoru, tulku pakalpojumi, izdevumi par iestāžu pasūtītajiem pētījumiem</t>
  </si>
  <si>
    <t>Izdevumi par transporta pakalpojumiem</t>
  </si>
  <si>
    <t>Normatīvajos aktos noteiktie darba devēja veselības izdevumi darba ņēmējiem</t>
  </si>
  <si>
    <t>Bankas komisija, pakalpojumi</t>
  </si>
  <si>
    <t xml:space="preserve">Pārējie iestādes administratīvie izdevumi </t>
  </si>
  <si>
    <t>Ēku, būvju un telpu kārtējais remonts</t>
  </si>
  <si>
    <t>Transportlīdzekļu uzturēšana un remonts</t>
  </si>
  <si>
    <t>Iekārtas, inventāra un aparatūras remonts, tehniskā apkalpošana</t>
  </si>
  <si>
    <t>Autoceļu un ielu pārvaldīšana un uzturēšana</t>
  </si>
  <si>
    <t>Apdrošināšanas izdevumi</t>
  </si>
  <si>
    <t>Profesionālās darbības civiltiesiskās apdrošināšanas izdevumi</t>
  </si>
  <si>
    <t>Pārējie remontdarbu un iestāžu uzturēšanas pakalpojumi</t>
  </si>
  <si>
    <t>Informācijas tehnoloģijas pakalpojumi</t>
  </si>
  <si>
    <t>Informācijas sistēmas uzturēšana</t>
  </si>
  <si>
    <t>Informācijas sistēmas licenču nomas izdevumi</t>
  </si>
  <si>
    <t>Pārējie informācijas tehnoloģiju pakalpojumi</t>
  </si>
  <si>
    <t>Īre un noma</t>
  </si>
  <si>
    <t>Ēku, telpu īre un noma</t>
  </si>
  <si>
    <t>Transportlīdzekļu noma</t>
  </si>
  <si>
    <t>Zemes noma</t>
  </si>
  <si>
    <t>Pārējā noma</t>
  </si>
  <si>
    <t>Citi pakalpojumi</t>
  </si>
  <si>
    <t>Izdevumi par tiesvedības darbiem</t>
  </si>
  <si>
    <t>Pašvaldību līdzekļi neparedzētiem gadījumiem</t>
  </si>
  <si>
    <t>Izdevumi juridiskās palīdzības sniedzējiem un zvērinātiem tiesu izpildītājiem</t>
  </si>
  <si>
    <t>Iestādes iekšējo kolektīvo pasākumu organizēšanas izdevumi</t>
  </si>
  <si>
    <t>Pārējie iepriekš neklasificētie pakalpojumu veidi</t>
  </si>
  <si>
    <t>Maksājumi par sniegtajiem finanšu pakalpojumiem</t>
  </si>
  <si>
    <t>Maksājumi par pašvaldību parāda apkalpošanu</t>
  </si>
  <si>
    <t>Krājumi, materiāli, energoresursi, preces, biroja preces un inventārs, kurus neuzskaita kodā 5000</t>
  </si>
  <si>
    <t xml:space="preserve">Biroja preces </t>
  </si>
  <si>
    <t>Inventārs</t>
  </si>
  <si>
    <t>Spectērpi</t>
  </si>
  <si>
    <t>Kurināmais un enerģētiskie  materiāli</t>
  </si>
  <si>
    <t>Kurināmais</t>
  </si>
  <si>
    <t>Degviela</t>
  </si>
  <si>
    <t>Pārējie enerģētiskie materiāli</t>
  </si>
  <si>
    <t>Materiāli un izejvielas palīgražošanai</t>
  </si>
  <si>
    <t>Zāles, ķimikālijas, laboratorijas preces, medicīniskās ierīces, med.instrumenti, laboratorijas dzīvnieki un to uzturēšana</t>
  </si>
  <si>
    <t>Zāles, ķimikālijas, laboratorijas preces</t>
  </si>
  <si>
    <t>Medicīnas instrumenti, laboratorijas dzīvnieki un to uzturēšana</t>
  </si>
  <si>
    <t>Kārtējā remonta un iestāžu uzturēšanas materiāli</t>
  </si>
  <si>
    <t>Remontmateriāli</t>
  </si>
  <si>
    <t>Saimniecības materiāli</t>
  </si>
  <si>
    <t>Elektroiekārtu remonta un uzturēšanas materiāli</t>
  </si>
  <si>
    <t>Transportlīdzekļu uzturēšana un remontmateriāli</t>
  </si>
  <si>
    <t>Datortehnikas remonta un uzturēšanas materiāli</t>
  </si>
  <si>
    <t>Pārējās kārtējo remontu materiālu izmaksas</t>
  </si>
  <si>
    <t>Valsts un pašvaldību aprūpē un apgādē esošo personu uzturēšana</t>
  </si>
  <si>
    <t>Mīkstais inventārs</t>
  </si>
  <si>
    <t>Virtuves inventārs, trauki un galda piederumi</t>
  </si>
  <si>
    <t>Ēdināšanas izdevumi</t>
  </si>
  <si>
    <t>Formas tērpi un speciālais apģērbs</t>
  </si>
  <si>
    <t>Uzturdevas kompensācija naudā</t>
  </si>
  <si>
    <t>Apdrošināšanas izdevumi veselības, dzīvības un nelaimes gadījumu apdrošināšanai</t>
  </si>
  <si>
    <t>Pārējie valsts un pašvaldību aprūpē un apgādē esošo personu uzturēšanas izdevumi, kuri nav minēti citos koda 2360 apakškodos</t>
  </si>
  <si>
    <t>Mācību līdzekļi un materiāli</t>
  </si>
  <si>
    <t>Specifiskie materiāli un inventārs</t>
  </si>
  <si>
    <t>Munīcija</t>
  </si>
  <si>
    <t>Pārējie specifiskas lietošanas materiāli un inventārs</t>
  </si>
  <si>
    <t>Pārējās preces</t>
  </si>
  <si>
    <t>Izdevumi periodikas iegādei</t>
  </si>
  <si>
    <t>Budžeta iestāžu nodokļu, nodevu un naudas sodu maksājumi</t>
  </si>
  <si>
    <t>Budžeta iestāžu nodokļu maksājumi</t>
  </si>
  <si>
    <t>Budžeta iestāžu pievienotās vērtības nodokļa maksājumi</t>
  </si>
  <si>
    <t>Budžeta iestāžu nekustamā īpašuma nodokļa (t.sk. zemes nodokļa parāda) maksājumi budžetā</t>
  </si>
  <si>
    <t>Budžeta iestāžu dabas resursu nodokļa maksājumi</t>
  </si>
  <si>
    <t>Pārējie budžeta iestāžu pārskaitītie nodokļi un nodevas</t>
  </si>
  <si>
    <t>Budžeta iestāžu naudas sodu maksājumi</t>
  </si>
  <si>
    <t>Pakalpojumi, kurus budžeta iestādes apmaksā noteikto funkciju ietvaros, kas nav iestādes administratīvie izdevumi</t>
  </si>
  <si>
    <t>Subsīdijas un dotācijas</t>
  </si>
  <si>
    <t>Valsts un pašvaldību budžeta dotācija komersantiem, biedrībām un nodibinājumiem un fiziskām personām</t>
  </si>
  <si>
    <t>Valsts un pašvaldību budžeta dotācija valsts un pašvaldību komersantiem</t>
  </si>
  <si>
    <t>Valsts un pašvaldību budžeta dotācija biedrībām un nodibinājumiem</t>
  </si>
  <si>
    <t>Subsīdijas un dotācijas biedrībām un nodibinājumiem Eiropas Savienības politiku instrumentu un pārējās ārvalstu finanšu palīdzības līdzfinansētajiem projektiem (pasākumiem)</t>
  </si>
  <si>
    <t>Atmaksa biedrībām un nodibinājumiem par Eiropas Savienības politiku instrumentu un pārējās ārvalstu finanšu palīdzības projektu (pasākumu) īstenošanu</t>
  </si>
  <si>
    <t>Subsīdijas komersantiem sabiedriskā transporta pakalpojumu nodrošināšanai (par pasažieru regulārajiem pārvadājumiem)</t>
  </si>
  <si>
    <t>Produktu supsīdijas komersantiem sabiedriskā transporta pakalpojumu nodrošināšanai (par pasažieru regulārajiem pārvadājumiem)</t>
  </si>
  <si>
    <t>Citas ražošanas subsīdijas komersantiem sabiedriskā transporta pakalpojumu nodrošināšanai (par pasažieru regulārajiem pārvadājumiem)</t>
  </si>
  <si>
    <t>Procentu izdevumi</t>
  </si>
  <si>
    <t>Procentu maksājumi iekšzemes kredītiestādēm</t>
  </si>
  <si>
    <t>Budžeta iestāžu līzinga procentu maksājumi</t>
  </si>
  <si>
    <t>Pārējie procentu maksājumi</t>
  </si>
  <si>
    <t>Budžeta iestāžu procentu maksājumi Valsts kasei</t>
  </si>
  <si>
    <t>Izdevumi kapitālieguldījumiem - kopā</t>
  </si>
  <si>
    <t>Pamatkapitāla veidošana</t>
  </si>
  <si>
    <t>Nemateriālie ieguldījumi</t>
  </si>
  <si>
    <t>Attīstības pasākumi un programmas</t>
  </si>
  <si>
    <t>Licences, koncesijas un patenti, preču zīmes un līdzīgas tiesības</t>
  </si>
  <si>
    <t>Datorprogrammas</t>
  </si>
  <si>
    <t>Pārējās licences, koncesijas un patenti, preču zīmes un tamlīdzīgas tiesības</t>
  </si>
  <si>
    <t>Pārējie nemateriālie ieguldījumi</t>
  </si>
  <si>
    <t>Nemateriālo ieguldījumu izveidošana</t>
  </si>
  <si>
    <t>Kapitālsabiedrību iegādes rezultātā iegūtā nemateriālā vērtība</t>
  </si>
  <si>
    <t>Pamatlīdzekļi</t>
  </si>
  <si>
    <t>Zeme, ēkas un būves</t>
  </si>
  <si>
    <t>Dzīvojamās ēkas</t>
  </si>
  <si>
    <t>Nedzīvojamās ēkas</t>
  </si>
  <si>
    <t>Transporta būves</t>
  </si>
  <si>
    <t>Zeme zem ēkām un būvēm</t>
  </si>
  <si>
    <t>Kultivētā zeme</t>
  </si>
  <si>
    <t>Atpūtai un izklaidei izmantojamā zeme</t>
  </si>
  <si>
    <t>Pārējā zeme</t>
  </si>
  <si>
    <t>Celtnes un būves</t>
  </si>
  <si>
    <t>Pārējais nekustamais īpašums</t>
  </si>
  <si>
    <t>Tehnoloģiskās iekārtas un mašīnas</t>
  </si>
  <si>
    <t>Pārējie pamatlīdzekļi</t>
  </si>
  <si>
    <t>Transportlīdzekļi</t>
  </si>
  <si>
    <t>Saimniecības pamatlīdzekļi</t>
  </si>
  <si>
    <t>Bibliotēku krājumi</t>
  </si>
  <si>
    <t>Izklaides, literārie un mākslas oriģināldarbi</t>
  </si>
  <si>
    <t>Antīkie un citi mākslas priekšmeti</t>
  </si>
  <si>
    <t>Citas vērtslietas</t>
  </si>
  <si>
    <t>Datortehnika, sakaru un cita biroja tehnika</t>
  </si>
  <si>
    <t>Pārējie iepriekš neklasificētie pamatlīdzekļi</t>
  </si>
  <si>
    <t>Pamatlīdzekļu izveidošana un nepabeigtā būvniecība</t>
  </si>
  <si>
    <t>Kapitālais remonts un rekonstrukcija</t>
  </si>
  <si>
    <t>Bioloģiskie un pazemes aktīvi</t>
  </si>
  <si>
    <t>Pārējie bioloģiskie un lauksaimniecības aktīvi</t>
  </si>
  <si>
    <t>Ilgtermiņa ieguldījumi nomātajos pamatlīdzekļos</t>
  </si>
  <si>
    <t>Sociālie pabalsti</t>
  </si>
  <si>
    <t>Pensijas un sociālie pabalsti naudā</t>
  </si>
  <si>
    <t>Valsts sociālās apdrošināšanas pabalsti naudā</t>
  </si>
  <si>
    <t>Valsts un pašvaldību nodarbinātības pabalsti naudā</t>
  </si>
  <si>
    <t>Bezdarbnieku pabalsts</t>
  </si>
  <si>
    <t>Bezdarbnieku stipendija</t>
  </si>
  <si>
    <t>Pašvaldību sociālā palīdzība iedzīvotājiem naudā</t>
  </si>
  <si>
    <t>Pabalsti veselības aprūpei naudā</t>
  </si>
  <si>
    <t>Pabalsti ēdināšanai naudā</t>
  </si>
  <si>
    <t>Pašvaldību vienreizējie pabalsti naudā ārkārtas situācijā</t>
  </si>
  <si>
    <t>Sociālās garantijas bāreņiem un audžuģimenēm naudā</t>
  </si>
  <si>
    <t>Pārējā sociālā palīdzība  naudā</t>
  </si>
  <si>
    <t>Pabalsts garantētā minimālā ienākumu līmeņa nodrošināšanai naudā</t>
  </si>
  <si>
    <t>Dzīvokļa pabalsti naudā</t>
  </si>
  <si>
    <t>Valsts un pašvaldību budžeta maksājumi</t>
  </si>
  <si>
    <t>Stipendijas</t>
  </si>
  <si>
    <t>Transporta izdevumu kompensācijas</t>
  </si>
  <si>
    <t>Ilgstošas sociālās aprūpes un sociālās rehabilitācijas institūciju veiktie maksājumi klientiem personiskiem izdevumiem no normatīvajos aktos noteiktajiem klientu ienākumiem, kas izmaksāti no valsts budžeta līdzekļiem</t>
  </si>
  <si>
    <t>Pārējie klasifikācijā neminētie no valsts un pašvaldību budžeta veiktie maksājumi iedzīvotājiem naudā</t>
  </si>
  <si>
    <t>Sociālie pabalsti natūrā</t>
  </si>
  <si>
    <t>Pašvaldību sociālāpalīdzība iedzīvotājiem natūrā</t>
  </si>
  <si>
    <t>Pabalsti ēdināšanai natūrā</t>
  </si>
  <si>
    <t>Pašvaldības vienreizējie pabalsti natūrā ārkārtas situācijā</t>
  </si>
  <si>
    <t>Pārējā sociālāpalīdzība natūrā</t>
  </si>
  <si>
    <t>Atbalsta pasākumi un kompensācijas natūrā</t>
  </si>
  <si>
    <t>Dzīvokļa pabalsti natūrā</t>
  </si>
  <si>
    <t>Pārējie klasifikācijā neminētie maksājumi iedzīvotājiem natūrā un kompensācijas</t>
  </si>
  <si>
    <t>Pašvaldības pirktie sociālie pakalpojumi  iedzīvotājiem</t>
  </si>
  <si>
    <t>Samaksa par aprūpi mājās</t>
  </si>
  <si>
    <t>Samaksa par ilgstošas sociālās aprūpes un sociālās rehabilitācijas institūciju sniegtajiem pakalpojumiem</t>
  </si>
  <si>
    <t>Samaksa par pārējiem sociālajiem pakalpojumiem saskaņā ar pašvaldību saistošajiem noteikumiem</t>
  </si>
  <si>
    <t>Maksājumi iedzīvotājiem natūrā, naudas balvas, izdevumi pašvaldību brīvprātīgo iniciatīvu izpildei</t>
  </si>
  <si>
    <t>Maksājumi iedzīvotājiem natūrā</t>
  </si>
  <si>
    <t>Naudas balvas</t>
  </si>
  <si>
    <t>Izdevumi brīvprātīgo iniciatīvu izpildei</t>
  </si>
  <si>
    <t>Uzturēšanas izdevumu transferti, pašu resursu maksājumi, starptautiskā sadarbība</t>
  </si>
  <si>
    <t>Pašvaldību  uzturēšanas izdevumu transferti</t>
  </si>
  <si>
    <t>Pašvaldību  uzturēšanas izdevumu transferti citām pašvaldībām</t>
  </si>
  <si>
    <t>Pašvaldību uzturēšanas izdevumu iekšējie tranferti starp pašvaldības budžeta veidiem</t>
  </si>
  <si>
    <t>Pašvaldības pamatbudžeta uzturēšanas izdevumu transferts uz pašvaldības speciālo budžetu</t>
  </si>
  <si>
    <t>Pašvaldības speciālā budžeta uzturēšanas izdevumu transferts uz pašvaldības pamatbudžetu</t>
  </si>
  <si>
    <t>Pašvaldību uzturēšanas izdevumu transferti padotības iestādēm</t>
  </si>
  <si>
    <t>Pašvaldības  uzturēšanas izdevumu transferti uz valsts budžetu</t>
  </si>
  <si>
    <t>Pašvaldību atmaksa valsts budžetam par iepriekšējos gados saņemto, bet neizlietoto valsts budžeta transfertu uzturēšanas izdevumiem</t>
  </si>
  <si>
    <t>Pašvaldību atmaksa valsts budžetam par iepriekšējos gados saņemtajiem valsts budžeta transfertiem uzturēšanas izdevumiem Eiropas Savienības politiku instrumentu un pārējās ārvalstu finanšu palīdzības līdzfinansētajos projektos (pasākumos)</t>
  </si>
  <si>
    <t>Pašvaldības iemaksa pašvaldību finanšu izlīdzināšanas fondā</t>
  </si>
  <si>
    <t>Starptautiskā sadarbība</t>
  </si>
  <si>
    <t>Pārējie pārskaitījumi ārvalstīm</t>
  </si>
  <si>
    <t>Kontrolsumma</t>
  </si>
  <si>
    <t>Ieņēmumu pārsniegums (+) vai deficīts (-)</t>
  </si>
  <si>
    <t>Finansēšana</t>
  </si>
  <si>
    <t>F21 01 00 00</t>
  </si>
  <si>
    <t>Naudas līdzekļi</t>
  </si>
  <si>
    <t>F40 02 00 00</t>
  </si>
  <si>
    <t>Aizņēmumi</t>
  </si>
  <si>
    <t>F40 12 00 10</t>
  </si>
  <si>
    <t>Saņemtie īstermiņa aizņēmumi</t>
  </si>
  <si>
    <t>F40 12 00 20</t>
  </si>
  <si>
    <t>Saņemto īstermiņu aizņēmumu atmaksa</t>
  </si>
  <si>
    <t>F40 22 00 10</t>
  </si>
  <si>
    <t>Saņemtie vidēja termiņa aizņēmumi</t>
  </si>
  <si>
    <t>F40 22 00 20</t>
  </si>
  <si>
    <t>Saņemto vidēja termiņa aizņēmumu atmaksa</t>
  </si>
  <si>
    <t>F40 32 00 10</t>
  </si>
  <si>
    <t>Saņemtie ilgtermiņa aizņēmumi</t>
  </si>
  <si>
    <t>F40 32 00 20</t>
  </si>
  <si>
    <t>Saņemto ilgtermiņa aizņēmumu atmaksa</t>
  </si>
  <si>
    <t>F40 01 00 00</t>
  </si>
  <si>
    <t>Aizdevumi</t>
  </si>
  <si>
    <t>F55 01 00 00</t>
  </si>
  <si>
    <t>Akcijas un cita līdzdalība komersantu pašu kapitālā neskaitot kopieguldījuma fonda akcijas</t>
  </si>
  <si>
    <t>Izdevumu tāme 2015.gadam</t>
  </si>
  <si>
    <t>Izsoles nodrošinājuma un citu maksājumu, kas saistīti ar dalību izsolēs, atmaksa</t>
  </si>
  <si>
    <t>Pašvaldības iestādes uzturēšanas izdevumu transferts uz pašvaldības pamatbudžetu</t>
  </si>
  <si>
    <t>Pašvaldības iestāžu saņemtie transferti no augstākas iestādes</t>
  </si>
  <si>
    <t>Atlikums perioda beigās bankā, t.sk</t>
  </si>
  <si>
    <t>kases apgrozības līdzekļi</t>
  </si>
  <si>
    <t>atgriežamie līdzekļi pašvaldības budžetam</t>
  </si>
  <si>
    <t>F22 01 00 00</t>
  </si>
  <si>
    <t>F22 01 00 20</t>
  </si>
  <si>
    <t>Finanšu līdzekļu nepieciešamības pamatojums, aprēķini, atšifrējumi, ekonomijas vai samazinājuma iemesli</t>
  </si>
  <si>
    <t>Pamatbudžets pirms priekšlikumiem</t>
  </si>
  <si>
    <t>Priekšlikumi izmaiņām pamatbudž. (+/-)</t>
  </si>
  <si>
    <t>Valsts budžeta transferti (mērķdotācijas) pirms priekšlikumiem</t>
  </si>
  <si>
    <t>Priekšlikumi izmaiņām valsts budž. transferti (mērķdotāc.) (+/-)</t>
  </si>
  <si>
    <t>Maksas pakalpojumi pirms priekšlikumiem</t>
  </si>
  <si>
    <t>Priekšlikumi izmaiņām maksas pakalp. (+/-)</t>
  </si>
  <si>
    <t>Ziedojumi, dāvinājumi pirms priekšlikumiem</t>
  </si>
  <si>
    <t>Priekšlikumi izmaiņām ziedoj., dāvināj. (+/-)</t>
  </si>
  <si>
    <t>IEŅĒMUMU UN IZDEVUMU TĀME 2015.GADAM</t>
  </si>
  <si>
    <t>Uzturdevas kompensācija</t>
  </si>
  <si>
    <t>Izdevumi par precēm iestādes administratīvās darbības nodrošināšanai</t>
  </si>
  <si>
    <t>Prēmijas un naudas balvas</t>
  </si>
  <si>
    <t>Darba devēja pabalsti un kompensācijas, no kuriem aprēķina iedzīvotāju ienākuma nodokli un valsts sociālās apdrošināšanas obligātās iemaksas</t>
  </si>
  <si>
    <t>Darba devēja pabalsti un kompensācijas, no kā neaprēķina iedzīvotāju ienākuma nodokli un valsts sociālās apdrošināšanas obligātās iemaksas</t>
  </si>
  <si>
    <t>Mācību, darba un dienesta komandējumi, darba braucieni</t>
  </si>
  <si>
    <t>Iekšzemes mācību, darba un dienesta komandējumi, darba braucieni</t>
  </si>
  <si>
    <t>Pārējie komandējumu un darba braucienu izdevumi</t>
  </si>
  <si>
    <t xml:space="preserve">Ārvalstu mācību, darba un dienesta komandējumi, darba braucieni </t>
  </si>
  <si>
    <t>Izdevumi par atkritumu savākšanu, izvešanu no apdzīvotām vietām un teritorijām ārpus apdzīvotām vietām un utilizāciju</t>
  </si>
  <si>
    <t>Administratīvie izdevumi un sabiedriskās attiecības</t>
  </si>
  <si>
    <t>Izdevumi par saņemtajiem apmācību pakalpojumiem</t>
  </si>
  <si>
    <t>Remontdarbi un iestāžu uzturēšanas pakalpojumi (izņemot kapitālo remontu)</t>
  </si>
  <si>
    <t>Nekustamā īpašuma uzturēšana</t>
  </si>
  <si>
    <t>Iekārtu, aparatūras un inventāra īre un noma</t>
  </si>
  <si>
    <t>Izdevumi par precēm iestādes darbības nodrošināšanai</t>
  </si>
  <si>
    <t>Subsīdijas un dotācijas komersantiem, biedrībām un nodibinājumiem</t>
  </si>
  <si>
    <t>Valsts un pašvaldību budžeta dotācija komersantiem, ostām un speciālajām ekonomiskajām zonām</t>
  </si>
  <si>
    <t>Subsīdijas un dotācijas komersantiem, biedrībām un nodibinājumiem, ostām un speciālajām ekonomiskajām zonām Eiropas Savienības politiku instrumentu un pārējās ārvalstu finanšu palīdzības līdzfinansēto projektu un (vai)pasākumu ietvaros</t>
  </si>
  <si>
    <t>Subsīdijas un dotācijas komersantiem, ostām un speciālajām ekonomiskajām zonām Eiropas Savienības politiku instrumentu un pārējās ārvalstu finanšu palīdzības līdzfinansētajiem projektiem (pasākumiem)</t>
  </si>
  <si>
    <t>Atmaksa komersantiem, ostām un speciālajām ekonomiskajām zonām par Eiropas Savienības politiku instrumentu un pārējās ārvalstu finanšu palīdzības projektu (pasākumu) īstenošanu</t>
  </si>
  <si>
    <t>Procentu maksājumi iekšzemes finanšu institūcijām par aizņēmumiem un vērtspapīriem</t>
  </si>
  <si>
    <t>Budžeta iestāžu procenta maksājumi Valsts kasei, izņemot valsts sociālās apdrošināšanas speciālo budžetu</t>
  </si>
  <si>
    <t>Valsts sociālie pabalsti naudā</t>
  </si>
  <si>
    <t>Pārējie valsts pabalsti un kompensācijas</t>
  </si>
  <si>
    <t>90000056357</t>
  </si>
  <si>
    <t>Jūrmalas pilsētas dome</t>
  </si>
  <si>
    <t>Jūrmala, Jomas iela 1/5</t>
  </si>
  <si>
    <t>A.Grants</t>
  </si>
  <si>
    <t>I.Brača</t>
  </si>
  <si>
    <t>I.Kundziņa</t>
  </si>
  <si>
    <t>Konts tiks atvērts</t>
  </si>
  <si>
    <t>06.600</t>
  </si>
  <si>
    <t>Publisko teritoriju, ēku un mājokļu būvniecība, atjaunošana un uzlabošana</t>
  </si>
  <si>
    <t>Pirmsskolas izglītības iestāde "Bitīte"</t>
  </si>
  <si>
    <t>90009249210</t>
  </si>
  <si>
    <t>Lēdurgas iela 20a, Jūrmala, LV-2010</t>
  </si>
  <si>
    <t>09.100</t>
  </si>
  <si>
    <t>Iestādes uzturēšana un pirmsskolas izglītības nodrošināšana</t>
  </si>
  <si>
    <t>LV48PARX0002484572067</t>
  </si>
  <si>
    <t>LV48PARX0002484573037</t>
  </si>
  <si>
    <t>LV25PARX0002484577040</t>
  </si>
  <si>
    <t>Pielīdzināts naudas atlikums uz gada sākumu reālajai naudai</t>
  </si>
  <si>
    <t>Sadzīves atkritumu izvešanai saskaņā ar tarifa maiņu</t>
  </si>
  <si>
    <t>Konteineru nomai</t>
  </si>
  <si>
    <t>Plānotās atmaksas bērnu vecākiem par ēdināšanas pakalpojumiem</t>
  </si>
  <si>
    <t>Naudas pārskaitīšana pašvaldības budžetā</t>
  </si>
  <si>
    <t>Iestādes vadītājs</t>
  </si>
  <si>
    <t>atšifrējums</t>
  </si>
  <si>
    <t>Galvenais grāmatvedis</t>
  </si>
  <si>
    <t>Papildus finansējums nepieciešams sadzīves atkritumu izvešanai saskaņā ar tarifa maiņu, PB klāt no Namsaimnieks uz 2244, VB māc.līdz.iegādei</t>
  </si>
  <si>
    <t>No Namsaimnieka</t>
  </si>
  <si>
    <t>Papildus, mācību līdzekļu iegādei</t>
  </si>
  <si>
    <t>09.210</t>
  </si>
  <si>
    <t>Kases izpilde 2015.gada sākumā 603.02 ir lielāka kā plānotais atlikums 136 euro uz 2015.gada sākumu  par 467.02 euro.</t>
  </si>
  <si>
    <t>Iespējams ietaupīt līdzekļus.</t>
  </si>
  <si>
    <t>Saskaņā ar pedagogu apstiprināto tarifikāciju 2015.gadam, līdzīgi kā 2014.gadā, nepieciešami līdzekļi pedagogu algu piemaksām.</t>
  </si>
  <si>
    <t>Izdevumu palielinājums sakarā ar pakalpojumu izpildītāja maiņu vidēji mēnesī par 24.77 EUR (vecā cena ar PVN 5.07, jaunā cena ar PVN 8.17, palielinājums par vienu m3 ir 3.1EUR x 6,7m3 patēriņš vidēji mēnesī + papildus konteineru  nomas maksa 2 EUR par 2 konteineriem=kopējais palielinājums mēnesī 24,77 EUR .)Kopā jaunajam pakalpojumam mēnesī būs nepieciešami 6,7m3(patēriņš vidēji mēnesī) x 8,17(jaunā cena ar PVN)=54,74(jaunā cena par atkritumu izvešanu mēnesī) + 4 (konteineru noma)+kopā mēnesī 58.74 EUR. Kopā par 2015.gadu: par decembri un pusjanvāri 56 EUR + (58.74x10.5) = 672.77  Palielinājums 2015.gadā sastāda 672,47 - 516 = 156.77 EUR</t>
  </si>
  <si>
    <t>Nepieciešami līdzekļi atkritumu konteineru nomai.</t>
  </si>
  <si>
    <t>2015.gadā nepieciešams nokrāsot žogu  un jāveic skolas ārsienas fragmenta remonts.</t>
  </si>
  <si>
    <t>PB no Namsaimnieka uz 2244, VB māc.līdz.iegādei</t>
  </si>
  <si>
    <t>no Namsaimnieks</t>
  </si>
  <si>
    <t>Papildus mācību līdzekļu iegādei</t>
  </si>
  <si>
    <t>SLOKAS PAMATSKOLA</t>
  </si>
  <si>
    <t>90000051612</t>
  </si>
  <si>
    <t>Skolas ielā 3, Jūrmalā</t>
  </si>
  <si>
    <t>Iestādes uzturēšana un vispārējās izglītības nodrošināšana</t>
  </si>
  <si>
    <t>LV24PARX0002484572014</t>
  </si>
  <si>
    <t>LV87RARX0002484573014</t>
  </si>
  <si>
    <t>LV48PARX0002484577014</t>
  </si>
  <si>
    <t>Pirmsskolas izglītības iestāde "Mārīte"</t>
  </si>
  <si>
    <t>90009249189</t>
  </si>
  <si>
    <t>Engures iela 4, Jūrmala, LV-2016</t>
  </si>
  <si>
    <t>LV64PARX0002484572070</t>
  </si>
  <si>
    <t>LV64PARX0002484573040</t>
  </si>
  <si>
    <t>LV41PARX0002484577043</t>
  </si>
  <si>
    <t>Nepieciešami līdzekļi slimības lapu apmaksai</t>
  </si>
  <si>
    <t>Pirmsskolas izglītības iestāde "Lācītis"</t>
  </si>
  <si>
    <t>90009249259</t>
  </si>
  <si>
    <t>Tērbatas iela 42, Jūrmala, LV-2016</t>
  </si>
  <si>
    <t>LV37PARX0002484572071</t>
  </si>
  <si>
    <t>LV37PARX0002484573041</t>
  </si>
  <si>
    <t>LV14PARX0002484577044</t>
  </si>
  <si>
    <t>papildus mācību līedzekļu iegādei</t>
  </si>
  <si>
    <t>Pirmsskolas izglītības iestāde "Podziņa"</t>
  </si>
  <si>
    <t>90009563202</t>
  </si>
  <si>
    <t>Lībiešu iela 21, Jūrmala, LV-2016</t>
  </si>
  <si>
    <t>LV31PARX0002484572082</t>
  </si>
  <si>
    <t>LV15PARX0002484573049</t>
  </si>
  <si>
    <t>LV89PARX0002484577052</t>
  </si>
  <si>
    <t>2014.gada finansu līdzekļu atlikuma sadale</t>
  </si>
  <si>
    <t>2014.gada finansu līdzekļu atlikuma sadale (pedagogi Eur 2579, tehniskie Eur 3335)</t>
  </si>
  <si>
    <t>2014.gada finansu līdzekļu atlikuma sadale (tehniskie)</t>
  </si>
  <si>
    <t>2014.gada finansu līdzekļu atlikuma sadale (pedagogi Eur 608, tehniskie Eur 1093)</t>
  </si>
  <si>
    <t>Samazināta ēdināšanas maksa par darbinieku ēdināšanau</t>
  </si>
  <si>
    <t>Pirmsskolas izglītības iestāde "Saulīte"</t>
  </si>
  <si>
    <t>90009249206</t>
  </si>
  <si>
    <t>Rēzeknes pulka iela 28, Jūrmala, LV-2010</t>
  </si>
  <si>
    <t>LV21PARX0002484572068</t>
  </si>
  <si>
    <t>LV21PARX0002484573038</t>
  </si>
  <si>
    <t>LV95PARX0002484577041</t>
  </si>
  <si>
    <t>Tiek koriģēts nomas maksājums un pārcelta Nekustamā īpašuma nodokļa daļa</t>
  </si>
  <si>
    <t>Ķemeru vidusskola</t>
  </si>
  <si>
    <t>90009251338</t>
  </si>
  <si>
    <t>Tukuma ielā 10, Jūrmala, LV-2012</t>
  </si>
  <si>
    <t>LV26PARX0002484572075</t>
  </si>
  <si>
    <t>LV26PARX0002484573045</t>
  </si>
  <si>
    <t>LV03PARX0002484577048</t>
  </si>
  <si>
    <t>LV37PARX0002484576048</t>
  </si>
  <si>
    <t>Plānota ekonomija sakarā ar slimības lapām</t>
  </si>
  <si>
    <t>Nepieciešami papildu līdzekļi norēķinam ar pedagogiem par slimības lapām.</t>
  </si>
  <si>
    <t>Ziema silta būs ekonomija</t>
  </si>
  <si>
    <t>3.08(m3)mēn.*12mēn.=37(m3)*8.17EUR(tarifs ar PVN)=303EUR-(88.00EUR no maksas pakalpojumiem)</t>
  </si>
  <si>
    <t>1.94 ar PVN*2 konteineri*12.mēn.=46.56 EUR</t>
  </si>
  <si>
    <t>Papildus mācību līedzekļi</t>
  </si>
  <si>
    <t>JŪRMALAS PILSĒTAS LIELUPES VIDUSSKOLA</t>
  </si>
  <si>
    <t>90000051576</t>
  </si>
  <si>
    <t>Aizputes iela 1A, Jūrmala, LV-2010</t>
  </si>
  <si>
    <t>LV51PARX0002484572013</t>
  </si>
  <si>
    <t>LV51PARX0002484577013</t>
  </si>
  <si>
    <t>Intereta izdevumi, sakarā ar optisko līniju izbūvi</t>
  </si>
  <si>
    <t xml:space="preserve">Jauns pakalppijumu līgums  SIA " Jūrmalas namsaimnieks " un  UAB " VSA Vilnius" starpība ar iepr. līgumu  Euro 3.10 par ( m3) periods 02-12.2015 papildus par 78 m3x 3.10 Euro= 241.80 euro  </t>
  </si>
  <si>
    <t>arhīva pakalpojumi</t>
  </si>
  <si>
    <t>konteineru noma.Noma ar PVN 1.936 x 12 mēn.</t>
  </si>
  <si>
    <t>Vizītkartes, prezentācijas - info materiāli, suvenīri apbalvojumiem</t>
  </si>
  <si>
    <t>Krāsas skolas 1 st.remontam</t>
  </si>
  <si>
    <t>gultas veļa 40x 15.00 Euro =600.00Euro</t>
  </si>
  <si>
    <t>Ziedi, telpaugi</t>
  </si>
  <si>
    <t>Sekcijas 5x 400.00 Euro( māc. kab. )</t>
  </si>
  <si>
    <t>PL Dabas zinibas. kab.(laboratorijas darbiem)-Biolog. k-ts 500.00 un Ķimijas k-ts-500.00</t>
  </si>
  <si>
    <t>PB no Namsaimnieka uz 2244, VB Mācību līdz.iegādei</t>
  </si>
  <si>
    <t>Pedagogu pinlveides kursiem Euro 90.00.Semināri grāmatvežu kompetencei Euro 60.00</t>
  </si>
  <si>
    <t>dienasgaismas lampas, atslēgas,dezinf. līdz.</t>
  </si>
  <si>
    <t>Pirmsskolas izglītības iestāde "Zvaniņš"</t>
  </si>
  <si>
    <t>90009251357</t>
  </si>
  <si>
    <t>Lībiešu iela 19, Jūrmala, LV-2015</t>
  </si>
  <si>
    <t>LV53PARX0002484572074</t>
  </si>
  <si>
    <t>LV53PARX0002484573044</t>
  </si>
  <si>
    <t>LV30PARX0002484577047</t>
  </si>
  <si>
    <t>LV64PARX0002484576047</t>
  </si>
  <si>
    <t>Pirmsskolas izglītības iestāde "Madara"</t>
  </si>
  <si>
    <t>90009249314</t>
  </si>
  <si>
    <t>Tētbatas iela 1, Jūrmala, LV-2016</t>
  </si>
  <si>
    <t>LV05PARX0002484572065</t>
  </si>
  <si>
    <t>LV05PARX0002484573035</t>
  </si>
  <si>
    <t>LV79PARX0002484577038</t>
  </si>
  <si>
    <t>01.110</t>
  </si>
  <si>
    <t>Iestādes uzturēšana</t>
  </si>
  <si>
    <t>LV57PARX0002484572002</t>
  </si>
  <si>
    <t>LV81PARX0002484577002</t>
  </si>
  <si>
    <t>Finansējums nepieciešams veselības apdrošināšanas izdevumu apmaksai</t>
  </si>
  <si>
    <t>03.600</t>
  </si>
  <si>
    <t>Iebraukšanas nodevas iekasēšanas nodrošinājums</t>
  </si>
  <si>
    <t>LV84PARX0002484572001</t>
  </si>
  <si>
    <t>LV18PARX0002484576002</t>
  </si>
  <si>
    <t>Finansējums nepieciešams atkritumu izvešanas izdevumu apmaksai</t>
  </si>
  <si>
    <t>Konteineru noma</t>
  </si>
  <si>
    <t>09.600</t>
  </si>
  <si>
    <t>Brīvpusdienu nodrošināšana</t>
  </si>
  <si>
    <t>04.900</t>
  </si>
  <si>
    <t>Finansējums nepieciešams mēbeles iegādes izdevumi apmaksai, sakarā ar steidzamu nepieciešamību veikt papildus darba vietu izveidi (Sporta pārvalde, Izglītības pārvalde, Būvniecības projektu vadības nodaļā)</t>
  </si>
  <si>
    <t>Jūrmalas Sporta skola</t>
  </si>
  <si>
    <t>90009249367</t>
  </si>
  <si>
    <t>Nometņu iela  2b , Jūrmala</t>
  </si>
  <si>
    <t>09.510</t>
  </si>
  <si>
    <t>LV96PARX0002484572076</t>
  </si>
  <si>
    <t>LV96PARX0002484573046</t>
  </si>
  <si>
    <t>LV96PARX0002484577049</t>
  </si>
  <si>
    <t>LV96PARX0002484576049</t>
  </si>
  <si>
    <t>Sporta laukuma remonta dēļ 2014.gada decembrī nebija ieņēmumus, tas samazinā planoto atlikumu uz 2014.gada beigam.</t>
  </si>
  <si>
    <t>No Namsaimnieks uz 2244</t>
  </si>
  <si>
    <t>ieplānotie izd. tiek pārkārtoti no PB tāmes uz MP tāmi, lai izlietotu MP atlikumu. Pieprāsītie papildus 100 EUR - KTV ābonēšanas maksa.</t>
  </si>
  <si>
    <t>ieplānotie izdevumi tiek pārkārtoti no PB tāmes uz MP tāmi, lai izlietotu MP atlikumu</t>
  </si>
  <si>
    <t>Sporta skolas pasākumi</t>
  </si>
  <si>
    <t>papildus līdzekļi M/V dalībniecei A.Cekulei dalībai starptautiska mēroga sacensībās.</t>
  </si>
  <si>
    <r>
      <t xml:space="preserve">Budžeta finansēta institūcija: </t>
    </r>
    <r>
      <rPr>
        <b/>
        <sz val="9"/>
        <rFont val="Times New Roman"/>
        <family val="1"/>
        <charset val="186"/>
      </rPr>
      <t>Jūrmalas Sporta skola</t>
    </r>
  </si>
  <si>
    <t>Reģistrācijas Nr.: 90009249367</t>
  </si>
  <si>
    <t xml:space="preserve">2015.gada budžeta atšifrējums pa programmām </t>
  </si>
  <si>
    <t>Struktūrvienība</t>
  </si>
  <si>
    <t xml:space="preserve">Programma: Sporta skolas pasākumi </t>
  </si>
  <si>
    <r>
      <t xml:space="preserve">Funkcionālās klasifikācijas kods: </t>
    </r>
    <r>
      <rPr>
        <b/>
        <sz val="9"/>
        <rFont val="Times New Roman"/>
        <family val="1"/>
        <charset val="186"/>
      </rPr>
      <t>09.510.</t>
    </r>
  </si>
  <si>
    <t>Nr.</t>
  </si>
  <si>
    <t>Pasākums/ aktivitāte/ projekts/ pakalpojuma nosaukums/ objekts</t>
  </si>
  <si>
    <t>Ekonomiskās klasifikācijas kodi</t>
  </si>
  <si>
    <t>2015.gada budžets pirms priekšlikumiem</t>
  </si>
  <si>
    <t>Priekšlikumi izmaiņām (+/-)</t>
  </si>
  <si>
    <t>2015.gada budžets apstiprināts pēc izmaiņām</t>
  </si>
  <si>
    <t>pamatbudžets</t>
  </si>
  <si>
    <t>maksas pakalpojumi</t>
  </si>
  <si>
    <t>KOPĀ (EUR):</t>
  </si>
  <si>
    <t>Basketbols : Mārtiņš Liepa, 
2 profesionālās ievirzes grupas, 20 audzēkņi</t>
  </si>
  <si>
    <t>Izbraukuma nometne, Lapmežciems, augusts, 10 dienas</t>
  </si>
  <si>
    <t>Dienas nometne, Dubulti, jūlijs, 10 dienas</t>
  </si>
  <si>
    <t>PEAK basketbola divpusējās formas komplekts</t>
  </si>
  <si>
    <t>Mācību līdzekļi</t>
  </si>
  <si>
    <t>Dalība LJBL</t>
  </si>
  <si>
    <t>Basketbols : Andris Steļmahs, 2 profesionālās ievirzes grupas 23 audzēkņi</t>
  </si>
  <si>
    <t xml:space="preserve">Telpu noma </t>
  </si>
  <si>
    <t>LJBL</t>
  </si>
  <si>
    <t>Starptautisks turnīrs Kabūrā, Francija 02.-05.04.2015.</t>
  </si>
  <si>
    <t>2 izbraukuma nometnes</t>
  </si>
  <si>
    <t>Dienas nometne Jūrmalā, 14 dienas (U11 komandas gatavošanās Molte un Kārums kausiem</t>
  </si>
  <si>
    <t>EYBL U16 meitenes, treneris Andris Steļmahs</t>
  </si>
  <si>
    <t>EYBL posms Jūrmalā</t>
  </si>
  <si>
    <t>EYBL 3.izbraukuma kārta 2015.g.februārī</t>
  </si>
  <si>
    <t>Basketbols : Ieva Tāre, 3 profesionālās ievirzes grupas, 37 audzēkņi</t>
  </si>
  <si>
    <t>2 Izbraukuma nometnes</t>
  </si>
  <si>
    <t>Dienas nometne (gatavošanās Molten un Kārums kausiem U10 grupā)</t>
  </si>
  <si>
    <t>Basketbols : Broņislavs Butāns, Ludmila Butāne, 4 profesionālās ievirzes grupas, 57 audēkņi</t>
  </si>
  <si>
    <t>4 Izbraukuma nometnes</t>
  </si>
  <si>
    <t>Dienas nometne ( gatavošanās Molten un Kārums kausiem U11 grupai</t>
  </si>
  <si>
    <t>Starptautiskais turnīrs Šauļos, Lietuva</t>
  </si>
  <si>
    <t>Starptautiskais turnīrs Pasvālē, Lietuva</t>
  </si>
  <si>
    <t>Telpu noma</t>
  </si>
  <si>
    <t>EYBL U16 zēni, treneris Broņislavs Butāns</t>
  </si>
  <si>
    <t>6.2.</t>
  </si>
  <si>
    <t>Burāšana: Juris Ailis, Ināra Aile, 4 prof. Ievirzes grupas, 31 audzēknis</t>
  </si>
  <si>
    <t>Dalība Latvijas čempionātā</t>
  </si>
  <si>
    <t>Dalība Lietuvas čempionātā, Nida</t>
  </si>
  <si>
    <t>Eiropas kausa posms Laser klasē, Kauņa, Lietuva</t>
  </si>
  <si>
    <t>Sacensības "Rudens vejas", Kauņa, Lietuva</t>
  </si>
  <si>
    <t>Pasaules čempionāts Laser 4.7 klasē jauniešiem, Nīderlande</t>
  </si>
  <si>
    <t>PL un inventārs</t>
  </si>
  <si>
    <t>Jūrmalas sporta skolas bilancē esošās motorlaivas izmantošanas izmaksas</t>
  </si>
  <si>
    <t>Daiļslidošana: Gaļina Jefremenko, 3 prof. Ievirzes grupas, 36 audzēkņi</t>
  </si>
  <si>
    <t>Dalība sacensībās "Ventspils pērle"</t>
  </si>
  <si>
    <t>Dalība sacensībās "Tartu cup"</t>
  </si>
  <si>
    <t>Vasaras dienas nometne, Volvo halle, Rīga</t>
  </si>
  <si>
    <t>Ledus laukuma noma</t>
  </si>
  <si>
    <t>Džudo: V. Minginovičs, 2 prof ievirzes grupas, 20 audzēkņi</t>
  </si>
  <si>
    <t>Dienas nometne, Jūrmala</t>
  </si>
  <si>
    <t>Dalība turnīrā "Saldais džudo", Saldus</t>
  </si>
  <si>
    <t>Dalība turnīrā Tartu, Jelgavā</t>
  </si>
  <si>
    <t>Handbols: Māris Meiers, Juris Moisejevs, 4 prof ievirzes grupas 47 audzēkņi</t>
  </si>
  <si>
    <t>Dienas nometnes, Jūrmala</t>
  </si>
  <si>
    <t>Hokejs: E. Ivanovs; E.Lipsbergs: E. Vasiļjevs, 4 profesionālās ievirzes grupas, 51 audzēknis</t>
  </si>
  <si>
    <t>Dalība LBJMH</t>
  </si>
  <si>
    <t>Vasaras nometne, Kandava, jūlijs (U17, U15)</t>
  </si>
  <si>
    <t>Vasaras nometne, Tukums, augusts (U17, U15)</t>
  </si>
  <si>
    <t>Vasaras nometne, Tukums, augusts U13</t>
  </si>
  <si>
    <t>Pirmsezonas turnīrs U17, Bratislava, Slovākija</t>
  </si>
  <si>
    <t xml:space="preserve">Ledus laukuma īre </t>
  </si>
  <si>
    <t>Vieglatlētika: Andis Austrups,Nataļja Čakova, Adrija Muša, Jeļena Titova, 8 profesionālās ievirzes grupas, 69 audzēkņi</t>
  </si>
  <si>
    <t>Dalības maksa un licences</t>
  </si>
  <si>
    <t>Mācību treniņu nometne, Valmiera, jūlijs</t>
  </si>
  <si>
    <t>MTN, Albufera, Portugāle</t>
  </si>
  <si>
    <t>Dalība Latvijas čempionātos</t>
  </si>
  <si>
    <t>Dienas nometne, Jūrmala (tr. A. Muša)</t>
  </si>
  <si>
    <t>Dalība Latvijas  Vieglatlētikas savienības kausa izcīņā</t>
  </si>
  <si>
    <t>Mākslas vingrošana, treneri Natālija Maculēviča, Ilvija Japuņa, Zoja Stepanova, Tatjana Petrova, Olga Timofejeva,  11 profesionālās ievirzes grupas, 87 audzēkņi</t>
  </si>
  <si>
    <t>Dienas nometne Jūrmalā, 10 dienas</t>
  </si>
  <si>
    <t>Izbraukuma nometne, Nereta, 15 dienas</t>
  </si>
  <si>
    <t>Liepājas čempionāts, Liepāja</t>
  </si>
  <si>
    <t>6. Starptautiskais turnīrs "Baltic Flover" Jelgava</t>
  </si>
  <si>
    <t xml:space="preserve"> Starptautiskais turnīrs "Mazās  zvaigznītes", Ķekava</t>
  </si>
  <si>
    <t>MVK "Baltijas puķe", Tukums</t>
  </si>
  <si>
    <t>Starptautiskas sacensības "Dublin cup", Īrija</t>
  </si>
  <si>
    <t>Mīkstais inventārs un mācību līdzekļi</t>
  </si>
  <si>
    <t>Starptautiskās secensības "Irina Daljanu kauss'2015", 03.04-05.04.15, Buhareste, Rumānijā</t>
  </si>
  <si>
    <t>dalības maksa - 60.00EUR, naktsmītnes -4 diennaktis x 35.00EUR =140.00EUR, aviobiļetes - 270.00 EUR</t>
  </si>
  <si>
    <t>Starptautiskās secensības "Veronik de Kristoff kauss'2015", 08.05.14-10.05.15, Parīze, Francija</t>
  </si>
  <si>
    <t>dalības maksa - 50.00EUR, naktsmītnes -4 diennaktis x 80.00EUR =320.00EUR, aviobiļetes - 170.00 EUR</t>
  </si>
  <si>
    <t>Teniss: Zaiga  Ivanova, Nils Ivanovs, 2 profesionālās ievirzes grupas, 11</t>
  </si>
  <si>
    <t>Dalības maksa</t>
  </si>
  <si>
    <t>Māc.līdzekļi</t>
  </si>
  <si>
    <t>Volejbols: A. Tihovska: 2 profesonālās grupas, 27 audzēkņi</t>
  </si>
  <si>
    <t>Dalība Latvijas jaunatnes čempionātā</t>
  </si>
  <si>
    <t>15.2.</t>
  </si>
  <si>
    <t xml:space="preserve">Mācību līdzekļi </t>
  </si>
  <si>
    <t>īsās sporta formas</t>
  </si>
  <si>
    <t>Jūrmalas sporta centrs</t>
  </si>
  <si>
    <t>90001067517</t>
  </si>
  <si>
    <t>Rūpniecības 13 , Jūrmala</t>
  </si>
  <si>
    <t>LV83PARX0002484572019</t>
  </si>
  <si>
    <t>LV49PARX0002484573019</t>
  </si>
  <si>
    <t>LV10PARX0002484577019</t>
  </si>
  <si>
    <t>LV44PARX0002484576019</t>
  </si>
  <si>
    <t>Saskaņā ar līgumu Nr. LFF-2014/388 no 03.10.2014.g.</t>
  </si>
  <si>
    <t>Sakarā ar jauna atkritumu apsaimniekojuma līguma noslēgšanu (atkritumu izvešana)</t>
  </si>
  <si>
    <t>Grāmatvedības semināru ,  medmāsu  kursu apmeklēšanai</t>
  </si>
  <si>
    <t>Saskaņā ar rīkojumu Nr.1.1-14/1 no 07.01.2015.g. , EKK pārklasificēšana</t>
  </si>
  <si>
    <t>Sakarā ar jauna atkritumu apsaimniekojuma līguma noslēgšanu (konteineru noma)</t>
  </si>
  <si>
    <t xml:space="preserve">Dalības un biedru  maksa , licences (sakarā ar to , ka šogad licences  audzēkņiem vajag iegādāt vairāk nekā bija plānots) </t>
  </si>
  <si>
    <t>Saskaņā ar rīkojumu Nr.1.1-14/1 no 07.01.2015.g. , EKK pārklasificēšana(Eur 2048), kartridži Eur 200(4gb.)</t>
  </si>
  <si>
    <t>Iestādes karogi  Eur 500 (3gb.) ar grafisko dizainu, printeris-skeneris melnbalts Eur 200, darba krēsli Eur 92(2gb.)</t>
  </si>
  <si>
    <t>Jūrmalas vakara vidusskola</t>
  </si>
  <si>
    <t>90000051646</t>
  </si>
  <si>
    <t>Lielupes-21</t>
  </si>
  <si>
    <t>LV08PARX0002484572011</t>
  </si>
  <si>
    <t>LV71PARX0002484573011</t>
  </si>
  <si>
    <t>Ziedojumi, 
dāvinājumi</t>
  </si>
  <si>
    <t>31.pielikums Jūrmalas pilsētas domes</t>
  </si>
  <si>
    <t>2014.gada 18.decembra saistošajiem noteikumiem Nr.37</t>
  </si>
  <si>
    <t>(Protokols Nr.18, 15.punkts)</t>
  </si>
  <si>
    <t>Jūrmalas Mūzikas vidusskola</t>
  </si>
  <si>
    <t>90000056465</t>
  </si>
  <si>
    <t>Smilšu iela 7, Jūrmala, LV-2015</t>
  </si>
  <si>
    <t>Iestādes uzturēšana, profesionālās ievirzes izglītības nodrošināšana</t>
  </si>
  <si>
    <t>LV56PARX0002484572020</t>
  </si>
  <si>
    <t>LV22PARX0002484573020</t>
  </si>
  <si>
    <t>LV80PARX0002484577020</t>
  </si>
  <si>
    <t>LV17PARX0002484576020</t>
  </si>
  <si>
    <t>MD māksliniecisko kolektīvu vadītāju darba samaksai</t>
  </si>
  <si>
    <t xml:space="preserve">JŪRMALAS  KULTŪRAS  CENTRS </t>
  </si>
  <si>
    <t>90009229680</t>
  </si>
  <si>
    <t>Jomas ielā 35, Jūrmalā LV-2015</t>
  </si>
  <si>
    <t>08.230</t>
  </si>
  <si>
    <t>Iestādes uzturēšana un kultūras pakalpojumu sniegšanas nodrošinājums</t>
  </si>
  <si>
    <t>LV59PARX0002484572063</t>
  </si>
  <si>
    <t>LV20PARX0002484577033</t>
  </si>
  <si>
    <t>LV59PARX0002484573033</t>
  </si>
  <si>
    <t>08.290</t>
  </si>
  <si>
    <t>Pilsētas kultūrvēsturiskā mantojuma saglabāšana</t>
  </si>
  <si>
    <t>Interešu profesionālās ievirzes izglītības iestāžu būvniecība, atjaunošana un uzlabošana</t>
  </si>
  <si>
    <t>10.pielikums Jūrmalas pilsētas domes</t>
  </si>
  <si>
    <t>Budžeta finansēta institūcija: Jūrmalas pilsētas dome</t>
  </si>
  <si>
    <r>
      <t xml:space="preserve">Struktūrvienība: </t>
    </r>
    <r>
      <rPr>
        <b/>
        <i/>
        <sz val="12"/>
        <rFont val="Times New Roman"/>
        <family val="1"/>
        <charset val="186"/>
      </rPr>
      <t>Attīstības pārvaldes Būvniecības projektu vadības nodaļa</t>
    </r>
  </si>
  <si>
    <t>Programma: Administratīvo ēku būvniecība, atjaunošana un uzlabošana</t>
  </si>
  <si>
    <t>2015.gada budžets</t>
  </si>
  <si>
    <t>Domes administratīvo ēku remonts</t>
  </si>
  <si>
    <t>Programma: Glābšanas staciju būvniecība, atjaunošana un uzlabošana</t>
  </si>
  <si>
    <r>
      <t xml:space="preserve">Funkcionālās klasifikācijas kods: </t>
    </r>
    <r>
      <rPr>
        <b/>
        <sz val="9"/>
        <rFont val="Times New Roman"/>
        <family val="1"/>
        <charset val="186"/>
      </rPr>
      <t>03.600.</t>
    </r>
  </si>
  <si>
    <t>Mellužu glābšanas stacija</t>
  </si>
  <si>
    <t>2</t>
  </si>
  <si>
    <t>Jaunķemeru glābšanas stacija</t>
  </si>
  <si>
    <t>3</t>
  </si>
  <si>
    <t>Bulduru glābšanas stacija</t>
  </si>
  <si>
    <t>4</t>
  </si>
  <si>
    <t>Dzintaru glābšanas stacija</t>
  </si>
  <si>
    <t>5</t>
  </si>
  <si>
    <t>Kauguru glābšanas stacija</t>
  </si>
  <si>
    <t>6</t>
  </si>
  <si>
    <t>Konteinertipa glābšanas staciju projekta izstrāde</t>
  </si>
  <si>
    <t>Programma: Publisko teritoriju, ēku un mājokļu būvniecība, atjaunošana un uzlabošana</t>
  </si>
  <si>
    <r>
      <t xml:space="preserve">Funkcionālās klasifikācijas kods: </t>
    </r>
    <r>
      <rPr>
        <b/>
        <sz val="9"/>
        <rFont val="Times New Roman"/>
        <family val="1"/>
        <charset val="186"/>
      </rPr>
      <t>06.600.</t>
    </r>
  </si>
  <si>
    <t>Jauno Slokas kapu izbūve un labiekārtošana</t>
  </si>
  <si>
    <t>Sabiedriskā kompleksa Strēlnieku prospektā 30 būve (Mākslas un Mūzikas skola, Centrālās bibliotēkas ēka, Poruka prospekta izbūve), projektēšana un būvdarbu 1.kārta</t>
  </si>
  <si>
    <t>Sabiedriskā centra Valtera prospektā 54 attīstība</t>
  </si>
  <si>
    <t>Ķemeru parka atjaunošana</t>
  </si>
  <si>
    <t>Pasta ēkas (Tukuma ielā 30) rekonstrukcija</t>
  </si>
  <si>
    <t xml:space="preserve"> Dubultu tirgus labiekārtošana</t>
  </si>
  <si>
    <t>7</t>
  </si>
  <si>
    <t>Pašvaldības dzīvojamā fonda remonts</t>
  </si>
  <si>
    <t>8</t>
  </si>
  <si>
    <t>Ēku nojaukšana</t>
  </si>
  <si>
    <t>Programma: Atpūtu un sportu veicinoši labiekārtošanas pasākumi</t>
  </si>
  <si>
    <r>
      <t xml:space="preserve">Funkcionālās klasifikācijas kods: </t>
    </r>
    <r>
      <rPr>
        <b/>
        <sz val="9"/>
        <rFont val="Times New Roman"/>
        <family val="1"/>
        <charset val="186"/>
      </rPr>
      <t>08.100.</t>
    </r>
  </si>
  <si>
    <t>Jaundrades parks Kauguros, tehniskā projekta izstrāde</t>
  </si>
  <si>
    <t>Slokas sporta komplekss</t>
  </si>
  <si>
    <t>Programma: Bibliotēku ēku būvniecība, atjaunošana un uzlabošana</t>
  </si>
  <si>
    <t>Bibliotēku remonts</t>
  </si>
  <si>
    <t>Programma: Muzeja ēku būvniecība, atjaunošana un uzlabošana</t>
  </si>
  <si>
    <r>
      <t xml:space="preserve">Funkcionālās klasifikācijas kods: </t>
    </r>
    <r>
      <rPr>
        <b/>
        <sz val="9"/>
        <rFont val="Times New Roman"/>
        <family val="1"/>
        <charset val="186"/>
      </rPr>
      <t>08.220.</t>
    </r>
  </si>
  <si>
    <t>Jūrmalas Mākslas nama jaunbūve</t>
  </si>
  <si>
    <t>Aspazijas mājas restaurācija Z.Meierovica prospektā 18/20</t>
  </si>
  <si>
    <t>Jūrmalas pilsētas muzejs</t>
  </si>
  <si>
    <t>Programma: Kultūras centru un namu būvniecība, atjaunošana un uzlabošana</t>
  </si>
  <si>
    <r>
      <t xml:space="preserve">Funkcionālās klasifikācijas kods: </t>
    </r>
    <r>
      <rPr>
        <b/>
        <sz val="9"/>
        <rFont val="Times New Roman"/>
        <family val="1"/>
        <charset val="186"/>
      </rPr>
      <t>08.230.</t>
    </r>
  </si>
  <si>
    <t>Majoru kulturas nama piebūves izveide</t>
  </si>
  <si>
    <t>Kultūras centra remonts</t>
  </si>
  <si>
    <t>Programma: Teātra, koncertzāles un estrāžu būvniecība, atjaunošana un uzlabošana</t>
  </si>
  <si>
    <r>
      <t xml:space="preserve">Funkcionālās klasifikācijas kods: </t>
    </r>
    <r>
      <rPr>
        <b/>
        <sz val="9"/>
        <rFont val="Times New Roman"/>
        <family val="1"/>
        <charset val="186"/>
      </rPr>
      <t>08.240.</t>
    </r>
  </si>
  <si>
    <t>Mellužu estrādes restaurācija</t>
  </si>
  <si>
    <t>Dzintaru koncertzāles biroja ēkas būvniecība</t>
  </si>
  <si>
    <t>Atklātās Dzintaru koncertzāles rekonstrukcija</t>
  </si>
  <si>
    <t xml:space="preserve">Dzintaru koncertzāles Mazās (slēgtās) zāles restaurācija Turaidas ielā 1 </t>
  </si>
  <si>
    <t>Programma: Pilsētas kultūrvēsturiskā mantojuma saglabāšana</t>
  </si>
  <si>
    <t>Majoru muižas kompleksa attīstība - radošais centrs bērniem un jauniešiem</t>
  </si>
  <si>
    <t>Programma: Pirmsskolas  izglītības iestāžu būvniecība, atjaunošana un uzlabošana</t>
  </si>
  <si>
    <r>
      <t xml:space="preserve">Funkcionālās klasifikācijas kods: </t>
    </r>
    <r>
      <rPr>
        <b/>
        <sz val="9"/>
        <rFont val="Times New Roman"/>
        <family val="1"/>
        <charset val="186"/>
      </rPr>
      <t>09.100</t>
    </r>
  </si>
  <si>
    <t>Avārijas drbi</t>
  </si>
  <si>
    <t>Jūrmalas pilsētas pašvaldības pirmsskolas izglītības iestāžu infrastruktūras attīstība</t>
  </si>
  <si>
    <t>Pirmsskolas  izglītības iestāžu kapitālie remonti</t>
  </si>
  <si>
    <t>Programma: Sākumskolu, pamatskolu, vidusskolu būvniecība, atjaunošana un uzlabošana</t>
  </si>
  <si>
    <r>
      <t xml:space="preserve">Funkcionālās klasifikācijas kods: </t>
    </r>
    <r>
      <rPr>
        <b/>
        <sz val="9"/>
        <rFont val="Times New Roman"/>
        <family val="1"/>
        <charset val="186"/>
      </rPr>
      <t>09.210.</t>
    </r>
  </si>
  <si>
    <t>Jūrmalas Valsts ģimnāzijas un sākumskolas "Atvase" daudzfunkcionālās sporta halles projektēšana un celtniecība</t>
  </si>
  <si>
    <t>Lielupes vidusskolas rekonstrukcija 2 kārtās (t.sk. sporta zāles būvniecība), (2.kārtas projektēšana, skolas ēkas būvniecība)</t>
  </si>
  <si>
    <t>Jūrmalas pilsētas internātpamatskolas rekonstrukcija</t>
  </si>
  <si>
    <t>Jūrmalas Valsts ģimnāzijas rekonstrukcija</t>
  </si>
  <si>
    <t xml:space="preserve"> Izglītības iestāžu kapitālie remonti</t>
  </si>
  <si>
    <t>Programma: Interešu profesionālās ievirzes izglītības iestāžu būvniecība, atjaunošana un uzlabošana</t>
  </si>
  <si>
    <t xml:space="preserve">Jūrmalas sporta centrs - energoefektivitātes paaugstināšana un rekonstrukcija Rūpniecības ielā 13, Jūrmalā tehniskā projekta izstrāde </t>
  </si>
  <si>
    <t>Jūrmalas bērnu un jauniešu interešu centrs</t>
  </si>
  <si>
    <t>Slokas stadions</t>
  </si>
  <si>
    <t>Sporta skola</t>
  </si>
  <si>
    <t>Majoru ledus halle</t>
  </si>
  <si>
    <r>
      <t xml:space="preserve">Funkcionālās klasifikācijas kods: </t>
    </r>
    <r>
      <rPr>
        <b/>
        <sz val="9"/>
        <rFont val="Times New Roman"/>
        <family val="1"/>
        <charset val="186"/>
      </rPr>
      <t>01.110.</t>
    </r>
  </si>
  <si>
    <r>
      <t xml:space="preserve">Funkcionālās klasifikācijas kods: </t>
    </r>
    <r>
      <rPr>
        <b/>
        <sz val="9"/>
        <rFont val="Times New Roman"/>
        <family val="1"/>
        <charset val="186"/>
      </rPr>
      <t>08.210.</t>
    </r>
  </si>
  <si>
    <r>
      <t>Funkcionālās klasifikācijas kods:</t>
    </r>
    <r>
      <rPr>
        <b/>
        <sz val="9"/>
        <rFont val="Times New Roman"/>
        <family val="1"/>
        <charset val="186"/>
      </rPr>
      <t xml:space="preserve"> 08.290.</t>
    </r>
  </si>
  <si>
    <t>Priekšlikumi izmaiņām   (+/-)</t>
  </si>
  <si>
    <t>Energoefektivitātes paaugstināšana un rekonstrukcija Rūpniecības ielā 13, Jūrmalā</t>
  </si>
  <si>
    <t>04.510</t>
  </si>
  <si>
    <t>Pašvaldības autobusa uzturēšanas izdevumi</t>
  </si>
  <si>
    <t>Iestādes uzturēšana, interešu un profesionālās ievirzes izglītības nodrošināšana</t>
  </si>
  <si>
    <t>Iestādes uzturēšana un interešu un profesionālās ievirzes izglītības nodrošināšana</t>
  </si>
  <si>
    <t>Tāme Nr. 08.1.4.</t>
  </si>
  <si>
    <t>08.100</t>
  </si>
  <si>
    <t>Sporta pasākumi</t>
  </si>
  <si>
    <t>Finansējums nepieciešams spēļu kreklu iegādei</t>
  </si>
  <si>
    <t>16.pielikums Jūrmalas pilsētas domes</t>
  </si>
  <si>
    <t>Programma: Sporta pasākumi</t>
  </si>
  <si>
    <t>I Jūrmalas pilsētas sporta pasākumi</t>
  </si>
  <si>
    <t>1.1.</t>
  </si>
  <si>
    <t>Gada balva sportā 2015</t>
  </si>
  <si>
    <t>1.2.</t>
  </si>
  <si>
    <t>Olimpiskā diena 2015</t>
  </si>
  <si>
    <t>FUTBOLS</t>
  </si>
  <si>
    <t>2.1.</t>
  </si>
  <si>
    <t>Atklātās sacensības "Jūrmalas domes kauss" 5.posmos  pludmales futbolā</t>
  </si>
  <si>
    <t>2.2.</t>
  </si>
  <si>
    <t>Jūrmalas pilsētas atklātais čempionāts pieaugušiem</t>
  </si>
  <si>
    <t xml:space="preserve">SKEITBORDS </t>
  </si>
  <si>
    <t>3.1.</t>
  </si>
  <si>
    <t xml:space="preserve">Jūrmalas pilsētas domes kauss skeitbordā </t>
  </si>
  <si>
    <t>ŪDENSMOTOSPORTS</t>
  </si>
  <si>
    <t>4.1.</t>
  </si>
  <si>
    <t xml:space="preserve">"Jurmala cup" sacensības ūdens motosportā </t>
  </si>
  <si>
    <t>4.2.</t>
  </si>
  <si>
    <t>Latvijas čempionāts ūdensmotosportā</t>
  </si>
  <si>
    <t>AUSTRUMCĪŅAS</t>
  </si>
  <si>
    <t>5.1.</t>
  </si>
  <si>
    <t>"Jūrmalas kauss 2015" Starptautiskais karatē čempionāts</t>
  </si>
  <si>
    <t>INVALĪDU SPORTS</t>
  </si>
  <si>
    <t>6.1.</t>
  </si>
  <si>
    <t>Sporta svētki "Pepija tūrisma takās " bērniem invalīdiem</t>
  </si>
  <si>
    <t>Sporta svētki "Pepija Ziemassvētkos " bērniem invalīdiem</t>
  </si>
  <si>
    <t>6.3.</t>
  </si>
  <si>
    <t>Invalīdu sporta spēles</t>
  </si>
  <si>
    <t>6.4.</t>
  </si>
  <si>
    <t>Orientēšanās invalīdiem "Tu vari!"</t>
  </si>
  <si>
    <t>6.5.</t>
  </si>
  <si>
    <t>Baltā spieķa diena</t>
  </si>
  <si>
    <t>6.6.</t>
  </si>
  <si>
    <t>Jūrmalas veselības nedēļa</t>
  </si>
  <si>
    <t>6.7.</t>
  </si>
  <si>
    <t>Atklātais Ziemeļu-Baltijas valstu nedzirdīgo čempionāts smilšu volejbolā</t>
  </si>
  <si>
    <t>GALDA TENISS</t>
  </si>
  <si>
    <t>7.1.</t>
  </si>
  <si>
    <t>Jūrmalas atklātais čempionāts galda tenisā(2 dienas)</t>
  </si>
  <si>
    <t>7.2.</t>
  </si>
  <si>
    <t>Draudzības kausa izcīņas Jūrmalas posms</t>
  </si>
  <si>
    <t>7.3.</t>
  </si>
  <si>
    <t>Jūrmalas domes  balvu izcīņa galda tenisā senioriem (2 dienas)</t>
  </si>
  <si>
    <t>7.4.</t>
  </si>
  <si>
    <t>Ziemassvētku sacensības galda tenisā</t>
  </si>
  <si>
    <t>AIRĒŠANA</t>
  </si>
  <si>
    <t>8.1.</t>
  </si>
  <si>
    <t>LR Ziemas čempionāts</t>
  </si>
  <si>
    <t>8.2.</t>
  </si>
  <si>
    <t>Sezonas atklāšanas sacensības</t>
  </si>
  <si>
    <t>8.3.</t>
  </si>
  <si>
    <t>LR čempionāts garajās distancēs</t>
  </si>
  <si>
    <t>8.4.</t>
  </si>
  <si>
    <t>LAF balvu izcīņa</t>
  </si>
  <si>
    <t>8.5.</t>
  </si>
  <si>
    <t>LR čempionāts junioriem "A"</t>
  </si>
  <si>
    <t>8.6.</t>
  </si>
  <si>
    <t>LR čempionāts junioriem "B"</t>
  </si>
  <si>
    <t>8.7.</t>
  </si>
  <si>
    <t>LR čempionāts</t>
  </si>
  <si>
    <t>8.8.</t>
  </si>
  <si>
    <t>Sezonas noslēguma sacensības</t>
  </si>
  <si>
    <t>8.9.</t>
  </si>
  <si>
    <t>LR rudens kauss</t>
  </si>
  <si>
    <t>8.10.</t>
  </si>
  <si>
    <t>LR MIX (2x, 4-)</t>
  </si>
  <si>
    <t>8.11.</t>
  </si>
  <si>
    <t>LR kausa izcīņa</t>
  </si>
  <si>
    <t>8.12.</t>
  </si>
  <si>
    <t xml:space="preserve">LR Ziemas kauss </t>
  </si>
  <si>
    <t>8.13.</t>
  </si>
  <si>
    <t>LR pavasara kauss</t>
  </si>
  <si>
    <t>8.14.</t>
  </si>
  <si>
    <t>Baltijas Valstu atklātais čempionāts</t>
  </si>
  <si>
    <t>8.15.</t>
  </si>
  <si>
    <t>Jūrmalas pilsētas atklātais čempionāts smaiļošanā</t>
  </si>
  <si>
    <t>8.16.</t>
  </si>
  <si>
    <t>Jūrmalas pilsētas čempionāts akadēmiskā airēšanā</t>
  </si>
  <si>
    <t>8.17.</t>
  </si>
  <si>
    <t>Jūrmalas airēšanas maratons</t>
  </si>
  <si>
    <t>BURĀŠANA</t>
  </si>
  <si>
    <t>9.1.</t>
  </si>
  <si>
    <t>2 stundu regates sezonas sacensību seriāls</t>
  </si>
  <si>
    <t>9.2.</t>
  </si>
  <si>
    <t>Jūrmalas pilsētas burāšanas sezonas atklāšanas regate</t>
  </si>
  <si>
    <t>9.3.</t>
  </si>
  <si>
    <t>Maija regate</t>
  </si>
  <si>
    <t>9.4.</t>
  </si>
  <si>
    <t>Optimist asociācijas kauss. Baltic Optimist Cup posms</t>
  </si>
  <si>
    <t>9.5.</t>
  </si>
  <si>
    <t>Jūrmalas kausa regate</t>
  </si>
  <si>
    <t>9.6.</t>
  </si>
  <si>
    <t>Beach Regatta</t>
  </si>
  <si>
    <t>9.7.</t>
  </si>
  <si>
    <t>Priedaines Jahtkluba sezonas slēgšanas regate</t>
  </si>
  <si>
    <t>9.8.</t>
  </si>
  <si>
    <t>Baltic Sea Cup</t>
  </si>
  <si>
    <t>9.9.</t>
  </si>
  <si>
    <t>Olimpisko laivu klases "470" kausa izcīņa</t>
  </si>
  <si>
    <t>9.10.</t>
  </si>
  <si>
    <t>Jūrmalas kausa izcīņa ledus burāšanā</t>
  </si>
  <si>
    <t>BASKETBOLS</t>
  </si>
  <si>
    <t>10.1.</t>
  </si>
  <si>
    <t>Jūrmalas basketbola čempionāts 14/15</t>
  </si>
  <si>
    <t>10.2.</t>
  </si>
  <si>
    <t>Jūrmalas čempionāts basketbolā vīriešiem 15/16</t>
  </si>
  <si>
    <t>PLUDMALES VOLEJBOLS</t>
  </si>
  <si>
    <t>11.1.</t>
  </si>
  <si>
    <t>Latvijas čempionāts pludmales volejbolā</t>
  </si>
  <si>
    <t>11.2.</t>
  </si>
  <si>
    <t>Pludmales volejbola sacensības "King or the beach", "Queen of the beach"</t>
  </si>
  <si>
    <t>11.3.</t>
  </si>
  <si>
    <t>Jūrmalas atklātais pludmales volejbola čempionātu un turnīru seriāls</t>
  </si>
  <si>
    <t>11.4.</t>
  </si>
  <si>
    <t>2015 CEV Beach Volleyball Championship Jurmala Masters</t>
  </si>
  <si>
    <t>11.5.</t>
  </si>
  <si>
    <t>LSVS 52. sporta spēļu senioru finālsacensības pludmales volejbolā</t>
  </si>
  <si>
    <t>11.6.</t>
  </si>
  <si>
    <t>Jūrmalas pilsētas sniega-smilšu atklātais volejbola čempionāts 2015.</t>
  </si>
  <si>
    <t>HANDBOLS</t>
  </si>
  <si>
    <t>12.1.</t>
  </si>
  <si>
    <t>Starptautiskais turnīrs Pludmales handbolā</t>
  </si>
  <si>
    <t>ŠAHS</t>
  </si>
  <si>
    <t>13.1.</t>
  </si>
  <si>
    <t>Jūrmalas šaha turnīrs 2015</t>
  </si>
  <si>
    <t>ORIENTĒŠANĀS</t>
  </si>
  <si>
    <t>14.1.</t>
  </si>
  <si>
    <t>Tautas orientēšanās sacensības"Ķemermiestiņa mazās Anniņas lielā balva"</t>
  </si>
  <si>
    <t>ŪDENSSLĒPOŠANA</t>
  </si>
  <si>
    <t>15.1.</t>
  </si>
  <si>
    <t xml:space="preserve">Jūrmalas pilsētas atklātais čempionāts "Jūrmalas Domes kauss " </t>
  </si>
  <si>
    <t>Jūrmalas ūdensslēpošanas svētki</t>
  </si>
  <si>
    <t>BOKSS/KIKBOKS</t>
  </si>
  <si>
    <t>16.1.</t>
  </si>
  <si>
    <t xml:space="preserve"> Jāņa Roviča starptautiskais piemiņas turnīrs</t>
  </si>
  <si>
    <t>16.2.</t>
  </si>
  <si>
    <t xml:space="preserve"> Starptautiskais boksa turnīrs</t>
  </si>
  <si>
    <t>16.3.</t>
  </si>
  <si>
    <t>Boksa sacensības "Atklātais rings Jūrmala 2015"</t>
  </si>
  <si>
    <t>VIEGLATLĒTIKA</t>
  </si>
  <si>
    <t>17.1.</t>
  </si>
  <si>
    <t xml:space="preserve">Skrējiens "Dzintaru apļi" 7 kārtās </t>
  </si>
  <si>
    <t>17.2.</t>
  </si>
  <si>
    <t xml:space="preserve">Pludmales skrējiens "Bruņurupucis" </t>
  </si>
  <si>
    <t>17.3.</t>
  </si>
  <si>
    <t>Jūrmalas Skriešanas svētki</t>
  </si>
  <si>
    <t>TENISS</t>
  </si>
  <si>
    <t>18.1.</t>
  </si>
  <si>
    <t>LR ziemas tenisa čempionāts pieaugušiem, jauniešiem, senioriem</t>
  </si>
  <si>
    <t>18.2.</t>
  </si>
  <si>
    <t>LR vasaras čempionāti pieaugušiem, jauniešiem, senioriem</t>
  </si>
  <si>
    <t>18.3.</t>
  </si>
  <si>
    <t>LR čempionāts pludmales tenisā</t>
  </si>
  <si>
    <t>CITI</t>
  </si>
  <si>
    <t>19.1.</t>
  </si>
  <si>
    <t>Jūrmalas atklātas sacensības loka šaušanā</t>
  </si>
  <si>
    <t>19.2.</t>
  </si>
  <si>
    <t>Jūrmalas pilsētas atklātais aerobikas festivāls</t>
  </si>
  <si>
    <t>19.3.</t>
  </si>
  <si>
    <t>Ielu basketbola turnīrs "Ghetto basket" 3 posmos</t>
  </si>
  <si>
    <t>19.4.</t>
  </si>
  <si>
    <t>Ielu basketbola turnīrs "Ghetto florbol" 3 posmos</t>
  </si>
  <si>
    <t>19.5.</t>
  </si>
  <si>
    <t>Latvijas Senioru atklātais čempionāts tenisā "Jūrmalas kauss"</t>
  </si>
  <si>
    <t>19.6.</t>
  </si>
  <si>
    <t>Autorallijs "Latvija 2015"</t>
  </si>
  <si>
    <t>19.7.</t>
  </si>
  <si>
    <t>Starptautiskais bridža turnīrs</t>
  </si>
  <si>
    <t>19.8.</t>
  </si>
  <si>
    <t>Jūrmalas atklātais bērnu čempionāts daiļslidošanā 2015</t>
  </si>
  <si>
    <t>19.9.</t>
  </si>
  <si>
    <t>Jūrmalas ECO TRAIL skriešanas pasākums</t>
  </si>
  <si>
    <t>19.10.</t>
  </si>
  <si>
    <t>Skrituļošanas maratons</t>
  </si>
  <si>
    <t>19.11.</t>
  </si>
  <si>
    <t>"Jūrmalas kauss" džudo</t>
  </si>
  <si>
    <t>19.12.</t>
  </si>
  <si>
    <t>Pludmales cīņa</t>
  </si>
  <si>
    <t>19.13.</t>
  </si>
  <si>
    <t>Sporta pasākums "Jūras skrējiens"</t>
  </si>
  <si>
    <t>19.14.</t>
  </si>
  <si>
    <t>Atklāto ūdenstilpņu peldēšanas sacensības</t>
  </si>
  <si>
    <t>19.15.</t>
  </si>
  <si>
    <t>Starptautiskās sporta spēles (Policijas asociācija)</t>
  </si>
  <si>
    <t>19.16.</t>
  </si>
  <si>
    <t>Vislatvijas skolēnu sporta un prāta finālspēles "ZZ čempionāts-rādi klasi"</t>
  </si>
  <si>
    <t>19.17.</t>
  </si>
  <si>
    <t>Šaha turnīra atbalstam</t>
  </si>
  <si>
    <t>19.18.</t>
  </si>
  <si>
    <t>Mazā stiprinieka piedzīvojumi""</t>
  </si>
  <si>
    <t>19.19.</t>
  </si>
  <si>
    <t>Prāta spēles</t>
  </si>
  <si>
    <t>FLORBOLS</t>
  </si>
  <si>
    <t>20.1.</t>
  </si>
  <si>
    <t>Jūrmalas atklātais vasaras kauss florbolā jauniešiem</t>
  </si>
  <si>
    <t>20.2.</t>
  </si>
  <si>
    <t>"Jūrmalas nakts turnīrs 2015" florbolā</t>
  </si>
  <si>
    <t>20.3.</t>
  </si>
  <si>
    <t>"Jurmala CUP 2015" starptautiskais florbola turnīrs</t>
  </si>
  <si>
    <t>HOKEJS</t>
  </si>
  <si>
    <t>21.1.</t>
  </si>
  <si>
    <t>Jūrmalas čempionāts hokejā</t>
  </si>
  <si>
    <t>21.2.</t>
  </si>
  <si>
    <t>"Winter clasik" bērnu starptautiskais turnīrs hokejā U16 vecuma grupā</t>
  </si>
  <si>
    <t>21.3.</t>
  </si>
  <si>
    <t>"Winter clasik" bērnu starptautiskais turnīrs hokejā U14 vecuma grupā</t>
  </si>
  <si>
    <t>MĀKSLAS VINGROŠANA</t>
  </si>
  <si>
    <t>22.1.</t>
  </si>
  <si>
    <t>Starptautiskais festivāls"Mazā-lielā grācija"</t>
  </si>
  <si>
    <t>22.2.</t>
  </si>
  <si>
    <t>Ziemassvētku turnīrs</t>
  </si>
  <si>
    <t>22.3.</t>
  </si>
  <si>
    <t>Jūrmalas atklātās jaunatnes meistarsacīkstes individuālajā programmā</t>
  </si>
  <si>
    <t>22.4.</t>
  </si>
  <si>
    <t>Jūrmalas pilsētas atklātais čempionāts</t>
  </si>
  <si>
    <t>22.5.</t>
  </si>
  <si>
    <t>Jūrmalas pilsētas atklātās jaunatnes meistarsacīkstes grupu vingrojumos</t>
  </si>
  <si>
    <t>REGBIJS</t>
  </si>
  <si>
    <t>23.1.</t>
  </si>
  <si>
    <t>Jūrmalas kauss regbijā 2015</t>
  </si>
  <si>
    <t>23.2.</t>
  </si>
  <si>
    <t>10 Pludmales regbija sacensības (9 vecuma posmos)</t>
  </si>
  <si>
    <t>RITEŅBRAUKŠANA</t>
  </si>
  <si>
    <t>24.1.</t>
  </si>
  <si>
    <t>"Filter velokauss 2015"</t>
  </si>
  <si>
    <t>24.2.</t>
  </si>
  <si>
    <t>Riteņbraukšanas maratons</t>
  </si>
  <si>
    <t>24.3.</t>
  </si>
  <si>
    <t xml:space="preserve">MTB maratons </t>
  </si>
  <si>
    <t>ZIEMAS SPORTA PASĀKUMI</t>
  </si>
  <si>
    <t>25.1.</t>
  </si>
  <si>
    <t>Ziemas sporta svētki</t>
  </si>
  <si>
    <t xml:space="preserve">II  Jūrmalas pilsētas finansētie sporta klubu komandu piedalīšanās izdevumi starptautiskās sacensībās un Latvijas čempionātu sacensībās 2015.g. </t>
  </si>
  <si>
    <t>Biedrība "Basketbola klubs Jūrmala"</t>
  </si>
  <si>
    <t>Sporta klubs "Jūrmalas sports"</t>
  </si>
  <si>
    <t>Futbola virslīgas komandas ''Spartaks" atbalstam</t>
  </si>
  <si>
    <t>Futbola virslīgas komandas ''FC Jūrmala" atbalstam</t>
  </si>
  <si>
    <t>Dalība LSVS 52. sporta spēlēs</t>
  </si>
  <si>
    <t>Dalība Latvijas ziemas olimpiādē Siguldā 2015</t>
  </si>
  <si>
    <t>Dalība Latvijas Jaunatnes vasaras olimpiādē Cēsīs un Valmierā, Jūrmalā 2015</t>
  </si>
  <si>
    <t>Jurmala Racing Team</t>
  </si>
  <si>
    <t>Jūrmalas sporta veterānu atbalstam. SSB Jūrmala</t>
  </si>
  <si>
    <t>Florbola klubs "Jūrmala"</t>
  </si>
  <si>
    <t>G. Valnera dalībai sacensībās</t>
  </si>
  <si>
    <t>Biedrība Airēšanas federācija, Jūrmalas airētāju atbalstam</t>
  </si>
  <si>
    <t>Jūrmalas smaiļotāju un kanoistu atbalstam</t>
  </si>
  <si>
    <t>Hokeja klubs "Kauguri"</t>
  </si>
  <si>
    <t>Hokeja klubs "Jūrmala"</t>
  </si>
  <si>
    <t>Sporta klubs "Neguss"</t>
  </si>
  <si>
    <t>Jūrmalas Karsējmeiteņu komandai</t>
  </si>
  <si>
    <t>Senioru SK "DEVRO -Jūrmala"</t>
  </si>
  <si>
    <t>Maratonistes J. Prokopčukas dalība sacensībās</t>
  </si>
  <si>
    <t>Biedrība  Sporta klubs "MSL"</t>
  </si>
  <si>
    <t>Jūrmalas kartingista dalība sacensībās (A. Zviedris)</t>
  </si>
  <si>
    <t>Burāšanas sporta vienības fonda "Collatis viribus" atbalstam</t>
  </si>
  <si>
    <t>Boksa kluba "Jūrmala" dalība sacensībās</t>
  </si>
  <si>
    <t>Dalība Pasaules kausa sacensībās pludmales volejbolā (A. Samoilovs)</t>
  </si>
  <si>
    <t>Jāņa Roviča boksa klubs</t>
  </si>
  <si>
    <t>Kartingista  Šubecka dalība sacensībās</t>
  </si>
  <si>
    <t>Līdzfinansējums T.L. Graudiņai</t>
  </si>
  <si>
    <t>Dalība sacensībās džudo klubam Lido</t>
  </si>
  <si>
    <t>Dalība FIMBA Pasaules senioru basketbola čempionātā</t>
  </si>
  <si>
    <t>Jūrmalas ātrslidošanas klubs</t>
  </si>
  <si>
    <t>Pludmales futbola komandai "VBFK"</t>
  </si>
  <si>
    <t>Biedrība "Sporta klubs RECTOR"</t>
  </si>
  <si>
    <t>Jūrmalas bērnu ūdensslēpotāju atbalstam</t>
  </si>
  <si>
    <t>T. Dreimaņa dalībai sacensībās</t>
  </si>
  <si>
    <t>Atbalsts moto sportistam Dz. Baltam</t>
  </si>
  <si>
    <t>Atbalsts supermoto sportistam L. Liepiņam</t>
  </si>
  <si>
    <t>Peldētāja E. Pones atbalstam</t>
  </si>
  <si>
    <t>Sporta klubs "Amazones"</t>
  </si>
  <si>
    <t>Biedrība "Vsevoloda Zeļonija sporta skola"</t>
  </si>
  <si>
    <t>Airēšanas klubs "Majori"</t>
  </si>
  <si>
    <t>Motosporta komandas "Jūrmalas delveri"</t>
  </si>
  <si>
    <t>Senioru sporta spēles</t>
  </si>
  <si>
    <t>Kartingista  E. Veismaņa dalība sacensībās</t>
  </si>
  <si>
    <t>Regbija klubs "Jūrmala" (virslīgas komanda)</t>
  </si>
  <si>
    <t>Volejbola komanda "Tornado"</t>
  </si>
  <si>
    <t>Karatistes M. L. Muižnieces atbalstam</t>
  </si>
  <si>
    <t>Biedrība "Volejbola komanda Rietumjūrmala"</t>
  </si>
  <si>
    <t>Ūdensmotosportista D. Šillera atbalstam</t>
  </si>
  <si>
    <t>Cīņas klubs "MMA Jūrmala"</t>
  </si>
  <si>
    <t>Skeitbordista M. Liepiņa atbalstam</t>
  </si>
  <si>
    <t>Biedrības "Hokeja akadēmijas sporta centrs" hokeja virslīgas komandas atbalstam</t>
  </si>
  <si>
    <t>Autosportista J. Dreimaņa atbalstam</t>
  </si>
  <si>
    <t>"Kauguru sporta klubs" šahs</t>
  </si>
  <si>
    <t>Dalība pašvaldību sporta spēlēs</t>
  </si>
  <si>
    <t>Dalība  Rīgas skriešanas maratonā 2015</t>
  </si>
  <si>
    <t>Latvijas frisbija izlases dalībnieces jūrmalnieces K. Mierkalnes atbalstam</t>
  </si>
  <si>
    <t>Svarcēlāja R. Žerdiņa atbalstam</t>
  </si>
  <si>
    <t>Dalība 4.maija Stipro skrējienā</t>
  </si>
  <si>
    <t>Dalība starptautiskajās pludmales regbija sacensībās</t>
  </si>
  <si>
    <t>Pašvaldības atzinības izteikšana par īpašiem sasniegumiem un rezultātiem</t>
  </si>
  <si>
    <t>Pasaules kausu posms ielu vingrošanā</t>
  </si>
  <si>
    <t>Biedrības SK "Jūrmalas sports" sporta senioru basketbola komandai</t>
  </si>
  <si>
    <t>Dalība "Latvijas Ziemas Olimpiādē 2015"</t>
  </si>
  <si>
    <t>III</t>
  </si>
  <si>
    <t>Rezerve sportam 4%</t>
  </si>
  <si>
    <t>rezerve sportam</t>
  </si>
  <si>
    <t>Funkcionālās klasifikācijas kods: 08.100</t>
  </si>
  <si>
    <t>Publisko teritoriju, ēku un mājokļu būvniecība, atjanošana un uzlabošana</t>
  </si>
  <si>
    <t>LV37TREL9802008044000</t>
  </si>
  <si>
    <t>Finansējums nepieciešams 2013.gada 25.oktobra līguma Nr.1.1-16.4.2/1049 saistību izpildei (Mākslas skola)</t>
  </si>
  <si>
    <t>Jūrmalas Bērnu un jauniešu interešu centrs</t>
  </si>
  <si>
    <t>90009226256</t>
  </si>
  <si>
    <t>Zemgales iela 4, Jūrmala</t>
  </si>
  <si>
    <t>Iestādes uzturēšana, interešu izglītības un jaunatnes darba nodrošinājums</t>
  </si>
  <si>
    <t>LV32PARX0002484572064</t>
  </si>
  <si>
    <t>LV32PARX0002484573034</t>
  </si>
  <si>
    <t>LV04PARX0002484572083</t>
  </si>
  <si>
    <t>LV90PARX0002484577034</t>
  </si>
  <si>
    <t>izdevumu nodrošināšanai</t>
  </si>
  <si>
    <t>papildus izdevumi saskaņā ar jauno līgumu</t>
  </si>
  <si>
    <t>ēkas uzturēšanās izdevumu segšanai</t>
  </si>
  <si>
    <t>biroja un kancelejas preču iegādei semināriem</t>
  </si>
  <si>
    <t>datortehnikas remonta un uzturēšanas materiālu nodrošināšanai</t>
  </si>
  <si>
    <t>Ofiss programmas iegāde</t>
  </si>
  <si>
    <t>Portatīvā datora iegāde robotikas programmas attīstības nodrošināšanai</t>
  </si>
  <si>
    <t>Digitālā fotoaparāta iegāde pasākumu dokumentēšanai</t>
  </si>
  <si>
    <t>No Namsaimnieka uz 2244</t>
  </si>
  <si>
    <t>06.600.</t>
  </si>
  <si>
    <t>Sākumskolu, pamatskolu, vidusskolu būvniecība, atjaunošana un uzlabošana</t>
  </si>
  <si>
    <t>Pilsētas teritoriju labiekārtošanas pasākumi</t>
  </si>
  <si>
    <t>LV79TREL980200804600B</t>
  </si>
  <si>
    <t>09.210.</t>
  </si>
  <si>
    <t>Sākumskolu, pamatskolu un vidusskolu būvniecība, atjaunošana un uzlabošana</t>
  </si>
  <si>
    <t>Finansējums nepieciešams ārējo kanalizācijas tīklu nomaiņai, nodošanas dokumentācijas izdevumu segšanai.</t>
  </si>
  <si>
    <t>Finansējums nepieciešams baseina vannu un dušas remontam Jūrmalas sporta centrā, tribīņu pārcelšanai un pārseguma hidroizolācijai Majoru ledus hallē.</t>
  </si>
  <si>
    <t>kodu precizēšana atbilstoši tā ekonomiskajai būtībai</t>
  </si>
  <si>
    <t>Finansējums nepieciešams ārējo kanalizācijas tīklu nomaiņai, nodošanas dokumentācijas izdevumu segšanai</t>
  </si>
  <si>
    <t>Finansējums nepieciešams tribīņu pārcelšanai un pārseguma hidroizolācijai</t>
  </si>
  <si>
    <t>Starpskolu pasākumi, konkursi, sacensības interešu un profesionālās ievirzes izglītības jomā</t>
  </si>
  <si>
    <t>Finansējums nepieciešams transporta īres izdevumu samaksai</t>
  </si>
  <si>
    <t>Finansējums nepieciešams degvielas izdevumu samaksai</t>
  </si>
  <si>
    <t>18.pielikums Jūrmalas pilsētas domes</t>
  </si>
  <si>
    <t>Programma: Starpskolu pasākumi, konkursi, sacensības interešu un profesionālās ievirzes izglītības jomā</t>
  </si>
  <si>
    <r>
      <t xml:space="preserve">Funkcionālās klasifikācijas kods: </t>
    </r>
    <r>
      <rPr>
        <b/>
        <sz val="9"/>
        <rFont val="Times New Roman"/>
        <family val="1"/>
        <charset val="186"/>
      </rPr>
      <t>09.510</t>
    </r>
  </si>
  <si>
    <t xml:space="preserve">Pilsoniskās un patriotiskās  audzināšanas pasākumu cikls </t>
  </si>
  <si>
    <t>Kapteiņa  P. Zolta piemiņas pasākums un NBS diena Jūrmalā  „Augsim Latvijai!”</t>
  </si>
  <si>
    <t>Vidusskolēnu militārās spēles</t>
  </si>
  <si>
    <t>1.3.</t>
  </si>
  <si>
    <t>Literārās jaunrades konkurss, veltīts Raiņa un Aspazijas gadam</t>
  </si>
  <si>
    <t>Kultūrizglītība</t>
  </si>
  <si>
    <t>2.1</t>
  </si>
  <si>
    <t>Pilsētas mēroga konkursi un skates</t>
  </si>
  <si>
    <t>2.1.1.</t>
  </si>
  <si>
    <t>Teātra un literāro uzvedumu skate "Labais!"</t>
  </si>
  <si>
    <t>2.1.2.</t>
  </si>
  <si>
    <t xml:space="preserve">Zēnu koru un 1.- 4. klašu koru skate pilsētā </t>
  </si>
  <si>
    <t>2.1.3.</t>
  </si>
  <si>
    <t>Jaukto koru un 5.-9. klašu koru skate</t>
  </si>
  <si>
    <t>2.1.4.</t>
  </si>
  <si>
    <t>Vizuālās un vizuāli plastiskās mākslas konkurss"Rakstu darbi"</t>
  </si>
  <si>
    <t>2.1.5.</t>
  </si>
  <si>
    <t>Skolēnu dziesmu un deju lielkoncerts</t>
  </si>
  <si>
    <t>2.1.6.</t>
  </si>
  <si>
    <t>Svētki pirmsskolas vecuma bērniem</t>
  </si>
  <si>
    <t>2.1.7.</t>
  </si>
  <si>
    <t>Starptautiskā ekoloģiskā tiešsaistes viktorīna "Tīras planētas vārdā"</t>
  </si>
  <si>
    <t>2.1.8.</t>
  </si>
  <si>
    <t>Mazo vokālistu konkurss " Jūrmalas Cālis"</t>
  </si>
  <si>
    <t>2.1.9.</t>
  </si>
  <si>
    <t>Konkurss "Popiela"</t>
  </si>
  <si>
    <t>2.1.10.</t>
  </si>
  <si>
    <t>Vokālās mūzikas konkurss "Balsis"</t>
  </si>
  <si>
    <t>2.1.11.</t>
  </si>
  <si>
    <t xml:space="preserve">Tautisko deju kolektīvu skate pilsētā </t>
  </si>
  <si>
    <t>2.1.12.</t>
  </si>
  <si>
    <t>Skatuves runas konkurss "Jūras malā"</t>
  </si>
  <si>
    <t>2.1.13.</t>
  </si>
  <si>
    <t>Profesora Valtnera konkurss "Pazīsti savu organismu" aprīlis</t>
  </si>
  <si>
    <t>2.1.14.</t>
  </si>
  <si>
    <t>Jūrmalas pilsētas Vizuālās mākslas olimpiāde 5.-12.klasēm</t>
  </si>
  <si>
    <t>Pilsētas mēroga pasākumi</t>
  </si>
  <si>
    <t>2.2.1.</t>
  </si>
  <si>
    <t xml:space="preserve">Starptautiskā skolēnu zinātnisko darbu lasījumu konference "Es dzīvoju pie jūras" </t>
  </si>
  <si>
    <t>2.2.2.</t>
  </si>
  <si>
    <t>Konference "Bērnu  tiesību aizsardzības stāvoklis Jūrmalā 2015./ 2016.mācību gadā</t>
  </si>
  <si>
    <t>2.2.3.</t>
  </si>
  <si>
    <t xml:space="preserve">Pilsētas Skolēnu bērnu tiesību aizsardzības komisijas dalībnieku diskusija ar Jūrmalas pilsētas domes deputātiem un pašvaldības institūciju vadītājiem </t>
  </si>
  <si>
    <t>2.2.4.</t>
  </si>
  <si>
    <t xml:space="preserve">Ekskursija Pilsētas Skolēnu bērnu tiesību aizsardzības komisijas dalībniekiem </t>
  </si>
  <si>
    <t>2.2.5.</t>
  </si>
  <si>
    <t xml:space="preserve">Starptautiskais konkurss "Rēķini galvā" </t>
  </si>
  <si>
    <t>2.2.6.</t>
  </si>
  <si>
    <t>Svešvalodu diena</t>
  </si>
  <si>
    <t>2.2.7.</t>
  </si>
  <si>
    <t>Starptautiskais konkurss "Rēķini galvā" 2015. Fināls Latvijā</t>
  </si>
  <si>
    <t>2.2.8.</t>
  </si>
  <si>
    <t>Talantīgo Jūrmalas skolēnu  nometne - 3 daļas - 30 bērni</t>
  </si>
  <si>
    <t>2.2.9.</t>
  </si>
  <si>
    <t>Ielu vingrošanas nometnes jauniešiem mūžizglītības kontekstā</t>
  </si>
  <si>
    <t>2.2.10.</t>
  </si>
  <si>
    <t xml:space="preserve">Līdzfinansējums projekta Karjeras izglītības programmas un mācību metodisko materiālu izstrādei un izdošanai </t>
  </si>
  <si>
    <t>Bērnu Jauniešu interešu centrs</t>
  </si>
  <si>
    <t>2.2.11.</t>
  </si>
  <si>
    <t>Jauniešu forums Jūrmalā</t>
  </si>
  <si>
    <t>Mākslas skola</t>
  </si>
  <si>
    <t>2.2.12.</t>
  </si>
  <si>
    <t>Mazās Mākslas dienas , sadarbībā ar Jūrmalas mākslinieku namu un Jūrmalas teātri</t>
  </si>
  <si>
    <t>2.2.13.</t>
  </si>
  <si>
    <t>Ziemassvētku mākslas akcija "Bērnu egle Horna dārzā-Eņģeļi pār Latviju"</t>
  </si>
  <si>
    <t>2.2.14.</t>
  </si>
  <si>
    <t>Skolēnu olimpiādes sacensības spēlē "Tautas bumba"</t>
  </si>
  <si>
    <t>2.2.15.</t>
  </si>
  <si>
    <t>Skolēnu olimpiādes sacensības dambretē un šahā</t>
  </si>
  <si>
    <t>2.2.16.</t>
  </si>
  <si>
    <t xml:space="preserve">Skolēnu olimpiādes sacensības florbolā </t>
  </si>
  <si>
    <t>2.2.17.</t>
  </si>
  <si>
    <t>Skolēnu olimpiādes sacensības volejbolā</t>
  </si>
  <si>
    <t>2.2.18.</t>
  </si>
  <si>
    <t>Skolēnu olimpiādes sacensības vieglatlētikā "Jūrmalas pavasaris 2015"</t>
  </si>
  <si>
    <t>2.2.19.</t>
  </si>
  <si>
    <t>Sporta svētki pirmsskolas vecuma bērniem "Jautrie starti 2015"</t>
  </si>
  <si>
    <t>2.2.20.</t>
  </si>
  <si>
    <t>Bērnu sporta svētki  "Pirmais solis 2015"</t>
  </si>
  <si>
    <t>2.2.21.</t>
  </si>
  <si>
    <t>Skolēnu olimpiādes sacensības basketbolā</t>
  </si>
  <si>
    <t>2.2.22.</t>
  </si>
  <si>
    <t>Jūrmalas atklātās sacensības vieglatlētikā</t>
  </si>
  <si>
    <t>2.2.23.</t>
  </si>
  <si>
    <t>Jūrmalas atklātais čempionāts mākslas vingrošanā</t>
  </si>
  <si>
    <t>2.2.24.</t>
  </si>
  <si>
    <t>Jūrmalas atklātais turnīrs basketbolā meitenēm</t>
  </si>
  <si>
    <t>2.2.25.</t>
  </si>
  <si>
    <t>Jūrmalas atklātās meistarsacīkstes mākslas vingrošanā</t>
  </si>
  <si>
    <t>2.2.26.</t>
  </si>
  <si>
    <t>Jūrmalas meistarsacīkstes vieglatlētikas krosā "Jūrmalas rudens 2015"</t>
  </si>
  <si>
    <t>2.2.27.</t>
  </si>
  <si>
    <t>Jūrmalas vieglatlētikas sacensības lekšanas disciplīnās telpās</t>
  </si>
  <si>
    <t>2.2.28.</t>
  </si>
  <si>
    <t xml:space="preserve">Jūrmalas atklātās sacensības mākslas vingrošanā </t>
  </si>
  <si>
    <t>2.2.29.</t>
  </si>
  <si>
    <t>Jūrmalas pilsētas atklātais čempionāts daudzcīņā</t>
  </si>
  <si>
    <t>2.2.30.</t>
  </si>
  <si>
    <t>Jūrmalas atklātais turnīrs hokejā trijās vecuma grupās</t>
  </si>
  <si>
    <t>2.2.31.</t>
  </si>
  <si>
    <t>Skolēnu olimpiādes sacensības stafetēs "Drošie un veiklie"</t>
  </si>
  <si>
    <t>2.2.32.</t>
  </si>
  <si>
    <t>Jūrmalas Sporta skolas Atklātais turnīrs basketbolā "Pirtnieka kauss"</t>
  </si>
  <si>
    <t>2.2.33.</t>
  </si>
  <si>
    <t>Jūrmalas atklātais čempionāts mākslas vingrošanā grupu vingrojumos 4 grupās</t>
  </si>
  <si>
    <t>2.2.34.</t>
  </si>
  <si>
    <t>Jūrmalas Sporta skolas Atklātais turnīrs daiļslidošanā</t>
  </si>
  <si>
    <t>2.2.35.</t>
  </si>
  <si>
    <t>Jūrmalas Sporta skolas Atklātais turnīrs pludmales volejbolā</t>
  </si>
  <si>
    <t>2.2.36.</t>
  </si>
  <si>
    <t>Jūrmalas atklātais turnīrs basketbolā "Armīna Sproģa kauss"</t>
  </si>
  <si>
    <t>2.2.37.</t>
  </si>
  <si>
    <t xml:space="preserve">Jūrmalas Sporta skolas Atklātais turnīrs handbolā </t>
  </si>
  <si>
    <t>Jūrmalas Sporta centrs</t>
  </si>
  <si>
    <t>2.2.38.</t>
  </si>
  <si>
    <t>Jūrmalas skolēnu čempionāts futbolā</t>
  </si>
  <si>
    <t>2.2.39.</t>
  </si>
  <si>
    <t>Futbola sacensības "Lieldienu kauss 2015"</t>
  </si>
  <si>
    <t>2.2.40.</t>
  </si>
  <si>
    <t xml:space="preserve">Regbija sacensības "JSC ziemas kauss" </t>
  </si>
  <si>
    <t>2.2.41.</t>
  </si>
  <si>
    <t>pludmales regbija sacensības "JD kauss"</t>
  </si>
  <si>
    <t>2.2.42.</t>
  </si>
  <si>
    <t xml:space="preserve">Jūrmalas skolēnu peldēšanas čempionāts </t>
  </si>
  <si>
    <t>2.2.43.</t>
  </si>
  <si>
    <t>Skolotāju dienai veltīts pasākums</t>
  </si>
  <si>
    <t>2.2.44.</t>
  </si>
  <si>
    <t>Olimpiāžu uzvarētāju apbalvošana</t>
  </si>
  <si>
    <t>2.2.45.</t>
  </si>
  <si>
    <t>Svētki Mellužu estrādē pirmsskolas vecuma bērniem "Satiksimies zaļā pļavā" -organizē Vaivaru pamatskola</t>
  </si>
  <si>
    <t>2.3</t>
  </si>
  <si>
    <t>Radošā darba izstādes un skates</t>
  </si>
  <si>
    <t>2.3.1.</t>
  </si>
  <si>
    <t>Inovatīvākā skola Jūrmalā (3 nominācijas)</t>
  </si>
  <si>
    <t>2.3.2.</t>
  </si>
  <si>
    <t>Izstāde "Izglītība Jūrmalā" (t.sk. bukletu izdošana)</t>
  </si>
  <si>
    <t>Vides un veselības izglītība</t>
  </si>
  <si>
    <t>Vides izziņas spēļu konkurss, pilsētas kārta, 1.-12.klasēm</t>
  </si>
  <si>
    <t>3.2.</t>
  </si>
  <si>
    <t xml:space="preserve">Vides pētniecisko darbu konkurss "Skolēni eksperimentē!" 1.-12.kl., </t>
  </si>
  <si>
    <t>3.3.</t>
  </si>
  <si>
    <t xml:space="preserve">Konkurss "Vides erudīts" 5.-6.kl., </t>
  </si>
  <si>
    <t>3.4.</t>
  </si>
  <si>
    <t xml:space="preserve">Vides pētnieku konkursss 8.klasēm, </t>
  </si>
  <si>
    <t>Tehniskās jaunrades un sporta pasākumi</t>
  </si>
  <si>
    <t>Jūrmalas balva skeitbordā 1.etaps, 2.etaps, 3.etaps</t>
  </si>
  <si>
    <t>Jūrmalas Bērnu un Jauniešu interešu centra balva skeitbordā un skrituļošanā</t>
  </si>
  <si>
    <t>4.3.</t>
  </si>
  <si>
    <t>Konkurss veselības izglītībā</t>
  </si>
  <si>
    <t>4.4.</t>
  </si>
  <si>
    <t>Jūrmalas fingerborda sacensības</t>
  </si>
  <si>
    <t>Novada un valsts mēroga skates, konkursi, sacensības</t>
  </si>
  <si>
    <t xml:space="preserve">Vokālās mūzikas novada konkurss "Balsis" </t>
  </si>
  <si>
    <t>5.2.</t>
  </si>
  <si>
    <t>5.-9.klašu koru novada skate Jelgavā</t>
  </si>
  <si>
    <t>5.3.</t>
  </si>
  <si>
    <t>10.-12.klašu koru novada skate Jelgavā</t>
  </si>
  <si>
    <t>5.4.</t>
  </si>
  <si>
    <t>Literāro uzvedumu un skatuves runas novada skate</t>
  </si>
  <si>
    <t>5.5.</t>
  </si>
  <si>
    <t>Reģionālais zinātniski pētniecisko darbu konkurss</t>
  </si>
  <si>
    <t>5.6.</t>
  </si>
  <si>
    <t>Latvijas izglītības iestāžu profesionālās ievirzes izglītības mākslas un dizaina jomas programmu audzēkņu Valsts konkurss "Kustības attēlojums zīmējumā"; 1.diena - Rīga, 2.diena - Sigulda</t>
  </si>
  <si>
    <t>5.7.</t>
  </si>
  <si>
    <t>XI Latvijas skolu jaunatnes dziesmu un deju svētki</t>
  </si>
  <si>
    <t>5.8.</t>
  </si>
  <si>
    <t>Tautas tērpu iegāde izglītības iestāžu deju kolektīviem un koriem dalībai XI Latvijas skolu jaunatnes dziesmu un deju svētkiem</t>
  </si>
  <si>
    <t>5.9.</t>
  </si>
  <si>
    <t>Autodaudzcīņa ar kartingiem Jūrmalā</t>
  </si>
  <si>
    <t>5.10.</t>
  </si>
  <si>
    <t>XIV Starpatautiskās vizuāli plastiskās mākslas konkurss " Es dzīvoju pie jūras"</t>
  </si>
  <si>
    <t>Mūzikas vsk.</t>
  </si>
  <si>
    <t>5.11.</t>
  </si>
  <si>
    <t>15.starptautiskais kameransambļu konkurss "JŪRMALA 2014"</t>
  </si>
  <si>
    <t>5.12.</t>
  </si>
  <si>
    <t>Mūzikas skolu kora nodaļu audzēkņu konkurss solo dziedāšanā "Jūrmalas balsis 2015"</t>
  </si>
  <si>
    <t>5.13.</t>
  </si>
  <si>
    <t>Metodiskās reģiona pasākumi (JMVS ir zonas skolu centrs). Stīgu, pūšamintrumentu, taustiņinstrumentu, koru metodiskās apvienības pasākumi</t>
  </si>
  <si>
    <t>5.14.</t>
  </si>
  <si>
    <t>Starptautiskās peldēšanas sacensības "Medūzas kauss"</t>
  </si>
  <si>
    <t>5.15.</t>
  </si>
  <si>
    <t>Peldēšanas sacensības "Jūrmalas domes kauss"</t>
  </si>
  <si>
    <t>5.16.</t>
  </si>
  <si>
    <t>Peldēšanas  sacensības "JSC kauss"</t>
  </si>
  <si>
    <t>5.17.</t>
  </si>
  <si>
    <t>Peldēšanas sacensības "Ziemassvētku čempionāts"</t>
  </si>
  <si>
    <t>5.18.</t>
  </si>
  <si>
    <t>Futbola sacensības  "Zelta rudens"</t>
  </si>
  <si>
    <t>Konferences, semināri</t>
  </si>
  <si>
    <t>Izglītības darbinieku augusta konference, ietverot izbraukuma semināru izglītības iestāžu vadītājiem, viņu vietniekiem un metodisko apvienību vadītājiem</t>
  </si>
  <si>
    <t>Semināri, konferences un kursi metodiskajām apvienībām, pedagogiem</t>
  </si>
  <si>
    <t>Semināri un kursipašvaldības iestāžu, t.sk. izglītības iestāžu tehniskajam personālam</t>
  </si>
  <si>
    <t xml:space="preserve">Kursi un praktiskās apmācības mūžizglītības kontekstā </t>
  </si>
  <si>
    <t>E-apmācības sistēma e-apmācības sistēma efektivitātes, kvalitātes un kontroles uzlabošanai</t>
  </si>
  <si>
    <t>Koncerts pirmajā adventē</t>
  </si>
  <si>
    <t>Izglītības iestāžu vadītāju praktiskās darbības semināri</t>
  </si>
  <si>
    <t>6.8.</t>
  </si>
  <si>
    <t>Ziemassvētku pasākums pedagogiem</t>
  </si>
  <si>
    <t>6.9.</t>
  </si>
  <si>
    <t>Vecāku konference</t>
  </si>
  <si>
    <t>6.10.</t>
  </si>
  <si>
    <t>Atvērto durvju dienu pasākums profesionālās un profesionālās ievirzes skolām</t>
  </si>
  <si>
    <t>6.11.</t>
  </si>
  <si>
    <t>Kulturoloģijas konkurss „Jūrmalas kultūras kanons”.</t>
  </si>
  <si>
    <t>6.12.</t>
  </si>
  <si>
    <t>Starptautiskais pedagoģijas meistarības konkurss "Jūrmalas rudens - 2015", līdzfinansējums</t>
  </si>
  <si>
    <t>6.13.</t>
  </si>
  <si>
    <t>Pedagoģiski medicīniskās komisijas dalībnieku darba apmaksai</t>
  </si>
  <si>
    <t>Programma: Centralizētie pasākumi vispārējās izglītības jomā</t>
  </si>
  <si>
    <r>
      <t xml:space="preserve">Funkcionālās klasifikācijas kods: </t>
    </r>
    <r>
      <rPr>
        <b/>
        <sz val="9"/>
        <rFont val="Times New Roman"/>
        <family val="1"/>
        <charset val="186"/>
      </rPr>
      <t>09.210</t>
    </r>
  </si>
  <si>
    <t>Summa pēc izmaiņām</t>
  </si>
  <si>
    <t>KOPĀ (EUR)</t>
  </si>
  <si>
    <t>Atestāti un apliecības</t>
  </si>
  <si>
    <t>Izglītības iestāžu akreditācija</t>
  </si>
  <si>
    <t>Programma: Pirmsskolas izglītības nodrošināšana</t>
  </si>
  <si>
    <t>Pirmsskolas izglītības pakalpojuma nodrošināšana bērnam privātajā izglītības iestādē</t>
  </si>
  <si>
    <t>04.510.</t>
  </si>
  <si>
    <t>LV52TREL9802008035000</t>
  </si>
  <si>
    <t>Papildus finansējums nepieciešams JPD 11.02.2015. iepirkuma ID Nr.2015/14 rezultātu īstenošanai. JPD 18.02.2015 lēmums Nr.36.</t>
  </si>
  <si>
    <t>Izdevumu pozīcijas kopsumma EUR 712.10 tiek apaļota uz leju.</t>
  </si>
  <si>
    <t>Reģistrācijas Nr. 90000056357</t>
  </si>
  <si>
    <t>Struktūrvienība: Attīstības pārvaldes Projektu ieviešanas nodaļa</t>
  </si>
  <si>
    <t>Projekta nosaukums: "Jūrmalas pilsētas tranzītielas P128 (Talsu šoseja/Kolkas iela) izbūve"</t>
  </si>
  <si>
    <t>Funkcionālās klasifikācijas kods: 04.510.</t>
  </si>
  <si>
    <t>KOPĀ</t>
  </si>
  <si>
    <t>ATTIECINĀMĀS IZMAKSAS</t>
  </si>
  <si>
    <t>Būvdarbi</t>
  </si>
  <si>
    <t>Atbilstoši 2015.gada 28.janvāra vienošanās grozījumiem Nr.1.2-16/140, tiek palilinātas attiecināmās būvdarbu izmaksas par EUR 88 665.60.</t>
  </si>
  <si>
    <t>Būvuzraudzība</t>
  </si>
  <si>
    <t>Autoruzraudzība</t>
  </si>
  <si>
    <t>Pārējie ar objekta nodošanu ekspluatācijā saistītie izdevumi</t>
  </si>
  <si>
    <t>Atbilstoši 2015.gada 28.janvāra vienošanās grozījumiem Nr.1.2-16/140.</t>
  </si>
  <si>
    <t>Publicitāte</t>
  </si>
  <si>
    <t>NEATTIECINĀMĀS IZMAKSAS</t>
  </si>
  <si>
    <t xml:space="preserve">Būvdarbi papildus darbi </t>
  </si>
  <si>
    <t>Papildus finansējums nepieciešams atbilstoši JPD 11.02.2015. iepirkuma ID Nr.2015/14 rezultātiem.</t>
  </si>
  <si>
    <t>Programma:</t>
  </si>
  <si>
    <t>Funkcionālās klasifikācijas kods:</t>
  </si>
  <si>
    <t xml:space="preserve">KOPĀ </t>
  </si>
  <si>
    <t>Kopā finansējums pa programmām</t>
  </si>
  <si>
    <t>29.pielikums Jūrmalas pilsētas domes</t>
  </si>
  <si>
    <t>Projekts "Jūrmalas pilsētas tranzītielas P128 (Talsu šoseja/Kolkas iela) izbūve"</t>
  </si>
  <si>
    <t>Jūrmalas pilsētas Labklājības pārvalde</t>
  </si>
  <si>
    <t>90000594245</t>
  </si>
  <si>
    <t>Mellužu pr. 83, Jūrmala, LV - 2008</t>
  </si>
  <si>
    <t>08.300</t>
  </si>
  <si>
    <t>Nacionālo vērtību stiprināšana</t>
  </si>
  <si>
    <t>LV72PARX0002484572023</t>
  </si>
  <si>
    <t>23.pielikums Jūrmalas pilsētas domes</t>
  </si>
  <si>
    <t>2014.gada 18.decembra saistošajiem noteikumiem Nr.39</t>
  </si>
  <si>
    <r>
      <t xml:space="preserve">Budžeta finansēta institūcija: </t>
    </r>
    <r>
      <rPr>
        <b/>
        <sz val="9"/>
        <rFont val="Times New Roman"/>
        <family val="1"/>
        <charset val="186"/>
      </rPr>
      <t>Jūrmalas pilsētas Labklājības pārvalde</t>
    </r>
  </si>
  <si>
    <t>Reģistrācijas Nr.90000594245</t>
  </si>
  <si>
    <r>
      <t xml:space="preserve">Struktūrvienība:  </t>
    </r>
    <r>
      <rPr>
        <b/>
        <i/>
        <sz val="12"/>
        <rFont val="Times New Roman"/>
        <family val="1"/>
        <charset val="186"/>
      </rPr>
      <t>Sabiedrības integrācijas nodaļa</t>
    </r>
  </si>
  <si>
    <t>Programma: Integrācijas projektu īstenošana</t>
  </si>
  <si>
    <r>
      <t xml:space="preserve">Funkcionālās klasifikācijas kods: </t>
    </r>
    <r>
      <rPr>
        <b/>
        <sz val="10"/>
        <rFont val="Times New Roman"/>
        <family val="1"/>
        <charset val="186"/>
      </rPr>
      <t>08.300.</t>
    </r>
  </si>
  <si>
    <t>Sabiedrības integrācijas programmas realizācija</t>
  </si>
  <si>
    <t>Programma: Nacionālo vērtību stiprināšana</t>
  </si>
  <si>
    <r>
      <t xml:space="preserve">Funkcionālās klasifikācijas kods: </t>
    </r>
    <r>
      <rPr>
        <b/>
        <sz val="9"/>
        <rFont val="Times New Roman"/>
        <family val="1"/>
        <charset val="186"/>
      </rPr>
      <t>08.300</t>
    </r>
  </si>
  <si>
    <t>Fotokonkurss skolēniem</t>
  </si>
  <si>
    <t>Plānotie izdevumi tiek uzrādīti atbilstoši to ekonomiskajai būtībai</t>
  </si>
  <si>
    <t>Saskaņā ar tāmi: Fotogrāfiju druka 160 euro, meistarklašu rīkošana 500 euro</t>
  </si>
  <si>
    <t>Saskaņā ar tāmi:kalendāru izveidošana un izdošana 723 euro</t>
  </si>
  <si>
    <t>Saskaņā ar tāmi: balvas konkursantiem 280 euro</t>
  </si>
  <si>
    <t>Starptautiskā dzimtās valodas diena</t>
  </si>
  <si>
    <t>Saskaņā ar tāmi: Uzņēmuma līgumi lektoriem un vakara vadītājam un mūzikas pauzei</t>
  </si>
  <si>
    <t>ēdināšanas izdevumiem iepirkuma procedūras rezultātā radusies finanšu līdzeļu ekonomija, finansējums tiek novirzīts Atbalsta konferencei''Informācijas tehnoloģijas - cilvēku ar invaliditādi dzīves kvalitātes uzlabošanai''</t>
  </si>
  <si>
    <t>saskaņā ar tāmi: materiāli konferences dalībniekiem</t>
  </si>
  <si>
    <t>saskaņā ar tāmi: sulas un ēdens kafijas pauzei, ziedi lektoriem</t>
  </si>
  <si>
    <t>saskaņā ar tāmi: ielūgumu izveidošana un drukāšana</t>
  </si>
  <si>
    <t>Latviskās identitātes stiprināšanas programma latviešu nacionālo vērtību stiprināšanai</t>
  </si>
  <si>
    <t>Programma: Etniskā integrācija</t>
  </si>
  <si>
    <t>Valsts valodas apmācība mazākumtautību pārstāvjiem un nepilsoņiem</t>
  </si>
  <si>
    <t>Programma: Integrācija kultūras aspektā</t>
  </si>
  <si>
    <t>Pasaules kultūru daudzveidības diena</t>
  </si>
  <si>
    <t>Krievu tradicionālie svētki „Masļeņņica” (Meteņi) – 22.02.2015.</t>
  </si>
  <si>
    <t>Iepirkuma procedūras rezultātā radusies finanšu līdzekļu ekonomija, finansējums tiek novirzīts Atbalsta konferencei''Informācijas tehnoloģijas - cilvēku ar invaliditādi dzīves kvalitātes uzlabošanai''</t>
  </si>
  <si>
    <t>Koncerts ''Dažādas kultūras unisonā'' ''Līgo''</t>
  </si>
  <si>
    <t>Programma: Sociālā integrācija</t>
  </si>
  <si>
    <r>
      <t>Funkcionālās klasifikācijas kods:</t>
    </r>
    <r>
      <rPr>
        <b/>
        <sz val="9"/>
        <rFont val="Times New Roman"/>
        <family val="1"/>
        <charset val="186"/>
      </rPr>
      <t xml:space="preserve"> 08.300</t>
    </r>
  </si>
  <si>
    <t>Starptautiskā veco ļaužu diena</t>
  </si>
  <si>
    <t>Ziemassvētku sveicieni sociāli neaizsargātām iedzīvotāju grupām</t>
  </si>
  <si>
    <t>Invalīdu sporta attīstība</t>
  </si>
  <si>
    <t>Sociālā integrācijas programma ilgstošiem bezdarbniekiem</t>
  </si>
  <si>
    <t>Dienas nometne bērniem ar īpašām vajadzībām</t>
  </si>
  <si>
    <t>Atbalsts konferencei ''Informācijas sabiedrība cilvēku ar invaliditāti dzīves kvalitātes uzlabošanai</t>
  </si>
  <si>
    <t>Papildus finansējums nepieciešams, lai nodrošinātu ēdināšanas izdevumi konferences viesiem un dalībniekiem -150 personām</t>
  </si>
  <si>
    <t>Atzinības izteikšana par paveikto un sasniegto NVO un sociālajā darbā</t>
  </si>
  <si>
    <t>Programma: Integrācijas rīcības virzieni izglītības jomā</t>
  </si>
  <si>
    <t>Pasākumu cikla organizēšana saistībā ar II Pasaules kara laikā radušos vēsturisko problēmjautājumu izvērtēšanu</t>
  </si>
  <si>
    <t>Ilgtermiņa projekta uzsākšana, lai pārvarētu dziļas sabiedrības pretrunas jautājumos, kas skar traģiskos vēsturiskos notikumus, kuri risinājās 20. gs. vidū</t>
  </si>
  <si>
    <t>Skolēnu tikšanās ar politiski represētām personām</t>
  </si>
  <si>
    <t>Programma: Pilsoniskās sabiedrības stiprināšana</t>
  </si>
  <si>
    <t>Starppilsētu konference Jūrmalā</t>
  </si>
  <si>
    <t>Izglītojoši semināri NVO pārstāvjiem</t>
  </si>
  <si>
    <t>Pētījumu izstrāde, anketas izstrādāšana un veikšana par sabiedrības integrāciju Jūrmalā</t>
  </si>
  <si>
    <t>Integrācija kultūras aspektā</t>
  </si>
  <si>
    <t>Sociālā integrācija</t>
  </si>
  <si>
    <t>PB VSAOI jaunas štata vienības darba algai.
MD māksliniecisko kolektīvu vadītāju darba samaksai</t>
  </si>
  <si>
    <t>PB saskaņā ar JPD lēmumu - jauno štata vienību no 20.02.2015.g.
MD māksliniecisko kolektīvu vadītāju darba samaksai</t>
  </si>
  <si>
    <t>Jūrmalas pilsētas Mežmalas vidusskola</t>
  </si>
  <si>
    <t>90000051595</t>
  </si>
  <si>
    <t>Rūpniecības iela 13, Jūrmala</t>
  </si>
  <si>
    <t>LV89PARX0002484572008</t>
  </si>
  <si>
    <t>LV55PARX0002484573008</t>
  </si>
  <si>
    <t>LV16PARX0002484577008</t>
  </si>
  <si>
    <t>Ieņēmumu daļas palielināšana 740.00 EUR apmērā,pamatojoties uz noslēgto vienošanos starp Jūrmalas pilsētas Mēžmalas vidusskolu un konsorciju "BALSTS-R un Matīsa sēta"par būvdarbu vajadzībām faktiski izmantotās elektroenerģijas izdevumu segšanu.</t>
  </si>
  <si>
    <t>Izdevumu daļas palielināšana 740.00 EUR apmērā par būvdarbu vajadzībām izmantotās elektroenerģijas izdevumu segšanu.</t>
  </si>
  <si>
    <t>PB saskaņā ar JPD lēmumu- jauna štata vienība no 20.02.2015.g. - d/a 854 EUR 
MD māksliniecisko kolektīvu vadītāju darba samaksai</t>
  </si>
  <si>
    <t>Pabalsta piešķiršana darbiniecei Irinai Fišteinei sakarā ar mātes nāvi</t>
  </si>
  <si>
    <t>Skolas iela 5 , Jūrmala</t>
  </si>
  <si>
    <t>Pilsētas stadiona uzturēšana</t>
  </si>
  <si>
    <t>Jūrmalas sporta  servisa centrs</t>
  </si>
  <si>
    <t>nav reģistrēts</t>
  </si>
  <si>
    <t xml:space="preserve"> konts nav atvērts</t>
  </si>
  <si>
    <t>konts nav atvērts</t>
  </si>
  <si>
    <t>elektroinstalācijas pārbaude , notekcauruļu tīrīšana , zaļā laukuma miglošana</t>
  </si>
  <si>
    <t>jaunas laistīšanas sistēmas iegādei ( 10 gbx30m šaļūtenes , 20  ūdens smidzinātaji un ūdens sūkņi)</t>
  </si>
  <si>
    <t>Ēkas uzturēšanas remontmaterālu iegādei  (flīžu nomaiņa , sienu krāsošana un  c.)</t>
  </si>
  <si>
    <t>melnzemes , minerālmēslojumu un zāļu sēklu maisījumu iegāde zaļā laukuma atjaunošanai</t>
  </si>
  <si>
    <t>Dabas resursu nodokļa samaksai par 2014.g.</t>
  </si>
  <si>
    <t xml:space="preserve">Videonovērošanas  sistēmas iegāde (Eur 8439),veca un morāli  novecojusies kuru   nav liedderīgi  remontēt ,   gumijas celiņu iegādei (Eur 3000) , veci celiņi ir fiziski nolietojušies  7 gadu laikā. </t>
  </si>
  <si>
    <t>Rīgas iela 1, Jūrmala</t>
  </si>
  <si>
    <t>Majoru vidusskolas sporta laukuma darbības nodrošināšana</t>
  </si>
  <si>
    <t>Lai nodrošinātu ledus halles darbību ir nepieciešams steidzami iegādāties jaunu kompresoru , jo palikušais kompresors nevarēs nodrošināt ledus sasaldēšanu pie āra temperatūras + 4 grādi .</t>
  </si>
  <si>
    <t>nav atvērts</t>
  </si>
  <si>
    <t>Kompresora tehniskai apkalpošanai (2015.gada sakumā bija neparedzeti remonta darbi , tāpēc vajag palielināat izdevumus)</t>
  </si>
  <si>
    <t>Paklāju nomai , sniega izvešanai no ledus (2015 gada  sakumā bija neparedzēti darbi saistīti ar ledus laukumu uztūrēšanu , tāpēc vajag palielināt izdevumus)</t>
  </si>
  <si>
    <t>Slidu (62gb.x Eur 30) un skrituļslidu  (80gb.x Eur 70 ) iegādei</t>
  </si>
  <si>
    <t>Jomas iela 1/5 , Jūrmala</t>
  </si>
  <si>
    <t>SIA ''Tele2 '' , tarifu plāns ''Zelts'' 4.gb.*Eur 12*9 mēneši</t>
  </si>
  <si>
    <t>Tipografiju pakalpojumi  un  vizitkartes  izgatavošana  (4 darbinieki*100gb.)</t>
  </si>
  <si>
    <t>Biroja preces ( kancelas preces Eur 400  un kartridži Eur 300)</t>
  </si>
  <si>
    <t>Biroja aprīkojuma inventārs (kalkulatori , telefoni , zīmogi u.c.), monitori 2gb.*Eur 150 , printeri -skeneri 2gb,*Eur 200</t>
  </si>
  <si>
    <t xml:space="preserve">Degvielas izdevumi personīgā  transportalīdzekļa izmantošanai -  dienesta pienākumu pildīšanai </t>
  </si>
  <si>
    <t>Datorprogrammas 2gb.*Eur 300 un 2gb..*Eur 100</t>
  </si>
  <si>
    <t>Portatīvais dators 2gb.*Eur 600 , planšetdators 1gb.*Eur 350 , datori 2gb.* 501 , multiiekārta 1gb* 500</t>
  </si>
  <si>
    <t>01.890</t>
  </si>
  <si>
    <t>Izdevumi neparedzētiem gadījumiem</t>
  </si>
  <si>
    <t>Pašvaldības budžeta kopējie izdevumu konti</t>
  </si>
  <si>
    <t>Kopā, apstiprinātais</t>
  </si>
  <si>
    <t>Pamatbudžets, apstiprinātais</t>
  </si>
  <si>
    <t>Rīkojuma/SN Nr.</t>
  </si>
  <si>
    <t>VB, apstiprinātais</t>
  </si>
  <si>
    <t>MP, apstiprinātie</t>
  </si>
  <si>
    <t>22.01.2015.     1.1-14/30</t>
  </si>
  <si>
    <t>27.01.2015. 
1.1-14/35</t>
  </si>
  <si>
    <t>03.02.2015.      SN Nr.3</t>
  </si>
  <si>
    <t>uz DS 02</t>
  </si>
  <si>
    <t>12.pielikums Jūrmalas pilsētas domes</t>
  </si>
  <si>
    <r>
      <t xml:space="preserve">Struktūrvienība: </t>
    </r>
    <r>
      <rPr>
        <b/>
        <i/>
        <sz val="12"/>
        <rFont val="Times New Roman"/>
        <family val="1"/>
        <charset val="186"/>
      </rPr>
      <t>Īpašumu pārvaldes Pašvaldības īpašumu pārvaldīšanas nodaļa</t>
    </r>
  </si>
  <si>
    <t>Programma: Nekustamā īpašuma iegāde</t>
  </si>
  <si>
    <r>
      <t xml:space="preserve">Funkcionālās klasifikācijas kods: </t>
    </r>
    <r>
      <rPr>
        <b/>
        <sz val="9"/>
        <rFont val="Times New Roman"/>
        <family val="1"/>
        <charset val="186"/>
      </rPr>
      <t>04.900</t>
    </r>
  </si>
  <si>
    <t>euro</t>
  </si>
  <si>
    <t>2015.gada budžets, apstiprināts</t>
  </si>
  <si>
    <t>Izmaiņas kopā</t>
  </si>
  <si>
    <t>03.02.2015. SN 3</t>
  </si>
  <si>
    <t>Īpašumu iegāde</t>
  </si>
  <si>
    <t>Valsts nodeva īpašumu pirkšanai</t>
  </si>
  <si>
    <t>Programma: Pašvaldības īpašumu pārvaldīšana</t>
  </si>
  <si>
    <r>
      <t xml:space="preserve">Funkcionālās klasifikācijas kods: </t>
    </r>
    <r>
      <rPr>
        <b/>
        <sz val="9"/>
        <rFont val="Times New Roman"/>
        <family val="1"/>
        <charset val="186"/>
      </rPr>
      <t>06.600</t>
    </r>
  </si>
  <si>
    <t>pamat-budžets</t>
  </si>
  <si>
    <t>PB, apstiprināts</t>
  </si>
  <si>
    <t>PB Izmaiņas kopā</t>
  </si>
  <si>
    <t>MP, apstiprināti</t>
  </si>
  <si>
    <t>MP Izmaiņas kopā</t>
  </si>
  <si>
    <t>Vērtēšana (tirgus vērtību noteikšana un aktualizācija; kapitālsabiedrību pamatkapitālā iekļaujamo nekustamo īpašumu vērtēšana; kaptālsabiedrību vērtēšana)</t>
  </si>
  <si>
    <t>Sludinājumi</t>
  </si>
  <si>
    <t xml:space="preserve">Informatīvie stendi  (izgatavošana, uzstādīša un demontāža) </t>
  </si>
  <si>
    <t xml:space="preserve">Zemes  noma </t>
  </si>
  <si>
    <t>Nekustamā īpašuma nodokļa kompensācija</t>
  </si>
  <si>
    <t>Pašvaldības īpašumā esošo nekustamo īpašumu pārvaldīšana un komunālie pakalpojumi</t>
  </si>
  <si>
    <t>Parādu segšana par pašvaldības neizīrēto dzīvokļu apsaimniekošanu un apkuri</t>
  </si>
  <si>
    <t>PSIA ''Jūrmalas namsaimnieks'' dzīvojamo telpu apsaimniekošanas maksas parāds</t>
  </si>
  <si>
    <t>Īpašumu apdrošināšana</t>
  </si>
  <si>
    <t>Ēku tehniskā stāvokļa novērtēšana</t>
  </si>
  <si>
    <t>Projekts - apliecinājuma karte</t>
  </si>
  <si>
    <t>Pašvaldībai piederošu publisko ēku energosertifikācija (energoaudits)</t>
  </si>
  <si>
    <t>Kadastrālā uzmērīšana zemesgabaliem, kas ierakstāmi zemesgrāmatā uz Jūrmalas pilsētas pašvaldības vārda, zemes ierīcības projekti</t>
  </si>
  <si>
    <t>Inventarizācijas lietu pasūtīšana Valsts zemes dienestam, dzīvokļu tehniskās pases objektiem, zemesgarāmatā uz Jūrmalas pilsētas pašvaldības vārda</t>
  </si>
  <si>
    <t>Kancelejas nodevas, valsts nodevas (kadastra izziņas)</t>
  </si>
  <si>
    <t>Izdevumi juridiskās palīdzības sniedzējiem - notāra pakalpojumi, juridiskie slēdzieni zemes īpašuma lietās</t>
  </si>
  <si>
    <t>Dzīvojamo māju privatizācijas procesa organizatoriskais un tiesiskais nodrošinājums</t>
  </si>
  <si>
    <t>19.02.2015.      SN Nr.5</t>
  </si>
  <si>
    <t>DS nākamā</t>
  </si>
  <si>
    <t>Jūrmalas pilsētas stadiona "Sloka" uzturēšana</t>
  </si>
  <si>
    <t>Majoru sporta laukuma uzturēšana</t>
  </si>
  <si>
    <t>Pašvaldības pamatbudžets</t>
  </si>
  <si>
    <t>Jūrmalas sporta servisa centrs</t>
  </si>
  <si>
    <t>Finansējums nepieciešams energoefektivitātes paaugstināšanas un rekonstrukcijas Rūpniecības ielā 13, Jūrmalā, tehniskā projekta izstrādei</t>
  </si>
  <si>
    <t>SIA "Jūrmalas ūdens"</t>
  </si>
  <si>
    <t>40003275333</t>
  </si>
  <si>
    <t>Promenādes iela 1a, Jūrmala</t>
  </si>
  <si>
    <t>05.200</t>
  </si>
  <si>
    <t>Ūdensapgādes un kanalizācijas tīklu attīstība Jūrmalas pašvaldībā (pamatkapitāla palielināšana)</t>
  </si>
  <si>
    <t>LV38PARX0002484572053</t>
  </si>
  <si>
    <t>Ūdenspolo sportista J.K.Vasiļonoka atbalstam</t>
  </si>
  <si>
    <t>Dalībai Eiropas un Baltijas sacensībās un Eiropas olimpiādē 2015.gadā.</t>
  </si>
  <si>
    <t>Finansējums nepieciešams trasnporta īres izdevumu samaksai</t>
  </si>
  <si>
    <t>Finansējums nepieciešams degvielas samaksai</t>
  </si>
  <si>
    <r>
      <t xml:space="preserve">Struktūrvienība: </t>
    </r>
    <r>
      <rPr>
        <b/>
        <i/>
        <sz val="12"/>
        <rFont val="Times New Roman"/>
        <family val="1"/>
        <charset val="186"/>
      </rPr>
      <t>Sporta pārvalde</t>
    </r>
  </si>
  <si>
    <r>
      <t>Struktūrvienība:</t>
    </r>
    <r>
      <rPr>
        <b/>
        <i/>
        <sz val="12"/>
        <rFont val="Times New Roman"/>
        <family val="1"/>
        <charset val="186"/>
      </rPr>
      <t xml:space="preserve"> Izglītības pārvalde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</si>
</sst>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&quot;Ls&quot;\ * #,##0.00_-;\-&quot;Ls&quot;\ * #,##0.00_-;_-&quot;Ls&quot;\ * &quot;-&quot;??_-;_-@_-"/>
    <numFmt numFmtId="165" formatCode="0.0"/>
    <numFmt numFmtId="166" formatCode="#,##0.0"/>
    <numFmt numFmtId="167" formatCode="_(* #,##0.00_);_(* \(#,##0.00\);_(* &quot;-&quot;??_);_(@_)"/>
    <numFmt numFmtId="168" formatCode="_-* #,##0_-;\-* #,##0_-;_-* &quot;-&quot;??_-;_-@_-"/>
    <numFmt numFmtId="169" formatCode="#,##0_ ;[Red]\-#,##0\ "/>
    <numFmt numFmtId="170" formatCode="#,##0.0_ ;[Red]\-#,##0.0\ "/>
    <numFmt numFmtId="171" formatCode="#,##0.00_ ;[Red]\-#,##0.00\ "/>
  </numFmts>
  <fonts count="32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9"/>
      <name val="Times New Roman"/>
      <family val="1"/>
      <charset val="186"/>
    </font>
    <font>
      <b/>
      <u/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9"/>
      <name val="Times New Roman"/>
      <family val="1"/>
      <charset val="186"/>
    </font>
    <font>
      <i/>
      <sz val="9"/>
      <name val="Times New Roman"/>
      <family val="1"/>
      <charset val="186"/>
    </font>
    <font>
      <sz val="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10"/>
      <name val="Arial"/>
      <family val="2"/>
      <charset val="186"/>
    </font>
    <font>
      <sz val="10"/>
      <color rgb="FF000000"/>
      <name val="Times New Roman"/>
      <family val="1"/>
      <charset val="186"/>
    </font>
    <font>
      <sz val="10"/>
      <color theme="1"/>
      <name val="Times New Roman"/>
      <family val="1"/>
      <charset val="186"/>
    </font>
    <font>
      <b/>
      <sz val="9"/>
      <color rgb="FFFF0000"/>
      <name val="Times New Roman"/>
      <family val="1"/>
      <charset val="186"/>
    </font>
    <font>
      <b/>
      <sz val="12"/>
      <name val="Times New Roman"/>
      <family val="1"/>
      <charset val="186"/>
    </font>
    <font>
      <sz val="8"/>
      <name val="Times New Roman"/>
      <family val="1"/>
      <charset val="186"/>
    </font>
    <font>
      <sz val="7"/>
      <name val="Times New Roman"/>
      <family val="1"/>
      <charset val="186"/>
    </font>
    <font>
      <sz val="13"/>
      <name val="Times New Roman"/>
      <family val="1"/>
      <charset val="186"/>
    </font>
    <font>
      <b/>
      <i/>
      <sz val="12"/>
      <name val="Times New Roman"/>
      <family val="1"/>
      <charset val="186"/>
    </font>
    <font>
      <b/>
      <sz val="10"/>
      <name val="Times New Roman"/>
      <family val="1"/>
      <charset val="186"/>
    </font>
    <font>
      <sz val="9"/>
      <color theme="1"/>
      <name val="Times New Roman"/>
      <family val="1"/>
      <charset val="186"/>
    </font>
    <font>
      <b/>
      <sz val="9"/>
      <color theme="1"/>
      <name val="Times New Roman"/>
      <family val="1"/>
      <charset val="186"/>
    </font>
    <font>
      <b/>
      <sz val="8"/>
      <name val="Times New Roman"/>
      <family val="1"/>
      <charset val="186"/>
    </font>
    <font>
      <b/>
      <i/>
      <sz val="8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sz val="11"/>
      <color theme="1"/>
      <name val="Times New Roman"/>
      <family val="1"/>
      <charset val="186"/>
    </font>
    <font>
      <sz val="13"/>
      <color theme="1"/>
      <name val="Times New Roman"/>
      <family val="1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186"/>
    </font>
    <font>
      <b/>
      <sz val="9"/>
      <color rgb="FFC00000"/>
      <name val="Times New Roman"/>
      <family val="1"/>
      <charset val="186"/>
    </font>
    <font>
      <sz val="11"/>
      <color indexed="8"/>
      <name val="Calibri"/>
      <family val="2"/>
      <charset val="186"/>
    </font>
    <font>
      <u/>
      <sz val="9"/>
      <name val="Times New Roman"/>
      <family val="1"/>
      <charset val="186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00"/>
        <bgColor indexed="64"/>
      </patternFill>
    </fill>
  </fills>
  <borders count="14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hair">
        <color indexed="64"/>
      </top>
      <bottom style="thin">
        <color indexed="64"/>
      </bottom>
      <diagonal/>
    </border>
    <border>
      <left style="thin">
        <color theme="0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</borders>
  <cellStyleXfs count="17">
    <xf numFmtId="0" fontId="0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/>
    <xf numFmtId="0" fontId="1" fillId="0" borderId="0"/>
    <xf numFmtId="0" fontId="26" fillId="0" borderId="0"/>
    <xf numFmtId="167" fontId="26" fillId="0" borderId="0" applyFont="0" applyFill="0" applyBorder="0" applyAlignment="0" applyProtection="0"/>
    <xf numFmtId="0" fontId="27" fillId="0" borderId="0"/>
    <xf numFmtId="0" fontId="26" fillId="0" borderId="0"/>
    <xf numFmtId="0" fontId="1" fillId="0" borderId="0"/>
    <xf numFmtId="0" fontId="30" fillId="0" borderId="0"/>
    <xf numFmtId="0" fontId="1" fillId="0" borderId="0"/>
  </cellStyleXfs>
  <cellXfs count="1316">
    <xf numFmtId="0" fontId="0" fillId="0" borderId="0" xfId="0"/>
    <xf numFmtId="0" fontId="2" fillId="0" borderId="0" xfId="1" applyFont="1" applyFill="1" applyBorder="1" applyAlignment="1" applyProtection="1">
      <alignment vertical="center"/>
    </xf>
    <xf numFmtId="49" fontId="2" fillId="2" borderId="1" xfId="1" applyNumberFormat="1" applyFont="1" applyFill="1" applyBorder="1" applyAlignment="1" applyProtection="1">
      <alignment vertical="center"/>
    </xf>
    <xf numFmtId="49" fontId="2" fillId="2" borderId="0" xfId="1" applyNumberFormat="1" applyFont="1" applyFill="1" applyBorder="1" applyAlignment="1" applyProtection="1">
      <alignment vertical="center"/>
    </xf>
    <xf numFmtId="49" fontId="2" fillId="2" borderId="0" xfId="1" applyNumberFormat="1" applyFont="1" applyFill="1" applyBorder="1" applyAlignment="1" applyProtection="1">
      <alignment horizontal="centerContinuous" vertical="center"/>
    </xf>
    <xf numFmtId="49" fontId="4" fillId="2" borderId="1" xfId="1" applyNumberFormat="1" applyFont="1" applyFill="1" applyBorder="1" applyAlignment="1" applyProtection="1">
      <alignment vertical="center"/>
    </xf>
    <xf numFmtId="49" fontId="5" fillId="2" borderId="0" xfId="1" applyNumberFormat="1" applyFont="1" applyFill="1" applyBorder="1" applyAlignment="1" applyProtection="1">
      <alignment vertical="center"/>
    </xf>
    <xf numFmtId="49" fontId="6" fillId="2" borderId="1" xfId="1" applyNumberFormat="1" applyFont="1" applyFill="1" applyBorder="1" applyAlignment="1" applyProtection="1">
      <alignment vertical="center"/>
    </xf>
    <xf numFmtId="49" fontId="2" fillId="2" borderId="6" xfId="1" applyNumberFormat="1" applyFont="1" applyFill="1" applyBorder="1" applyAlignment="1" applyProtection="1">
      <alignment vertical="center"/>
    </xf>
    <xf numFmtId="49" fontId="2" fillId="2" borderId="7" xfId="1" applyNumberFormat="1" applyFont="1" applyFill="1" applyBorder="1" applyAlignment="1" applyProtection="1">
      <alignment vertical="center"/>
    </xf>
    <xf numFmtId="49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 textRotation="90"/>
    </xf>
    <xf numFmtId="1" fontId="7" fillId="0" borderId="19" xfId="1" applyNumberFormat="1" applyFont="1" applyFill="1" applyBorder="1" applyAlignment="1" applyProtection="1">
      <alignment horizontal="center" vertical="center"/>
    </xf>
    <xf numFmtId="1" fontId="7" fillId="0" borderId="20" xfId="1" applyNumberFormat="1" applyFont="1" applyFill="1" applyBorder="1" applyAlignment="1" applyProtection="1">
      <alignment horizontal="center" vertical="center"/>
    </xf>
    <xf numFmtId="1" fontId="7" fillId="0" borderId="21" xfId="1" applyNumberFormat="1" applyFont="1" applyFill="1" applyBorder="1" applyAlignment="1" applyProtection="1">
      <alignment horizontal="center" vertical="center"/>
    </xf>
    <xf numFmtId="0" fontId="5" fillId="0" borderId="13" xfId="1" applyFont="1" applyFill="1" applyBorder="1" applyAlignment="1" applyProtection="1">
      <alignment vertical="center" wrapText="1"/>
    </xf>
    <xf numFmtId="0" fontId="5" fillId="0" borderId="13" xfId="1" applyFont="1" applyFill="1" applyBorder="1" applyAlignment="1" applyProtection="1">
      <alignment horizontal="left" vertical="center" wrapText="1"/>
    </xf>
    <xf numFmtId="0" fontId="5" fillId="0" borderId="0" xfId="1" applyFont="1" applyFill="1" applyBorder="1" applyAlignment="1" applyProtection="1">
      <alignment vertical="center"/>
    </xf>
    <xf numFmtId="0" fontId="5" fillId="0" borderId="22" xfId="1" applyFont="1" applyFill="1" applyBorder="1" applyAlignment="1" applyProtection="1">
      <alignment vertical="center" wrapText="1"/>
    </xf>
    <xf numFmtId="0" fontId="5" fillId="0" borderId="22" xfId="1" applyFont="1" applyFill="1" applyBorder="1" applyAlignment="1" applyProtection="1">
      <alignment horizontal="left" vertical="center" wrapText="1"/>
    </xf>
    <xf numFmtId="3" fontId="5" fillId="0" borderId="23" xfId="1" applyNumberFormat="1" applyFont="1" applyFill="1" applyBorder="1" applyAlignment="1" applyProtection="1">
      <alignment horizontal="right" vertical="center"/>
    </xf>
    <xf numFmtId="3" fontId="5" fillId="0" borderId="24" xfId="1" applyNumberFormat="1" applyFont="1" applyFill="1" applyBorder="1" applyAlignment="1" applyProtection="1">
      <alignment horizontal="right" vertical="center"/>
    </xf>
    <xf numFmtId="0" fontId="2" fillId="0" borderId="19" xfId="1" applyFont="1" applyFill="1" applyBorder="1" applyAlignment="1" applyProtection="1">
      <alignment vertical="center" wrapText="1"/>
    </xf>
    <xf numFmtId="0" fontId="2" fillId="0" borderId="19" xfId="1" applyFont="1" applyFill="1" applyBorder="1" applyAlignment="1" applyProtection="1">
      <alignment horizontal="left" vertical="center" wrapText="1"/>
    </xf>
    <xf numFmtId="3" fontId="2" fillId="0" borderId="20" xfId="1" applyNumberFormat="1" applyFont="1" applyFill="1" applyBorder="1" applyAlignment="1" applyProtection="1">
      <alignment horizontal="right" vertical="center"/>
    </xf>
    <xf numFmtId="3" fontId="2" fillId="0" borderId="21" xfId="1" applyNumberFormat="1" applyFont="1" applyFill="1" applyBorder="1" applyAlignment="1" applyProtection="1">
      <alignment horizontal="right" vertical="center"/>
    </xf>
    <xf numFmtId="0" fontId="2" fillId="0" borderId="13" xfId="1" applyFont="1" applyFill="1" applyBorder="1" applyAlignment="1" applyProtection="1">
      <alignment vertical="center" wrapText="1"/>
    </xf>
    <xf numFmtId="0" fontId="2" fillId="0" borderId="13" xfId="1" applyFont="1" applyFill="1" applyBorder="1" applyAlignment="1" applyProtection="1">
      <alignment horizontal="right" vertical="center" wrapText="1"/>
    </xf>
    <xf numFmtId="3" fontId="2" fillId="0" borderId="17" xfId="1" applyNumberFormat="1" applyFont="1" applyFill="1" applyBorder="1" applyAlignment="1" applyProtection="1">
      <alignment horizontal="right" vertical="center"/>
      <protection locked="0"/>
    </xf>
    <xf numFmtId="3" fontId="2" fillId="0" borderId="15" xfId="1" applyNumberFormat="1" applyFont="1" applyFill="1" applyBorder="1" applyAlignment="1" applyProtection="1">
      <alignment horizontal="right" vertical="center"/>
      <protection locked="0"/>
    </xf>
    <xf numFmtId="0" fontId="2" fillId="0" borderId="26" xfId="1" applyFont="1" applyFill="1" applyBorder="1" applyAlignment="1" applyProtection="1">
      <alignment vertical="center" wrapText="1"/>
    </xf>
    <xf numFmtId="0" fontId="2" fillId="0" borderId="26" xfId="1" applyFont="1" applyFill="1" applyBorder="1" applyAlignment="1" applyProtection="1">
      <alignment horizontal="right" vertical="center" wrapText="1"/>
    </xf>
    <xf numFmtId="3" fontId="2" fillId="0" borderId="3" xfId="1" applyNumberFormat="1" applyFont="1" applyFill="1" applyBorder="1" applyAlignment="1" applyProtection="1">
      <alignment horizontal="right" vertical="center"/>
      <protection locked="0"/>
    </xf>
    <xf numFmtId="3" fontId="2" fillId="0" borderId="27" xfId="1" applyNumberFormat="1" applyFont="1" applyFill="1" applyBorder="1" applyAlignment="1" applyProtection="1">
      <alignment horizontal="right" vertical="center"/>
      <protection locked="0"/>
    </xf>
    <xf numFmtId="3" fontId="2" fillId="0" borderId="3" xfId="1" applyNumberFormat="1" applyFont="1" applyFill="1" applyBorder="1" applyAlignment="1" applyProtection="1">
      <alignment vertical="center"/>
    </xf>
    <xf numFmtId="3" fontId="2" fillId="0" borderId="18" xfId="1" applyNumberFormat="1" applyFont="1" applyFill="1" applyBorder="1" applyAlignment="1" applyProtection="1">
      <alignment vertical="center"/>
      <protection locked="0"/>
    </xf>
    <xf numFmtId="3" fontId="2" fillId="0" borderId="18" xfId="1" applyNumberFormat="1" applyFont="1" applyFill="1" applyBorder="1" applyAlignment="1" applyProtection="1">
      <alignment horizontal="center" vertical="center"/>
    </xf>
    <xf numFmtId="3" fontId="2" fillId="0" borderId="28" xfId="1" applyNumberFormat="1" applyFont="1" applyFill="1" applyBorder="1" applyAlignment="1" applyProtection="1">
      <alignment horizontal="center" vertical="center"/>
    </xf>
    <xf numFmtId="0" fontId="5" fillId="0" borderId="29" xfId="1" applyFont="1" applyFill="1" applyBorder="1" applyAlignment="1" applyProtection="1">
      <alignment horizontal="left" vertical="center" wrapText="1"/>
    </xf>
    <xf numFmtId="3" fontId="2" fillId="0" borderId="30" xfId="1" applyNumberFormat="1" applyFont="1" applyFill="1" applyBorder="1" applyAlignment="1" applyProtection="1">
      <alignment horizontal="right" vertical="center"/>
      <protection locked="0"/>
    </xf>
    <xf numFmtId="3" fontId="2" fillId="0" borderId="30" xfId="1" applyNumberFormat="1" applyFont="1" applyFill="1" applyBorder="1" applyAlignment="1" applyProtection="1">
      <alignment horizontal="center" vertical="center"/>
    </xf>
    <xf numFmtId="3" fontId="2" fillId="0" borderId="31" xfId="1" applyNumberFormat="1" applyFont="1" applyFill="1" applyBorder="1" applyAlignment="1" applyProtection="1">
      <alignment horizontal="center" vertical="center"/>
    </xf>
    <xf numFmtId="3" fontId="2" fillId="0" borderId="30" xfId="1" applyNumberFormat="1" applyFont="1" applyFill="1" applyBorder="1" applyAlignment="1" applyProtection="1">
      <alignment horizontal="center" vertical="center"/>
      <protection locked="0"/>
    </xf>
    <xf numFmtId="3" fontId="2" fillId="0" borderId="30" xfId="1" applyNumberFormat="1" applyFont="1" applyFill="1" applyBorder="1" applyAlignment="1" applyProtection="1">
      <alignment vertical="center"/>
    </xf>
    <xf numFmtId="0" fontId="5" fillId="0" borderId="29" xfId="1" applyFont="1" applyFill="1" applyBorder="1" applyAlignment="1" applyProtection="1">
      <alignment horizontal="center" vertical="center" wrapText="1"/>
    </xf>
    <xf numFmtId="0" fontId="2" fillId="0" borderId="13" xfId="1" applyFont="1" applyFill="1" applyBorder="1" applyAlignment="1" applyProtection="1">
      <alignment horizontal="left" vertical="center" wrapText="1"/>
    </xf>
    <xf numFmtId="3" fontId="2" fillId="0" borderId="17" xfId="1" applyNumberFormat="1" applyFont="1" applyFill="1" applyBorder="1" applyAlignment="1" applyProtection="1">
      <alignment horizontal="center" vertical="center"/>
    </xf>
    <xf numFmtId="3" fontId="2" fillId="0" borderId="17" xfId="1" applyNumberFormat="1" applyFont="1" applyFill="1" applyBorder="1" applyAlignment="1" applyProtection="1">
      <alignment vertical="center"/>
      <protection locked="0"/>
    </xf>
    <xf numFmtId="3" fontId="2" fillId="0" borderId="15" xfId="1" applyNumberFormat="1" applyFont="1" applyFill="1" applyBorder="1" applyAlignment="1" applyProtection="1">
      <alignment horizontal="center" vertical="center"/>
    </xf>
    <xf numFmtId="3" fontId="2" fillId="0" borderId="25" xfId="1" applyNumberFormat="1" applyFont="1" applyFill="1" applyBorder="1" applyAlignment="1" applyProtection="1">
      <alignment horizontal="center" vertical="center"/>
    </xf>
    <xf numFmtId="0" fontId="2" fillId="0" borderId="26" xfId="1" applyFont="1" applyFill="1" applyBorder="1" applyAlignment="1" applyProtection="1">
      <alignment horizontal="left" vertical="center" wrapText="1"/>
    </xf>
    <xf numFmtId="3" fontId="2" fillId="0" borderId="3" xfId="1" applyNumberFormat="1" applyFont="1" applyFill="1" applyBorder="1" applyAlignment="1" applyProtection="1">
      <alignment horizontal="center" vertical="center"/>
    </xf>
    <xf numFmtId="3" fontId="2" fillId="0" borderId="3" xfId="1" applyNumberFormat="1" applyFont="1" applyFill="1" applyBorder="1" applyAlignment="1" applyProtection="1">
      <alignment vertical="center"/>
      <protection locked="0"/>
    </xf>
    <xf numFmtId="3" fontId="2" fillId="0" borderId="27" xfId="1" applyNumberFormat="1" applyFont="1" applyFill="1" applyBorder="1" applyAlignment="1" applyProtection="1">
      <alignment horizontal="center" vertical="center"/>
    </xf>
    <xf numFmtId="3" fontId="2" fillId="0" borderId="9" xfId="1" applyNumberFormat="1" applyFont="1" applyFill="1" applyBorder="1" applyAlignment="1" applyProtection="1">
      <alignment horizontal="center" vertical="center"/>
    </xf>
    <xf numFmtId="3" fontId="2" fillId="0" borderId="9" xfId="1" applyNumberFormat="1" applyFont="1" applyFill="1" applyBorder="1" applyAlignment="1" applyProtection="1">
      <alignment vertical="center"/>
    </xf>
    <xf numFmtId="0" fontId="2" fillId="0" borderId="32" xfId="1" applyFont="1" applyFill="1" applyBorder="1" applyAlignment="1" applyProtection="1">
      <alignment horizontal="right" vertical="center" wrapText="1"/>
    </xf>
    <xf numFmtId="0" fontId="2" fillId="0" borderId="32" xfId="1" applyFont="1" applyFill="1" applyBorder="1" applyAlignment="1" applyProtection="1">
      <alignment horizontal="left" vertical="center" wrapText="1"/>
    </xf>
    <xf numFmtId="3" fontId="2" fillId="0" borderId="25" xfId="1" applyNumberFormat="1" applyFont="1" applyFill="1" applyBorder="1" applyAlignment="1" applyProtection="1">
      <alignment vertical="center"/>
      <protection locked="0"/>
    </xf>
    <xf numFmtId="3" fontId="2" fillId="0" borderId="12" xfId="1" applyNumberFormat="1" applyFont="1" applyFill="1" applyBorder="1" applyAlignment="1" applyProtection="1">
      <alignment horizontal="center" vertical="center"/>
    </xf>
    <xf numFmtId="3" fontId="2" fillId="0" borderId="17" xfId="1" applyNumberFormat="1" applyFont="1" applyFill="1" applyBorder="1" applyAlignment="1" applyProtection="1">
      <alignment vertical="center"/>
    </xf>
    <xf numFmtId="3" fontId="2" fillId="0" borderId="30" xfId="1" applyNumberFormat="1" applyFont="1" applyFill="1" applyBorder="1" applyAlignment="1" applyProtection="1">
      <alignment horizontal="right" vertical="center"/>
    </xf>
    <xf numFmtId="0" fontId="5" fillId="0" borderId="33" xfId="1" applyFont="1" applyFill="1" applyBorder="1" applyAlignment="1" applyProtection="1">
      <alignment horizontal="center" vertical="center" wrapText="1"/>
    </xf>
    <xf numFmtId="0" fontId="5" fillId="0" borderId="33" xfId="1" applyFont="1" applyFill="1" applyBorder="1" applyAlignment="1" applyProtection="1">
      <alignment horizontal="left" vertical="center" wrapText="1"/>
    </xf>
    <xf numFmtId="3" fontId="2" fillId="0" borderId="34" xfId="1" applyNumberFormat="1" applyFont="1" applyFill="1" applyBorder="1" applyAlignment="1" applyProtection="1">
      <alignment horizontal="right" vertical="center"/>
    </xf>
    <xf numFmtId="3" fontId="2" fillId="0" borderId="35" xfId="1" applyNumberFormat="1" applyFont="1" applyFill="1" applyBorder="1" applyAlignment="1" applyProtection="1">
      <alignment horizontal="center" vertical="center"/>
    </xf>
    <xf numFmtId="0" fontId="5" fillId="0" borderId="37" xfId="1" applyFont="1" applyFill="1" applyBorder="1" applyAlignment="1" applyProtection="1">
      <alignment horizontal="center" vertical="center" wrapText="1"/>
    </xf>
    <xf numFmtId="0" fontId="5" fillId="0" borderId="37" xfId="1" applyFont="1" applyFill="1" applyBorder="1" applyAlignment="1" applyProtection="1">
      <alignment horizontal="left" vertical="center" wrapText="1"/>
    </xf>
    <xf numFmtId="0" fontId="2" fillId="0" borderId="39" xfId="1" applyFont="1" applyFill="1" applyBorder="1" applyAlignment="1" applyProtection="1">
      <alignment horizontal="right" vertical="center" wrapText="1"/>
    </xf>
    <xf numFmtId="0" fontId="2" fillId="0" borderId="39" xfId="1" applyFont="1" applyFill="1" applyBorder="1" applyAlignment="1" applyProtection="1">
      <alignment horizontal="left" vertical="center" wrapText="1"/>
    </xf>
    <xf numFmtId="3" fontId="2" fillId="0" borderId="40" xfId="1" applyNumberFormat="1" applyFont="1" applyFill="1" applyBorder="1" applyAlignment="1" applyProtection="1">
      <alignment horizontal="right" vertical="center"/>
    </xf>
    <xf numFmtId="3" fontId="2" fillId="0" borderId="41" xfId="1" applyNumberFormat="1" applyFont="1" applyFill="1" applyBorder="1" applyAlignment="1" applyProtection="1">
      <alignment horizontal="center" vertical="center"/>
    </xf>
    <xf numFmtId="3" fontId="2" fillId="0" borderId="42" xfId="1" applyNumberFormat="1" applyFont="1" applyFill="1" applyBorder="1" applyAlignment="1" applyProtection="1">
      <alignment horizontal="right" vertical="center"/>
      <protection locked="0"/>
    </xf>
    <xf numFmtId="0" fontId="2" fillId="0" borderId="39" xfId="1" applyFont="1" applyFill="1" applyBorder="1" applyAlignment="1" applyProtection="1">
      <alignment vertical="center" wrapText="1"/>
    </xf>
    <xf numFmtId="3" fontId="2" fillId="0" borderId="41" xfId="1" applyNumberFormat="1" applyFont="1" applyFill="1" applyBorder="1" applyAlignment="1" applyProtection="1">
      <alignment horizontal="right" vertical="center"/>
      <protection locked="0"/>
    </xf>
    <xf numFmtId="0" fontId="5" fillId="0" borderId="13" xfId="1" applyFont="1" applyBorder="1" applyAlignment="1" applyProtection="1">
      <alignment vertical="center" wrapText="1"/>
    </xf>
    <xf numFmtId="0" fontId="5" fillId="0" borderId="13" xfId="1" applyFont="1" applyBorder="1" applyAlignment="1" applyProtection="1">
      <alignment horizontal="left" vertical="center" wrapText="1"/>
    </xf>
    <xf numFmtId="0" fontId="5" fillId="0" borderId="22" xfId="1" applyFont="1" applyFill="1" applyBorder="1" applyAlignment="1" applyProtection="1">
      <alignment vertical="center"/>
    </xf>
    <xf numFmtId="3" fontId="5" fillId="0" borderId="23" xfId="1" applyNumberFormat="1" applyFont="1" applyFill="1" applyBorder="1" applyAlignment="1" applyProtection="1">
      <alignment vertical="center"/>
    </xf>
    <xf numFmtId="3" fontId="5" fillId="0" borderId="24" xfId="1" applyNumberFormat="1" applyFont="1" applyFill="1" applyBorder="1" applyAlignment="1" applyProtection="1">
      <alignment vertical="center"/>
    </xf>
    <xf numFmtId="0" fontId="5" fillId="0" borderId="43" xfId="1" applyFont="1" applyFill="1" applyBorder="1" applyAlignment="1" applyProtection="1">
      <alignment vertical="center"/>
    </xf>
    <xf numFmtId="0" fontId="5" fillId="0" borderId="43" xfId="1" applyFont="1" applyFill="1" applyBorder="1" applyAlignment="1" applyProtection="1">
      <alignment vertical="center" wrapText="1"/>
    </xf>
    <xf numFmtId="3" fontId="5" fillId="0" borderId="44" xfId="1" applyNumberFormat="1" applyFont="1" applyFill="1" applyBorder="1" applyAlignment="1" applyProtection="1">
      <alignment vertical="center"/>
    </xf>
    <xf numFmtId="3" fontId="5" fillId="0" borderId="45" xfId="1" applyNumberFormat="1" applyFont="1" applyFill="1" applyBorder="1" applyAlignment="1" applyProtection="1">
      <alignment vertical="center"/>
    </xf>
    <xf numFmtId="0" fontId="5" fillId="0" borderId="13" xfId="1" applyFont="1" applyFill="1" applyBorder="1" applyAlignment="1" applyProtection="1">
      <alignment vertical="center"/>
    </xf>
    <xf numFmtId="3" fontId="5" fillId="0" borderId="17" xfId="1" applyNumberFormat="1" applyFont="1" applyFill="1" applyBorder="1" applyAlignment="1" applyProtection="1">
      <alignment vertical="center"/>
    </xf>
    <xf numFmtId="3" fontId="5" fillId="0" borderId="15" xfId="1" applyNumberFormat="1" applyFont="1" applyFill="1" applyBorder="1" applyAlignment="1" applyProtection="1">
      <alignment vertical="center"/>
    </xf>
    <xf numFmtId="0" fontId="5" fillId="3" borderId="33" xfId="1" applyFont="1" applyFill="1" applyBorder="1" applyAlignment="1" applyProtection="1">
      <alignment horizontal="left" vertical="center" wrapText="1"/>
    </xf>
    <xf numFmtId="3" fontId="5" fillId="3" borderId="34" xfId="1" applyNumberFormat="1" applyFont="1" applyFill="1" applyBorder="1" applyAlignment="1" applyProtection="1">
      <alignment vertical="center"/>
    </xf>
    <xf numFmtId="3" fontId="5" fillId="3" borderId="47" xfId="1" applyNumberFormat="1" applyFont="1" applyFill="1" applyBorder="1" applyAlignment="1" applyProtection="1">
      <alignment vertical="center"/>
    </xf>
    <xf numFmtId="0" fontId="2" fillId="0" borderId="29" xfId="1" applyFont="1" applyFill="1" applyBorder="1" applyAlignment="1" applyProtection="1">
      <alignment horizontal="left" vertical="center" wrapText="1"/>
    </xf>
    <xf numFmtId="3" fontId="2" fillId="0" borderId="48" xfId="1" applyNumberFormat="1" applyFont="1" applyFill="1" applyBorder="1" applyAlignment="1" applyProtection="1">
      <alignment vertical="center"/>
    </xf>
    <xf numFmtId="0" fontId="2" fillId="0" borderId="39" xfId="1" applyFont="1" applyFill="1" applyBorder="1" applyAlignment="1" applyProtection="1">
      <alignment horizontal="center" vertical="center" wrapText="1"/>
    </xf>
    <xf numFmtId="3" fontId="2" fillId="0" borderId="41" xfId="1" applyNumberFormat="1" applyFont="1" applyFill="1" applyBorder="1" applyAlignment="1" applyProtection="1">
      <alignment vertical="center"/>
    </xf>
    <xf numFmtId="3" fontId="2" fillId="0" borderId="42" xfId="1" applyNumberFormat="1" applyFont="1" applyFill="1" applyBorder="1" applyAlignment="1" applyProtection="1">
      <alignment vertical="center"/>
    </xf>
    <xf numFmtId="3" fontId="2" fillId="0" borderId="15" xfId="1" applyNumberFormat="1" applyFont="1" applyFill="1" applyBorder="1" applyAlignment="1" applyProtection="1">
      <alignment vertical="center"/>
      <protection locked="0"/>
    </xf>
    <xf numFmtId="3" fontId="2" fillId="0" borderId="27" xfId="1" applyNumberFormat="1" applyFont="1" applyFill="1" applyBorder="1" applyAlignment="1" applyProtection="1">
      <alignment vertical="center"/>
      <protection locked="0"/>
    </xf>
    <xf numFmtId="0" fontId="2" fillId="0" borderId="26" xfId="1" applyFont="1" applyFill="1" applyBorder="1" applyAlignment="1" applyProtection="1">
      <alignment horizontal="center" vertical="center" wrapText="1"/>
    </xf>
    <xf numFmtId="3" fontId="2" fillId="0" borderId="27" xfId="1" applyNumberFormat="1" applyFont="1" applyFill="1" applyBorder="1" applyAlignment="1" applyProtection="1">
      <alignment vertical="center"/>
    </xf>
    <xf numFmtId="3" fontId="2" fillId="0" borderId="41" xfId="1" applyNumberFormat="1" applyFont="1" applyFill="1" applyBorder="1" applyAlignment="1" applyProtection="1">
      <alignment vertical="center"/>
      <protection locked="0"/>
    </xf>
    <xf numFmtId="3" fontId="2" fillId="0" borderId="42" xfId="1" applyNumberFormat="1" applyFont="1" applyFill="1" applyBorder="1" applyAlignment="1" applyProtection="1">
      <alignment vertical="center"/>
      <protection locked="0"/>
    </xf>
    <xf numFmtId="3" fontId="2" fillId="0" borderId="31" xfId="1" applyNumberFormat="1" applyFont="1" applyFill="1" applyBorder="1" applyAlignment="1" applyProtection="1">
      <alignment vertical="center"/>
    </xf>
    <xf numFmtId="0" fontId="2" fillId="0" borderId="13" xfId="1" applyFont="1" applyFill="1" applyBorder="1" applyAlignment="1" applyProtection="1">
      <alignment horizontal="center" vertical="center" wrapText="1"/>
    </xf>
    <xf numFmtId="3" fontId="2" fillId="0" borderId="15" xfId="1" applyNumberFormat="1" applyFont="1" applyFill="1" applyBorder="1" applyAlignment="1" applyProtection="1">
      <alignment vertical="center"/>
    </xf>
    <xf numFmtId="3" fontId="2" fillId="0" borderId="5" xfId="1" applyNumberFormat="1" applyFont="1" applyFill="1" applyBorder="1" applyAlignment="1" applyProtection="1">
      <alignment vertical="center"/>
    </xf>
    <xf numFmtId="3" fontId="2" fillId="0" borderId="30" xfId="1" applyNumberFormat="1" applyFont="1" applyFill="1" applyBorder="1" applyAlignment="1" applyProtection="1">
      <alignment vertical="center"/>
      <protection locked="0"/>
    </xf>
    <xf numFmtId="3" fontId="2" fillId="0" borderId="31" xfId="1" applyNumberFormat="1" applyFont="1" applyFill="1" applyBorder="1" applyAlignment="1" applyProtection="1">
      <alignment vertical="center"/>
      <protection locked="0"/>
    </xf>
    <xf numFmtId="0" fontId="5" fillId="0" borderId="0" xfId="1" applyFont="1" applyFill="1" applyBorder="1" applyAlignment="1" applyProtection="1">
      <alignment horizontal="left" vertical="center"/>
    </xf>
    <xf numFmtId="0" fontId="2" fillId="0" borderId="33" xfId="1" applyFont="1" applyFill="1" applyBorder="1" applyAlignment="1" applyProtection="1">
      <alignment horizontal="left" vertical="center" wrapText="1"/>
    </xf>
    <xf numFmtId="3" fontId="2" fillId="0" borderId="7" xfId="1" applyNumberFormat="1" applyFont="1" applyFill="1" applyBorder="1" applyAlignment="1" applyProtection="1">
      <alignment vertical="center"/>
    </xf>
    <xf numFmtId="3" fontId="2" fillId="0" borderId="4" xfId="1" applyNumberFormat="1" applyFont="1" applyFill="1" applyBorder="1" applyAlignment="1" applyProtection="1">
      <alignment vertical="center"/>
      <protection locked="0"/>
    </xf>
    <xf numFmtId="0" fontId="2" fillId="0" borderId="49" xfId="1" applyFont="1" applyFill="1" applyBorder="1" applyAlignment="1" applyProtection="1">
      <alignment horizontal="right" vertical="center" wrapText="1"/>
    </xf>
    <xf numFmtId="3" fontId="2" fillId="0" borderId="14" xfId="1" applyNumberFormat="1" applyFont="1" applyFill="1" applyBorder="1" applyAlignment="1" applyProtection="1">
      <alignment vertical="center"/>
      <protection locked="0"/>
    </xf>
    <xf numFmtId="3" fontId="2" fillId="0" borderId="50" xfId="1" applyNumberFormat="1" applyFont="1" applyFill="1" applyBorder="1" applyAlignment="1" applyProtection="1">
      <alignment vertical="center"/>
      <protection locked="0"/>
    </xf>
    <xf numFmtId="3" fontId="2" fillId="0" borderId="34" xfId="1" applyNumberFormat="1" applyFont="1" applyFill="1" applyBorder="1" applyAlignment="1" applyProtection="1">
      <alignment vertical="center"/>
    </xf>
    <xf numFmtId="3" fontId="2" fillId="0" borderId="40" xfId="1" applyNumberFormat="1" applyFont="1" applyFill="1" applyBorder="1" applyAlignment="1" applyProtection="1">
      <alignment vertical="center"/>
    </xf>
    <xf numFmtId="1" fontId="5" fillId="3" borderId="33" xfId="1" applyNumberFormat="1" applyFont="1" applyFill="1" applyBorder="1" applyAlignment="1" applyProtection="1">
      <alignment horizontal="left" vertical="center" wrapText="1"/>
    </xf>
    <xf numFmtId="1" fontId="5" fillId="0" borderId="29" xfId="1" applyNumberFormat="1" applyFont="1" applyFill="1" applyBorder="1" applyAlignment="1" applyProtection="1">
      <alignment horizontal="left" vertical="center" wrapText="1"/>
    </xf>
    <xf numFmtId="0" fontId="5" fillId="0" borderId="13" xfId="1" applyFont="1" applyFill="1" applyBorder="1" applyAlignment="1" applyProtection="1">
      <alignment horizontal="center" vertical="center" wrapText="1"/>
    </xf>
    <xf numFmtId="3" fontId="2" fillId="0" borderId="4" xfId="1" applyNumberFormat="1" applyFont="1" applyFill="1" applyBorder="1" applyAlignment="1" applyProtection="1">
      <alignment vertical="center"/>
    </xf>
    <xf numFmtId="3" fontId="2" fillId="0" borderId="2" xfId="1" applyNumberFormat="1" applyFont="1" applyFill="1" applyBorder="1" applyAlignment="1" applyProtection="1">
      <alignment vertical="center"/>
    </xf>
    <xf numFmtId="3" fontId="2" fillId="0" borderId="8" xfId="1" applyNumberFormat="1" applyFont="1" applyFill="1" applyBorder="1" applyAlignment="1" applyProtection="1">
      <alignment vertical="center"/>
    </xf>
    <xf numFmtId="3" fontId="5" fillId="3" borderId="51" xfId="1" applyNumberFormat="1" applyFont="1" applyFill="1" applyBorder="1" applyAlignment="1" applyProtection="1">
      <alignment vertical="center"/>
    </xf>
    <xf numFmtId="3" fontId="2" fillId="0" borderId="51" xfId="1" applyNumberFormat="1" applyFont="1" applyFill="1" applyBorder="1" applyAlignment="1" applyProtection="1">
      <alignment vertical="center"/>
    </xf>
    <xf numFmtId="3" fontId="2" fillId="0" borderId="0" xfId="1" applyNumberFormat="1" applyFont="1" applyFill="1" applyBorder="1" applyAlignment="1" applyProtection="1">
      <alignment vertical="center"/>
    </xf>
    <xf numFmtId="3" fontId="2" fillId="0" borderId="50" xfId="1" applyNumberFormat="1" applyFont="1" applyFill="1" applyBorder="1" applyAlignment="1" applyProtection="1">
      <alignment vertical="center"/>
    </xf>
    <xf numFmtId="3" fontId="2" fillId="0" borderId="54" xfId="1" applyNumberFormat="1" applyFont="1" applyFill="1" applyBorder="1" applyAlignment="1" applyProtection="1">
      <alignment vertical="center"/>
      <protection locked="0"/>
    </xf>
    <xf numFmtId="3" fontId="2" fillId="0" borderId="55" xfId="1" applyNumberFormat="1" applyFont="1" applyFill="1" applyBorder="1" applyAlignment="1" applyProtection="1">
      <alignment vertical="center"/>
      <protection locked="0"/>
    </xf>
    <xf numFmtId="0" fontId="2" fillId="0" borderId="49" xfId="1" applyFont="1" applyFill="1" applyBorder="1" applyAlignment="1" applyProtection="1">
      <alignment horizontal="center" vertical="center" wrapText="1"/>
    </xf>
    <xf numFmtId="0" fontId="2" fillId="0" borderId="49" xfId="1" applyFont="1" applyFill="1" applyBorder="1" applyAlignment="1" applyProtection="1">
      <alignment horizontal="left" vertical="center" wrapText="1"/>
    </xf>
    <xf numFmtId="0" fontId="2" fillId="0" borderId="26" xfId="1" applyFont="1" applyFill="1" applyBorder="1" applyAlignment="1" applyProtection="1">
      <alignment vertical="center"/>
    </xf>
    <xf numFmtId="3" fontId="2" fillId="0" borderId="54" xfId="1" applyNumberFormat="1" applyFont="1" applyFill="1" applyBorder="1" applyAlignment="1" applyProtection="1">
      <alignment vertical="center"/>
    </xf>
    <xf numFmtId="0" fontId="5" fillId="3" borderId="29" xfId="1" applyFont="1" applyFill="1" applyBorder="1" applyAlignment="1" applyProtection="1">
      <alignment horizontal="left" vertical="center" wrapText="1"/>
    </xf>
    <xf numFmtId="3" fontId="5" fillId="3" borderId="30" xfId="1" applyNumberFormat="1" applyFont="1" applyFill="1" applyBorder="1" applyAlignment="1" applyProtection="1">
      <alignment vertical="center"/>
    </xf>
    <xf numFmtId="0" fontId="8" fillId="0" borderId="0" xfId="1" applyFont="1" applyFill="1" applyBorder="1" applyAlignment="1" applyProtection="1">
      <alignment vertical="center"/>
    </xf>
    <xf numFmtId="3" fontId="2" fillId="0" borderId="56" xfId="1" applyNumberFormat="1" applyFont="1" applyFill="1" applyBorder="1" applyAlignment="1" applyProtection="1">
      <alignment vertical="center"/>
      <protection locked="0"/>
    </xf>
    <xf numFmtId="3" fontId="2" fillId="0" borderId="9" xfId="1" applyNumberFormat="1" applyFont="1" applyFill="1" applyBorder="1" applyAlignment="1" applyProtection="1">
      <alignment vertical="center"/>
      <protection locked="0"/>
    </xf>
    <xf numFmtId="3" fontId="2" fillId="0" borderId="8" xfId="1" applyNumberFormat="1" applyFont="1" applyFill="1" applyBorder="1" applyAlignment="1" applyProtection="1">
      <alignment vertical="center"/>
      <protection locked="0"/>
    </xf>
    <xf numFmtId="0" fontId="2" fillId="0" borderId="29" xfId="1" applyFont="1" applyFill="1" applyBorder="1" applyAlignment="1" applyProtection="1">
      <alignment horizontal="right" vertical="center" wrapText="1"/>
    </xf>
    <xf numFmtId="0" fontId="2" fillId="0" borderId="33" xfId="1" applyFont="1" applyFill="1" applyBorder="1" applyAlignment="1" applyProtection="1">
      <alignment vertical="center"/>
    </xf>
    <xf numFmtId="3" fontId="2" fillId="0" borderId="59" xfId="1" applyNumberFormat="1" applyFont="1" applyFill="1" applyBorder="1" applyAlignment="1" applyProtection="1">
      <alignment vertical="center"/>
    </xf>
    <xf numFmtId="3" fontId="2" fillId="0" borderId="47" xfId="1" applyNumberFormat="1" applyFont="1" applyFill="1" applyBorder="1" applyAlignment="1" applyProtection="1">
      <alignment vertical="center"/>
    </xf>
    <xf numFmtId="3" fontId="5" fillId="0" borderId="51" xfId="1" applyNumberFormat="1" applyFont="1" applyFill="1" applyBorder="1" applyAlignment="1" applyProtection="1">
      <alignment vertical="center"/>
    </xf>
    <xf numFmtId="3" fontId="5" fillId="0" borderId="34" xfId="1" applyNumberFormat="1" applyFont="1" applyFill="1" applyBorder="1" applyAlignment="1" applyProtection="1">
      <alignment vertical="center"/>
    </xf>
    <xf numFmtId="3" fontId="5" fillId="0" borderId="59" xfId="1" applyNumberFormat="1" applyFont="1" applyFill="1" applyBorder="1" applyAlignment="1" applyProtection="1">
      <alignment vertical="center"/>
    </xf>
    <xf numFmtId="0" fontId="2" fillId="0" borderId="33" xfId="1" applyFont="1" applyFill="1" applyBorder="1" applyAlignment="1" applyProtection="1">
      <alignment horizontal="left" vertical="center"/>
    </xf>
    <xf numFmtId="0" fontId="5" fillId="0" borderId="10" xfId="1" applyFont="1" applyFill="1" applyBorder="1" applyAlignment="1" applyProtection="1">
      <alignment vertical="center"/>
    </xf>
    <xf numFmtId="3" fontId="5" fillId="0" borderId="47" xfId="1" applyNumberFormat="1" applyFont="1" applyFill="1" applyBorder="1" applyAlignment="1" applyProtection="1">
      <alignment vertical="center"/>
    </xf>
    <xf numFmtId="0" fontId="5" fillId="0" borderId="33" xfId="1" applyFont="1" applyFill="1" applyBorder="1" applyAlignment="1" applyProtection="1">
      <alignment vertical="center"/>
    </xf>
    <xf numFmtId="0" fontId="2" fillId="0" borderId="39" xfId="1" applyFont="1" applyFill="1" applyBorder="1" applyAlignment="1" applyProtection="1">
      <alignment vertical="center"/>
    </xf>
    <xf numFmtId="3" fontId="2" fillId="0" borderId="12" xfId="1" applyNumberFormat="1" applyFont="1" applyFill="1" applyBorder="1" applyAlignment="1" applyProtection="1">
      <alignment vertical="center"/>
      <protection locked="0"/>
    </xf>
    <xf numFmtId="0" fontId="2" fillId="0" borderId="49" xfId="1" applyFont="1" applyFill="1" applyBorder="1" applyAlignment="1" applyProtection="1">
      <alignment vertical="center"/>
    </xf>
    <xf numFmtId="0" fontId="2" fillId="0" borderId="49" xfId="1" applyFont="1" applyFill="1" applyBorder="1" applyAlignment="1" applyProtection="1">
      <alignment vertical="center" wrapText="1"/>
    </xf>
    <xf numFmtId="3" fontId="5" fillId="0" borderId="34" xfId="1" applyNumberFormat="1" applyFont="1" applyFill="1" applyBorder="1" applyAlignment="1" applyProtection="1">
      <alignment vertical="center"/>
      <protection locked="0"/>
    </xf>
    <xf numFmtId="3" fontId="5" fillId="0" borderId="47" xfId="1" applyNumberFormat="1" applyFont="1" applyFill="1" applyBorder="1" applyAlignment="1" applyProtection="1">
      <alignment vertical="center"/>
      <protection locked="0"/>
    </xf>
    <xf numFmtId="0" fontId="5" fillId="0" borderId="7" xfId="1" applyFont="1" applyFill="1" applyBorder="1" applyAlignment="1" applyProtection="1">
      <alignment vertical="center"/>
    </xf>
    <xf numFmtId="3" fontId="5" fillId="0" borderId="30" xfId="1" applyNumberFormat="1" applyFont="1" applyFill="1" applyBorder="1" applyAlignment="1" applyProtection="1">
      <alignment vertical="center"/>
    </xf>
    <xf numFmtId="0" fontId="5" fillId="0" borderId="7" xfId="1" applyFont="1" applyFill="1" applyBorder="1" applyAlignment="1" applyProtection="1">
      <alignment vertical="center" wrapText="1"/>
    </xf>
    <xf numFmtId="0" fontId="2" fillId="0" borderId="0" xfId="1" applyFont="1" applyBorder="1" applyAlignment="1" applyProtection="1">
      <alignment vertical="center"/>
    </xf>
    <xf numFmtId="0" fontId="5" fillId="0" borderId="16" xfId="1" applyFont="1" applyFill="1" applyBorder="1" applyAlignment="1" applyProtection="1">
      <alignment horizontal="left" vertical="center" wrapText="1"/>
    </xf>
    <xf numFmtId="0" fontId="2" fillId="0" borderId="0" xfId="1" applyFont="1" applyBorder="1" applyAlignment="1" applyProtection="1">
      <alignment vertical="center"/>
      <protection locked="0"/>
    </xf>
    <xf numFmtId="3" fontId="5" fillId="0" borderId="30" xfId="1" applyNumberFormat="1" applyFont="1" applyFill="1" applyBorder="1" applyAlignment="1" applyProtection="1">
      <alignment vertical="center"/>
      <protection locked="0"/>
    </xf>
    <xf numFmtId="1" fontId="7" fillId="0" borderId="65" xfId="1" applyNumberFormat="1" applyFont="1" applyFill="1" applyBorder="1" applyAlignment="1" applyProtection="1">
      <alignment horizontal="center" vertical="center"/>
    </xf>
    <xf numFmtId="3" fontId="5" fillId="0" borderId="67" xfId="1" applyNumberFormat="1" applyFont="1" applyFill="1" applyBorder="1" applyAlignment="1" applyProtection="1">
      <alignment horizontal="right" vertical="center"/>
    </xf>
    <xf numFmtId="3" fontId="2" fillId="0" borderId="65" xfId="1" applyNumberFormat="1" applyFont="1" applyFill="1" applyBorder="1" applyAlignment="1" applyProtection="1">
      <alignment horizontal="right" vertical="center"/>
    </xf>
    <xf numFmtId="3" fontId="2" fillId="0" borderId="66" xfId="1" applyNumberFormat="1" applyFont="1" applyFill="1" applyBorder="1" applyAlignment="1" applyProtection="1">
      <alignment horizontal="right" vertical="center"/>
      <protection locked="0"/>
    </xf>
    <xf numFmtId="3" fontId="2" fillId="0" borderId="5" xfId="1" applyNumberFormat="1" applyFont="1" applyFill="1" applyBorder="1" applyAlignment="1" applyProtection="1">
      <alignment horizontal="right" vertical="center"/>
      <protection locked="0"/>
    </xf>
    <xf numFmtId="3" fontId="2" fillId="0" borderId="64" xfId="1" applyNumberFormat="1" applyFont="1" applyFill="1" applyBorder="1" applyAlignment="1" applyProtection="1">
      <alignment vertical="center"/>
      <protection locked="0"/>
    </xf>
    <xf numFmtId="3" fontId="2" fillId="0" borderId="48" xfId="1" applyNumberFormat="1" applyFont="1" applyFill="1" applyBorder="1" applyAlignment="1" applyProtection="1">
      <alignment horizontal="center" vertical="center"/>
    </xf>
    <xf numFmtId="3" fontId="2" fillId="0" borderId="66" xfId="1" applyNumberFormat="1" applyFont="1" applyFill="1" applyBorder="1" applyAlignment="1" applyProtection="1">
      <alignment horizontal="center" vertical="center"/>
    </xf>
    <xf numFmtId="3" fontId="2" fillId="0" borderId="5" xfId="1" applyNumberFormat="1" applyFont="1" applyFill="1" applyBorder="1" applyAlignment="1" applyProtection="1">
      <alignment horizontal="center" vertical="center"/>
    </xf>
    <xf numFmtId="3" fontId="2" fillId="0" borderId="68" xfId="1" applyNumberFormat="1" applyFont="1" applyFill="1" applyBorder="1" applyAlignment="1" applyProtection="1">
      <alignment horizontal="center" vertical="center"/>
    </xf>
    <xf numFmtId="3" fontId="2" fillId="0" borderId="69" xfId="1" applyNumberFormat="1" applyFont="1" applyFill="1" applyBorder="1" applyAlignment="1" applyProtection="1">
      <alignment horizontal="right" vertical="center"/>
    </xf>
    <xf numFmtId="3" fontId="2" fillId="0" borderId="70" xfId="1" applyNumberFormat="1" applyFont="1" applyFill="1" applyBorder="1" applyAlignment="1" applyProtection="1">
      <alignment horizontal="center" vertical="center"/>
    </xf>
    <xf numFmtId="3" fontId="2" fillId="0" borderId="71" xfId="1" applyNumberFormat="1" applyFont="1" applyFill="1" applyBorder="1" applyAlignment="1" applyProtection="1">
      <alignment horizontal="center" vertical="center"/>
    </xf>
    <xf numFmtId="3" fontId="5" fillId="0" borderId="67" xfId="1" applyNumberFormat="1" applyFont="1" applyFill="1" applyBorder="1" applyAlignment="1" applyProtection="1">
      <alignment vertical="center"/>
    </xf>
    <xf numFmtId="3" fontId="5" fillId="0" borderId="72" xfId="1" applyNumberFormat="1" applyFont="1" applyFill="1" applyBorder="1" applyAlignment="1" applyProtection="1">
      <alignment vertical="center"/>
    </xf>
    <xf numFmtId="3" fontId="5" fillId="0" borderId="66" xfId="1" applyNumberFormat="1" applyFont="1" applyFill="1" applyBorder="1" applyAlignment="1" applyProtection="1">
      <alignment vertical="center"/>
    </xf>
    <xf numFmtId="3" fontId="5" fillId="3" borderId="69" xfId="1" applyNumberFormat="1" applyFont="1" applyFill="1" applyBorder="1" applyAlignment="1" applyProtection="1">
      <alignment vertical="center"/>
    </xf>
    <xf numFmtId="3" fontId="2" fillId="0" borderId="71" xfId="1" applyNumberFormat="1" applyFont="1" applyFill="1" applyBorder="1" applyAlignment="1" applyProtection="1">
      <alignment vertical="center"/>
    </xf>
    <xf numFmtId="3" fontId="2" fillId="0" borderId="66" xfId="1" applyNumberFormat="1" applyFont="1" applyFill="1" applyBorder="1" applyAlignment="1" applyProtection="1">
      <alignment vertical="center"/>
      <protection locked="0"/>
    </xf>
    <xf numFmtId="3" fontId="2" fillId="0" borderId="5" xfId="1" applyNumberFormat="1" applyFont="1" applyFill="1" applyBorder="1" applyAlignment="1" applyProtection="1">
      <alignment vertical="center"/>
      <protection locked="0"/>
    </xf>
    <xf numFmtId="3" fontId="2" fillId="0" borderId="71" xfId="1" applyNumberFormat="1" applyFont="1" applyFill="1" applyBorder="1" applyAlignment="1" applyProtection="1">
      <alignment vertical="center"/>
      <protection locked="0"/>
    </xf>
    <xf numFmtId="3" fontId="2" fillId="0" borderId="66" xfId="1" applyNumberFormat="1" applyFont="1" applyFill="1" applyBorder="1" applyAlignment="1" applyProtection="1">
      <alignment vertical="center"/>
    </xf>
    <xf numFmtId="3" fontId="2" fillId="0" borderId="48" xfId="1" applyNumberFormat="1" applyFont="1" applyFill="1" applyBorder="1" applyAlignment="1" applyProtection="1">
      <alignment vertical="center"/>
      <protection locked="0"/>
    </xf>
    <xf numFmtId="3" fontId="2" fillId="0" borderId="63" xfId="1" applyNumberFormat="1" applyFont="1" applyFill="1" applyBorder="1" applyAlignment="1" applyProtection="1">
      <alignment vertical="center"/>
      <protection locked="0"/>
    </xf>
    <xf numFmtId="3" fontId="2" fillId="0" borderId="69" xfId="1" applyNumberFormat="1" applyFont="1" applyFill="1" applyBorder="1" applyAlignment="1" applyProtection="1">
      <alignment vertical="center"/>
    </xf>
    <xf numFmtId="3" fontId="2" fillId="0" borderId="70" xfId="1" applyNumberFormat="1" applyFont="1" applyFill="1" applyBorder="1" applyAlignment="1" applyProtection="1">
      <alignment vertical="center"/>
    </xf>
    <xf numFmtId="3" fontId="5" fillId="3" borderId="48" xfId="1" applyNumberFormat="1" applyFont="1" applyFill="1" applyBorder="1" applyAlignment="1" applyProtection="1">
      <alignment vertical="center"/>
    </xf>
    <xf numFmtId="3" fontId="2" fillId="0" borderId="70" xfId="1" applyNumberFormat="1" applyFont="1" applyFill="1" applyBorder="1" applyAlignment="1" applyProtection="1">
      <alignment vertical="center"/>
      <protection locked="0"/>
    </xf>
    <xf numFmtId="3" fontId="5" fillId="0" borderId="69" xfId="1" applyNumberFormat="1" applyFont="1" applyFill="1" applyBorder="1" applyAlignment="1" applyProtection="1">
      <alignment vertical="center"/>
    </xf>
    <xf numFmtId="3" fontId="2" fillId="0" borderId="68" xfId="1" applyNumberFormat="1" applyFont="1" applyFill="1" applyBorder="1" applyAlignment="1" applyProtection="1">
      <alignment vertical="center"/>
      <protection locked="0"/>
    </xf>
    <xf numFmtId="3" fontId="5" fillId="0" borderId="69" xfId="1" applyNumberFormat="1" applyFont="1" applyFill="1" applyBorder="1" applyAlignment="1" applyProtection="1">
      <alignment vertical="center"/>
      <protection locked="0"/>
    </xf>
    <xf numFmtId="1" fontId="7" fillId="0" borderId="74" xfId="1" applyNumberFormat="1" applyFont="1" applyFill="1" applyBorder="1" applyAlignment="1" applyProtection="1">
      <alignment horizontal="center" vertical="center"/>
    </xf>
    <xf numFmtId="1" fontId="7" fillId="0" borderId="75" xfId="1" applyNumberFormat="1" applyFont="1" applyFill="1" applyBorder="1" applyAlignment="1" applyProtection="1">
      <alignment horizontal="center" vertical="center"/>
    </xf>
    <xf numFmtId="3" fontId="5" fillId="0" borderId="77" xfId="1" applyNumberFormat="1" applyFont="1" applyFill="1" applyBorder="1" applyAlignment="1" applyProtection="1">
      <alignment horizontal="right" vertical="center"/>
    </xf>
    <xf numFmtId="3" fontId="5" fillId="0" borderId="78" xfId="1" applyNumberFormat="1" applyFont="1" applyFill="1" applyBorder="1" applyAlignment="1" applyProtection="1">
      <alignment horizontal="right" vertical="center"/>
    </xf>
    <xf numFmtId="3" fontId="2" fillId="0" borderId="74" xfId="1" applyNumberFormat="1" applyFont="1" applyFill="1" applyBorder="1" applyAlignment="1" applyProtection="1">
      <alignment horizontal="right" vertical="center"/>
    </xf>
    <xf numFmtId="3" fontId="2" fillId="0" borderId="75" xfId="1" applyNumberFormat="1" applyFont="1" applyFill="1" applyBorder="1" applyAlignment="1" applyProtection="1">
      <alignment horizontal="right" vertical="center"/>
    </xf>
    <xf numFmtId="3" fontId="2" fillId="0" borderId="76" xfId="1" applyNumberFormat="1" applyFont="1" applyFill="1" applyBorder="1" applyAlignment="1" applyProtection="1">
      <alignment horizontal="right" vertical="center"/>
      <protection locked="0"/>
    </xf>
    <xf numFmtId="3" fontId="2" fillId="0" borderId="55" xfId="1" applyNumberFormat="1" applyFont="1" applyFill="1" applyBorder="1" applyAlignment="1" applyProtection="1">
      <alignment horizontal="right" vertical="center"/>
      <protection locked="0"/>
    </xf>
    <xf numFmtId="3" fontId="2" fillId="0" borderId="79" xfId="1" applyNumberFormat="1" applyFont="1" applyFill="1" applyBorder="1" applyAlignment="1" applyProtection="1">
      <alignment horizontal="right" vertical="center"/>
      <protection locked="0"/>
    </xf>
    <xf numFmtId="3" fontId="2" fillId="0" borderId="54" xfId="1" applyNumberFormat="1" applyFont="1" applyFill="1" applyBorder="1" applyAlignment="1" applyProtection="1">
      <alignment horizontal="right" vertical="center"/>
      <protection locked="0"/>
    </xf>
    <xf numFmtId="3" fontId="2" fillId="0" borderId="80" xfId="1" applyNumberFormat="1" applyFont="1" applyFill="1" applyBorder="1" applyAlignment="1" applyProtection="1">
      <alignment vertical="center"/>
      <protection locked="0"/>
    </xf>
    <xf numFmtId="3" fontId="2" fillId="0" borderId="81" xfId="1" applyNumberFormat="1" applyFont="1" applyFill="1" applyBorder="1" applyAlignment="1" applyProtection="1">
      <alignment vertical="center"/>
      <protection locked="0"/>
    </xf>
    <xf numFmtId="3" fontId="2" fillId="0" borderId="38" xfId="1" applyNumberFormat="1" applyFont="1" applyFill="1" applyBorder="1" applyAlignment="1" applyProtection="1">
      <alignment horizontal="center" vertical="center"/>
      <protection locked="0"/>
    </xf>
    <xf numFmtId="3" fontId="2" fillId="0" borderId="38" xfId="1" applyNumberFormat="1" applyFont="1" applyFill="1" applyBorder="1" applyAlignment="1" applyProtection="1">
      <alignment horizontal="center" vertical="center"/>
    </xf>
    <xf numFmtId="3" fontId="2" fillId="0" borderId="82" xfId="1" applyNumberFormat="1" applyFont="1" applyFill="1" applyBorder="1" applyAlignment="1" applyProtection="1">
      <alignment horizontal="center" vertical="center"/>
    </xf>
    <xf numFmtId="3" fontId="2" fillId="0" borderId="76" xfId="1" applyNumberFormat="1" applyFont="1" applyFill="1" applyBorder="1" applyAlignment="1" applyProtection="1">
      <alignment horizontal="center" vertical="center"/>
    </xf>
    <xf numFmtId="3" fontId="2" fillId="0" borderId="55" xfId="1" applyNumberFormat="1" applyFont="1" applyFill="1" applyBorder="1" applyAlignment="1" applyProtection="1">
      <alignment horizontal="center" vertical="center"/>
    </xf>
    <xf numFmtId="3" fontId="2" fillId="0" borderId="79" xfId="1" applyNumberFormat="1" applyFont="1" applyFill="1" applyBorder="1" applyAlignment="1" applyProtection="1">
      <alignment horizontal="center" vertical="center"/>
    </xf>
    <xf numFmtId="3" fontId="2" fillId="0" borderId="54" xfId="1" applyNumberFormat="1" applyFont="1" applyFill="1" applyBorder="1" applyAlignment="1" applyProtection="1">
      <alignment horizontal="center" vertical="center"/>
    </xf>
    <xf numFmtId="3" fontId="2" fillId="0" borderId="36" xfId="1" applyNumberFormat="1" applyFont="1" applyFill="1" applyBorder="1" applyAlignment="1" applyProtection="1">
      <alignment horizontal="center" vertical="center"/>
    </xf>
    <xf numFmtId="3" fontId="2" fillId="0" borderId="38" xfId="1" applyNumberFormat="1" applyFont="1" applyFill="1" applyBorder="1" applyAlignment="1" applyProtection="1">
      <alignment horizontal="right" vertical="center"/>
      <protection locked="0"/>
    </xf>
    <xf numFmtId="3" fontId="2" fillId="0" borderId="82" xfId="1" applyNumberFormat="1" applyFont="1" applyFill="1" applyBorder="1" applyAlignment="1" applyProtection="1">
      <alignment horizontal="right" vertical="center"/>
      <protection locked="0"/>
    </xf>
    <xf numFmtId="3" fontId="2" fillId="0" borderId="57" xfId="1" applyNumberFormat="1" applyFont="1" applyFill="1" applyBorder="1" applyAlignment="1" applyProtection="1">
      <alignment horizontal="right" vertical="center"/>
    </xf>
    <xf numFmtId="3" fontId="2" fillId="0" borderId="59" xfId="1" applyNumberFormat="1" applyFont="1" applyFill="1" applyBorder="1" applyAlignment="1" applyProtection="1">
      <alignment horizontal="right" vertical="center"/>
    </xf>
    <xf numFmtId="3" fontId="2" fillId="0" borderId="83" xfId="1" applyNumberFormat="1" applyFont="1" applyFill="1" applyBorder="1" applyAlignment="1" applyProtection="1">
      <alignment horizontal="center" vertical="center"/>
    </xf>
    <xf numFmtId="3" fontId="2" fillId="0" borderId="84" xfId="1" applyNumberFormat="1" applyFont="1" applyFill="1" applyBorder="1" applyAlignment="1" applyProtection="1">
      <alignment horizontal="center" vertical="center"/>
    </xf>
    <xf numFmtId="3" fontId="2" fillId="0" borderId="40" xfId="1" applyNumberFormat="1" applyFont="1" applyFill="1" applyBorder="1" applyAlignment="1" applyProtection="1">
      <alignment horizontal="center" vertical="center"/>
    </xf>
    <xf numFmtId="3" fontId="2" fillId="0" borderId="85" xfId="1" applyNumberFormat="1" applyFont="1" applyFill="1" applyBorder="1" applyAlignment="1" applyProtection="1">
      <alignment horizontal="center" vertical="center"/>
    </xf>
    <xf numFmtId="3" fontId="5" fillId="0" borderId="77" xfId="1" applyNumberFormat="1" applyFont="1" applyFill="1" applyBorder="1" applyAlignment="1" applyProtection="1">
      <alignment vertical="center"/>
    </xf>
    <xf numFmtId="3" fontId="5" fillId="0" borderId="78" xfId="1" applyNumberFormat="1" applyFont="1" applyFill="1" applyBorder="1" applyAlignment="1" applyProtection="1">
      <alignment vertical="center"/>
    </xf>
    <xf numFmtId="3" fontId="5" fillId="0" borderId="86" xfId="1" applyNumberFormat="1" applyFont="1" applyFill="1" applyBorder="1" applyAlignment="1" applyProtection="1">
      <alignment vertical="center"/>
    </xf>
    <xf numFmtId="3" fontId="5" fillId="0" borderId="87" xfId="1" applyNumberFormat="1" applyFont="1" applyFill="1" applyBorder="1" applyAlignment="1" applyProtection="1">
      <alignment vertical="center"/>
    </xf>
    <xf numFmtId="3" fontId="5" fillId="0" borderId="76" xfId="1" applyNumberFormat="1" applyFont="1" applyFill="1" applyBorder="1" applyAlignment="1" applyProtection="1">
      <alignment vertical="center"/>
    </xf>
    <xf numFmtId="3" fontId="5" fillId="0" borderId="55" xfId="1" applyNumberFormat="1" applyFont="1" applyFill="1" applyBorder="1" applyAlignment="1" applyProtection="1">
      <alignment vertical="center"/>
    </xf>
    <xf numFmtId="3" fontId="5" fillId="3" borderId="57" xfId="1" applyNumberFormat="1" applyFont="1" applyFill="1" applyBorder="1" applyAlignment="1" applyProtection="1">
      <alignment vertical="center"/>
    </xf>
    <xf numFmtId="3" fontId="5" fillId="3" borderId="59" xfId="1" applyNumberFormat="1" applyFont="1" applyFill="1" applyBorder="1" applyAlignment="1" applyProtection="1">
      <alignment vertical="center"/>
    </xf>
    <xf numFmtId="3" fontId="2" fillId="0" borderId="38" xfId="1" applyNumberFormat="1" applyFont="1" applyFill="1" applyBorder="1" applyAlignment="1" applyProtection="1">
      <alignment vertical="center"/>
    </xf>
    <xf numFmtId="3" fontId="2" fillId="0" borderId="82" xfId="1" applyNumberFormat="1" applyFont="1" applyFill="1" applyBorder="1" applyAlignment="1" applyProtection="1">
      <alignment vertical="center"/>
    </xf>
    <xf numFmtId="3" fontId="2" fillId="0" borderId="85" xfId="1" applyNumberFormat="1" applyFont="1" applyFill="1" applyBorder="1" applyAlignment="1" applyProtection="1">
      <alignment vertical="center"/>
    </xf>
    <xf numFmtId="3" fontId="2" fillId="0" borderId="76" xfId="1" applyNumberFormat="1" applyFont="1" applyFill="1" applyBorder="1" applyAlignment="1" applyProtection="1">
      <alignment vertical="center"/>
      <protection locked="0"/>
    </xf>
    <xf numFmtId="3" fontId="2" fillId="0" borderId="79" xfId="1" applyNumberFormat="1" applyFont="1" applyFill="1" applyBorder="1" applyAlignment="1" applyProtection="1">
      <alignment vertical="center"/>
      <protection locked="0"/>
    </xf>
    <xf numFmtId="3" fontId="2" fillId="0" borderId="79" xfId="1" applyNumberFormat="1" applyFont="1" applyFill="1" applyBorder="1" applyAlignment="1" applyProtection="1">
      <alignment vertical="center"/>
    </xf>
    <xf numFmtId="3" fontId="2" fillId="0" borderId="40" xfId="1" applyNumberFormat="1" applyFont="1" applyFill="1" applyBorder="1" applyAlignment="1" applyProtection="1">
      <alignment vertical="center"/>
      <protection locked="0"/>
    </xf>
    <xf numFmtId="3" fontId="2" fillId="0" borderId="85" xfId="1" applyNumberFormat="1" applyFont="1" applyFill="1" applyBorder="1" applyAlignment="1" applyProtection="1">
      <alignment vertical="center"/>
      <protection locked="0"/>
    </xf>
    <xf numFmtId="3" fontId="2" fillId="0" borderId="76" xfId="1" applyNumberFormat="1" applyFont="1" applyFill="1" applyBorder="1" applyAlignment="1" applyProtection="1">
      <alignment vertical="center"/>
    </xf>
    <xf numFmtId="3" fontId="2" fillId="0" borderId="55" xfId="1" applyNumberFormat="1" applyFont="1" applyFill="1" applyBorder="1" applyAlignment="1" applyProtection="1">
      <alignment vertical="center"/>
    </xf>
    <xf numFmtId="3" fontId="2" fillId="0" borderId="38" xfId="1" applyNumberFormat="1" applyFont="1" applyFill="1" applyBorder="1" applyAlignment="1" applyProtection="1">
      <alignment vertical="center"/>
      <protection locked="0"/>
    </xf>
    <xf numFmtId="3" fontId="2" fillId="0" borderId="82" xfId="1" applyNumberFormat="1" applyFont="1" applyFill="1" applyBorder="1" applyAlignment="1" applyProtection="1">
      <alignment vertical="center"/>
      <protection locked="0"/>
    </xf>
    <xf numFmtId="3" fontId="2" fillId="0" borderId="73" xfId="1" applyNumberFormat="1" applyFont="1" applyFill="1" applyBorder="1" applyAlignment="1" applyProtection="1">
      <alignment vertical="center"/>
      <protection locked="0"/>
    </xf>
    <xf numFmtId="3" fontId="2" fillId="0" borderId="53" xfId="1" applyNumberFormat="1" applyFont="1" applyFill="1" applyBorder="1" applyAlignment="1" applyProtection="1">
      <alignment vertical="center"/>
      <protection locked="0"/>
    </xf>
    <xf numFmtId="3" fontId="2" fillId="0" borderId="57" xfId="1" applyNumberFormat="1" applyFont="1" applyFill="1" applyBorder="1" applyAlignment="1" applyProtection="1">
      <alignment vertical="center"/>
    </xf>
    <xf numFmtId="3" fontId="2" fillId="0" borderId="83" xfId="1" applyNumberFormat="1" applyFont="1" applyFill="1" applyBorder="1" applyAlignment="1" applyProtection="1">
      <alignment vertical="center"/>
    </xf>
    <xf numFmtId="3" fontId="2" fillId="0" borderId="84" xfId="1" applyNumberFormat="1" applyFont="1" applyFill="1" applyBorder="1" applyAlignment="1" applyProtection="1">
      <alignment vertical="center"/>
    </xf>
    <xf numFmtId="3" fontId="5" fillId="3" borderId="38" xfId="1" applyNumberFormat="1" applyFont="1" applyFill="1" applyBorder="1" applyAlignment="1" applyProtection="1">
      <alignment vertical="center"/>
    </xf>
    <xf numFmtId="3" fontId="5" fillId="3" borderId="82" xfId="1" applyNumberFormat="1" applyFont="1" applyFill="1" applyBorder="1" applyAlignment="1" applyProtection="1">
      <alignment vertical="center"/>
    </xf>
    <xf numFmtId="3" fontId="2" fillId="0" borderId="83" xfId="1" applyNumberFormat="1" applyFont="1" applyFill="1" applyBorder="1" applyAlignment="1" applyProtection="1">
      <alignment vertical="center"/>
      <protection locked="0"/>
    </xf>
    <xf numFmtId="3" fontId="2" fillId="0" borderId="84" xfId="1" applyNumberFormat="1" applyFont="1" applyFill="1" applyBorder="1" applyAlignment="1" applyProtection="1">
      <alignment vertical="center"/>
      <protection locked="0"/>
    </xf>
    <xf numFmtId="3" fontId="5" fillId="0" borderId="57" xfId="1" applyNumberFormat="1" applyFont="1" applyFill="1" applyBorder="1" applyAlignment="1" applyProtection="1">
      <alignment vertical="center"/>
    </xf>
    <xf numFmtId="3" fontId="2" fillId="0" borderId="36" xfId="1" applyNumberFormat="1" applyFont="1" applyFill="1" applyBorder="1" applyAlignment="1" applyProtection="1">
      <alignment vertical="center"/>
      <protection locked="0"/>
    </xf>
    <xf numFmtId="3" fontId="2" fillId="0" borderId="35" xfId="1" applyNumberFormat="1" applyFont="1" applyFill="1" applyBorder="1" applyAlignment="1" applyProtection="1">
      <alignment vertical="center"/>
      <protection locked="0"/>
    </xf>
    <xf numFmtId="3" fontId="5" fillId="0" borderId="57" xfId="1" applyNumberFormat="1" applyFont="1" applyFill="1" applyBorder="1" applyAlignment="1" applyProtection="1">
      <alignment vertical="center"/>
      <protection locked="0"/>
    </xf>
    <xf numFmtId="3" fontId="5" fillId="0" borderId="59" xfId="1" applyNumberFormat="1" applyFont="1" applyFill="1" applyBorder="1" applyAlignment="1" applyProtection="1">
      <alignment vertical="center"/>
      <protection locked="0"/>
    </xf>
    <xf numFmtId="3" fontId="5" fillId="0" borderId="38" xfId="1" applyNumberFormat="1" applyFont="1" applyFill="1" applyBorder="1" applyAlignment="1" applyProtection="1">
      <alignment vertical="center"/>
    </xf>
    <xf numFmtId="3" fontId="5" fillId="0" borderId="82" xfId="1" applyNumberFormat="1" applyFont="1" applyFill="1" applyBorder="1" applyAlignment="1" applyProtection="1">
      <alignment vertical="center"/>
    </xf>
    <xf numFmtId="3" fontId="5" fillId="0" borderId="38" xfId="1" applyNumberFormat="1" applyFont="1" applyFill="1" applyBorder="1" applyAlignment="1" applyProtection="1">
      <alignment vertical="center"/>
      <protection locked="0"/>
    </xf>
    <xf numFmtId="3" fontId="5" fillId="0" borderId="82" xfId="1" applyNumberFormat="1" applyFont="1" applyFill="1" applyBorder="1" applyAlignment="1" applyProtection="1">
      <alignment vertical="center"/>
      <protection locked="0"/>
    </xf>
    <xf numFmtId="3" fontId="2" fillId="0" borderId="64" xfId="1" applyNumberFormat="1" applyFont="1" applyFill="1" applyBorder="1" applyAlignment="1" applyProtection="1">
      <alignment horizontal="center" vertical="center"/>
    </xf>
    <xf numFmtId="3" fontId="2" fillId="0" borderId="28" xfId="1" applyNumberFormat="1" applyFont="1" applyFill="1" applyBorder="1" applyAlignment="1" applyProtection="1">
      <alignment vertical="center"/>
      <protection locked="0"/>
    </xf>
    <xf numFmtId="3" fontId="2" fillId="0" borderId="47" xfId="1" applyNumberFormat="1" applyFont="1" applyFill="1" applyBorder="1" applyAlignment="1" applyProtection="1">
      <alignment horizontal="right" vertical="center"/>
    </xf>
    <xf numFmtId="3" fontId="2" fillId="0" borderId="76" xfId="1" applyNumberFormat="1" applyFont="1" applyFill="1" applyBorder="1" applyAlignment="1" applyProtection="1">
      <alignment horizontal="center" vertical="center"/>
      <protection locked="0"/>
    </xf>
    <xf numFmtId="3" fontId="2" fillId="0" borderId="62" xfId="1" applyNumberFormat="1" applyFont="1" applyFill="1" applyBorder="1" applyAlignment="1" applyProtection="1">
      <alignment horizontal="center" vertical="center"/>
    </xf>
    <xf numFmtId="3" fontId="2" fillId="0" borderId="42" xfId="1" applyNumberFormat="1" applyFont="1" applyFill="1" applyBorder="1" applyAlignment="1" applyProtection="1">
      <alignment horizontal="center" vertical="center"/>
    </xf>
    <xf numFmtId="3" fontId="2" fillId="0" borderId="62" xfId="1" applyNumberFormat="1" applyFont="1" applyFill="1" applyBorder="1" applyAlignment="1" applyProtection="1">
      <alignment vertical="center"/>
    </xf>
    <xf numFmtId="3" fontId="5" fillId="3" borderId="31" xfId="1" applyNumberFormat="1" applyFont="1" applyFill="1" applyBorder="1" applyAlignment="1" applyProtection="1">
      <alignment vertical="center"/>
    </xf>
    <xf numFmtId="3" fontId="2" fillId="0" borderId="62" xfId="1" applyNumberFormat="1" applyFont="1" applyFill="1" applyBorder="1" applyAlignment="1" applyProtection="1">
      <alignment vertical="center"/>
      <protection locked="0"/>
    </xf>
    <xf numFmtId="1" fontId="7" fillId="0" borderId="89" xfId="1" applyNumberFormat="1" applyFont="1" applyFill="1" applyBorder="1" applyAlignment="1" applyProtection="1">
      <alignment horizontal="center" vertical="center"/>
    </xf>
    <xf numFmtId="3" fontId="5" fillId="0" borderId="90" xfId="1" applyNumberFormat="1" applyFont="1" applyFill="1" applyBorder="1" applyAlignment="1" applyProtection="1">
      <alignment horizontal="right" vertical="center"/>
    </xf>
    <xf numFmtId="3" fontId="2" fillId="0" borderId="89" xfId="1" applyNumberFormat="1" applyFont="1" applyFill="1" applyBorder="1" applyAlignment="1" applyProtection="1">
      <alignment horizontal="right" vertical="center"/>
    </xf>
    <xf numFmtId="3" fontId="2" fillId="0" borderId="0" xfId="1" applyNumberFormat="1" applyFont="1" applyFill="1" applyBorder="1" applyAlignment="1" applyProtection="1">
      <alignment horizontal="right" vertical="center"/>
      <protection locked="0"/>
    </xf>
    <xf numFmtId="3" fontId="2" fillId="0" borderId="4" xfId="1" applyNumberFormat="1" applyFont="1" applyFill="1" applyBorder="1" applyAlignment="1" applyProtection="1">
      <alignment horizontal="right" vertical="center"/>
      <protection locked="0"/>
    </xf>
    <xf numFmtId="3" fontId="2" fillId="0" borderId="88" xfId="1" applyNumberFormat="1" applyFont="1" applyFill="1" applyBorder="1" applyAlignment="1" applyProtection="1">
      <alignment horizontal="center" vertical="center"/>
    </xf>
    <xf numFmtId="3" fontId="2" fillId="0" borderId="7" xfId="1" applyNumberFormat="1" applyFont="1" applyFill="1" applyBorder="1" applyAlignment="1" applyProtection="1">
      <alignment horizontal="center" vertical="center"/>
    </xf>
    <xf numFmtId="3" fontId="2" fillId="0" borderId="0" xfId="1" applyNumberFormat="1" applyFont="1" applyFill="1" applyBorder="1" applyAlignment="1" applyProtection="1">
      <alignment vertical="center"/>
      <protection locked="0"/>
    </xf>
    <xf numFmtId="3" fontId="2" fillId="0" borderId="11" xfId="1" applyNumberFormat="1" applyFont="1" applyFill="1" applyBorder="1" applyAlignment="1" applyProtection="1">
      <alignment vertical="center"/>
      <protection locked="0"/>
    </xf>
    <xf numFmtId="3" fontId="2" fillId="0" borderId="7" xfId="1" applyNumberFormat="1" applyFont="1" applyFill="1" applyBorder="1" applyAlignment="1" applyProtection="1">
      <alignment horizontal="right" vertical="center"/>
    </xf>
    <xf numFmtId="3" fontId="2" fillId="0" borderId="2" xfId="1" applyNumberFormat="1" applyFont="1" applyFill="1" applyBorder="1" applyAlignment="1" applyProtection="1">
      <alignment horizontal="right" vertical="center"/>
      <protection locked="0"/>
    </xf>
    <xf numFmtId="3" fontId="5" fillId="0" borderId="90" xfId="1" applyNumberFormat="1" applyFont="1" applyFill="1" applyBorder="1" applyAlignment="1" applyProtection="1">
      <alignment vertical="center"/>
    </xf>
    <xf numFmtId="3" fontId="5" fillId="0" borderId="91" xfId="1" applyNumberFormat="1" applyFont="1" applyFill="1" applyBorder="1" applyAlignment="1" applyProtection="1">
      <alignment vertical="center"/>
    </xf>
    <xf numFmtId="3" fontId="5" fillId="0" borderId="0" xfId="1" applyNumberFormat="1" applyFont="1" applyFill="1" applyBorder="1" applyAlignment="1" applyProtection="1">
      <alignment vertical="center"/>
    </xf>
    <xf numFmtId="3" fontId="2" fillId="0" borderId="2" xfId="1" applyNumberFormat="1" applyFont="1" applyFill="1" applyBorder="1" applyAlignment="1" applyProtection="1">
      <alignment vertical="center"/>
      <protection locked="0"/>
    </xf>
    <xf numFmtId="3" fontId="2" fillId="0" borderId="7" xfId="1" applyNumberFormat="1" applyFont="1" applyFill="1" applyBorder="1" applyAlignment="1" applyProtection="1">
      <alignment vertical="center"/>
      <protection locked="0"/>
    </xf>
    <xf numFmtId="3" fontId="5" fillId="0" borderId="51" xfId="1" applyNumberFormat="1" applyFont="1" applyFill="1" applyBorder="1" applyAlignment="1" applyProtection="1">
      <alignment vertical="center"/>
      <protection locked="0"/>
    </xf>
    <xf numFmtId="3" fontId="2" fillId="0" borderId="80" xfId="1" applyNumberFormat="1" applyFont="1" applyFill="1" applyBorder="1" applyAlignment="1" applyProtection="1">
      <alignment horizontal="center" vertical="center"/>
    </xf>
    <xf numFmtId="3" fontId="2" fillId="0" borderId="0" xfId="1" applyNumberFormat="1" applyFont="1" applyFill="1" applyBorder="1" applyAlignment="1" applyProtection="1">
      <alignment horizontal="center" vertical="center"/>
    </xf>
    <xf numFmtId="3" fontId="2" fillId="0" borderId="4" xfId="1" applyNumberFormat="1" applyFont="1" applyFill="1" applyBorder="1" applyAlignment="1" applyProtection="1">
      <alignment horizontal="center" vertical="center"/>
    </xf>
    <xf numFmtId="3" fontId="2" fillId="0" borderId="11" xfId="1" applyNumberFormat="1" applyFont="1" applyFill="1" applyBorder="1" applyAlignment="1" applyProtection="1">
      <alignment horizontal="center" vertical="center"/>
    </xf>
    <xf numFmtId="3" fontId="2" fillId="0" borderId="11" xfId="1" applyNumberFormat="1" applyFont="1" applyFill="1" applyBorder="1" applyAlignment="1" applyProtection="1">
      <alignment vertical="center"/>
    </xf>
    <xf numFmtId="3" fontId="5" fillId="0" borderId="8" xfId="1" applyNumberFormat="1" applyFont="1" applyFill="1" applyBorder="1" applyAlignment="1" applyProtection="1">
      <alignment vertical="center"/>
    </xf>
    <xf numFmtId="3" fontId="5" fillId="3" borderId="8" xfId="1" applyNumberFormat="1" applyFont="1" applyFill="1" applyBorder="1" applyAlignment="1" applyProtection="1">
      <alignment vertical="center"/>
    </xf>
    <xf numFmtId="3" fontId="2" fillId="0" borderId="25" xfId="1" applyNumberFormat="1" applyFont="1" applyFill="1" applyBorder="1" applyAlignment="1" applyProtection="1">
      <alignment vertical="center"/>
    </xf>
    <xf numFmtId="3" fontId="2" fillId="0" borderId="14" xfId="1" applyNumberFormat="1" applyFont="1" applyFill="1" applyBorder="1" applyAlignment="1" applyProtection="1">
      <alignment vertical="center"/>
    </xf>
    <xf numFmtId="3" fontId="5" fillId="0" borderId="9" xfId="1" applyNumberFormat="1" applyFont="1" applyFill="1" applyBorder="1" applyAlignment="1" applyProtection="1">
      <alignment vertical="center"/>
    </xf>
    <xf numFmtId="3" fontId="5" fillId="3" borderId="9" xfId="1" applyNumberFormat="1" applyFont="1" applyFill="1" applyBorder="1" applyAlignment="1" applyProtection="1">
      <alignment vertical="center"/>
    </xf>
    <xf numFmtId="3" fontId="2" fillId="0" borderId="31" xfId="1" applyNumberFormat="1" applyFont="1" applyFill="1" applyBorder="1" applyAlignment="1" applyProtection="1">
      <alignment horizontal="right" vertical="center"/>
    </xf>
    <xf numFmtId="3" fontId="2" fillId="0" borderId="12" xfId="1" applyNumberFormat="1" applyFont="1" applyFill="1" applyBorder="1" applyAlignment="1" applyProtection="1">
      <alignment vertical="center"/>
    </xf>
    <xf numFmtId="3" fontId="2" fillId="0" borderId="56" xfId="1" applyNumberFormat="1" applyFont="1" applyFill="1" applyBorder="1" applyAlignment="1" applyProtection="1">
      <alignment vertical="center"/>
    </xf>
    <xf numFmtId="3" fontId="5" fillId="0" borderId="62" xfId="1" applyNumberFormat="1" applyFont="1" applyFill="1" applyBorder="1" applyAlignment="1" applyProtection="1">
      <alignment vertical="center"/>
    </xf>
    <xf numFmtId="3" fontId="5" fillId="3" borderId="62" xfId="1" applyNumberFormat="1" applyFont="1" applyFill="1" applyBorder="1" applyAlignment="1" applyProtection="1">
      <alignment vertical="center"/>
    </xf>
    <xf numFmtId="49" fontId="2" fillId="2" borderId="2" xfId="1" applyNumberFormat="1" applyFont="1" applyFill="1" applyBorder="1" applyAlignment="1" applyProtection="1">
      <alignment horizontal="center" vertical="center"/>
    </xf>
    <xf numFmtId="49" fontId="2" fillId="2" borderId="4" xfId="1" applyNumberFormat="1" applyFont="1" applyFill="1" applyBorder="1" applyAlignment="1" applyProtection="1">
      <alignment vertical="center"/>
      <protection locked="0"/>
    </xf>
    <xf numFmtId="0" fontId="2" fillId="0" borderId="15" xfId="1" applyFont="1" applyFill="1" applyBorder="1" applyAlignment="1" applyProtection="1">
      <alignment vertical="center"/>
    </xf>
    <xf numFmtId="0" fontId="2" fillId="0" borderId="27" xfId="1" applyFont="1" applyFill="1" applyBorder="1" applyAlignment="1" applyProtection="1">
      <alignment vertical="center"/>
    </xf>
    <xf numFmtId="3" fontId="2" fillId="0" borderId="85" xfId="1" applyNumberFormat="1" applyFont="1" applyFill="1" applyBorder="1" applyAlignment="1" applyProtection="1">
      <alignment horizontal="right" vertical="center"/>
    </xf>
    <xf numFmtId="3" fontId="2" fillId="0" borderId="71" xfId="1" applyNumberFormat="1" applyFont="1" applyFill="1" applyBorder="1" applyAlignment="1" applyProtection="1">
      <alignment horizontal="right" vertical="center"/>
    </xf>
    <xf numFmtId="3" fontId="2" fillId="0" borderId="42" xfId="1" applyNumberFormat="1" applyFont="1" applyFill="1" applyBorder="1" applyAlignment="1" applyProtection="1">
      <alignment horizontal="right" vertical="center"/>
    </xf>
    <xf numFmtId="3" fontId="2" fillId="0" borderId="2" xfId="1" applyNumberFormat="1" applyFont="1" applyFill="1" applyBorder="1" applyAlignment="1" applyProtection="1">
      <alignment horizontal="right" vertical="center"/>
    </xf>
    <xf numFmtId="3" fontId="2" fillId="0" borderId="41" xfId="1" applyNumberFormat="1" applyFont="1" applyFill="1" applyBorder="1" applyAlignment="1" applyProtection="1">
      <alignment horizontal="right" vertical="center"/>
    </xf>
    <xf numFmtId="3" fontId="5" fillId="0" borderId="76" xfId="1" applyNumberFormat="1" applyFont="1" applyBorder="1" applyAlignment="1" applyProtection="1">
      <alignment vertical="center"/>
    </xf>
    <xf numFmtId="3" fontId="5" fillId="0" borderId="17" xfId="1" applyNumberFormat="1" applyFont="1" applyBorder="1" applyAlignment="1" applyProtection="1">
      <alignment vertical="center"/>
    </xf>
    <xf numFmtId="3" fontId="2" fillId="0" borderId="55" xfId="1" applyNumberFormat="1" applyFont="1" applyBorder="1" applyAlignment="1" applyProtection="1">
      <alignment vertical="center"/>
    </xf>
    <xf numFmtId="3" fontId="5" fillId="0" borderId="66" xfId="1" applyNumberFormat="1" applyFont="1" applyBorder="1" applyAlignment="1" applyProtection="1">
      <alignment vertical="center"/>
    </xf>
    <xf numFmtId="3" fontId="5" fillId="0" borderId="15" xfId="1" applyNumberFormat="1" applyFont="1" applyBorder="1" applyAlignment="1" applyProtection="1">
      <alignment vertical="center"/>
    </xf>
    <xf numFmtId="3" fontId="5" fillId="0" borderId="0" xfId="1" applyNumberFormat="1" applyFont="1" applyBorder="1" applyAlignment="1" applyProtection="1">
      <alignment vertical="center"/>
    </xf>
    <xf numFmtId="0" fontId="5" fillId="0" borderId="76" xfId="1" applyFont="1" applyFill="1" applyBorder="1" applyAlignment="1" applyProtection="1">
      <alignment vertical="center"/>
    </xf>
    <xf numFmtId="0" fontId="5" fillId="0" borderId="17" xfId="1" applyFont="1" applyFill="1" applyBorder="1" applyAlignment="1" applyProtection="1">
      <alignment vertical="center"/>
    </xf>
    <xf numFmtId="0" fontId="5" fillId="0" borderId="55" xfId="1" applyFont="1" applyFill="1" applyBorder="1" applyAlignment="1" applyProtection="1">
      <alignment vertical="center"/>
    </xf>
    <xf numFmtId="0" fontId="5" fillId="0" borderId="66" xfId="1" applyFont="1" applyFill="1" applyBorder="1" applyAlignment="1" applyProtection="1">
      <alignment vertical="center"/>
    </xf>
    <xf numFmtId="0" fontId="5" fillId="0" borderId="15" xfId="1" applyFont="1" applyFill="1" applyBorder="1" applyAlignment="1" applyProtection="1">
      <alignment vertical="center"/>
    </xf>
    <xf numFmtId="0" fontId="5" fillId="0" borderId="15" xfId="1" applyFont="1" applyFill="1" applyBorder="1" applyAlignment="1" applyProtection="1">
      <alignment horizontal="left" vertical="center"/>
      <protection locked="0"/>
    </xf>
    <xf numFmtId="3" fontId="5" fillId="0" borderId="24" xfId="1" applyNumberFormat="1" applyFont="1" applyFill="1" applyBorder="1" applyAlignment="1" applyProtection="1">
      <alignment horizontal="left" vertical="center" wrapText="1"/>
      <protection locked="0"/>
    </xf>
    <xf numFmtId="3" fontId="2" fillId="0" borderId="21" xfId="1" applyNumberFormat="1" applyFont="1" applyFill="1" applyBorder="1" applyAlignment="1" applyProtection="1">
      <alignment horizontal="left" vertical="center" wrapText="1"/>
      <protection locked="0"/>
    </xf>
    <xf numFmtId="3" fontId="2" fillId="0" borderId="15" xfId="1" applyNumberFormat="1" applyFont="1" applyFill="1" applyBorder="1" applyAlignment="1" applyProtection="1">
      <alignment horizontal="left" vertical="center" wrapText="1"/>
      <protection locked="0"/>
    </xf>
    <xf numFmtId="3" fontId="2" fillId="0" borderId="27" xfId="1" applyNumberFormat="1" applyFont="1" applyFill="1" applyBorder="1" applyAlignment="1" applyProtection="1">
      <alignment horizontal="left" vertical="center" wrapText="1"/>
      <protection locked="0"/>
    </xf>
    <xf numFmtId="3" fontId="2" fillId="0" borderId="28" xfId="1" applyNumberFormat="1" applyFont="1" applyFill="1" applyBorder="1" applyAlignment="1" applyProtection="1">
      <alignment horizontal="left" vertical="center" wrapText="1"/>
      <protection locked="0"/>
    </xf>
    <xf numFmtId="3" fontId="2" fillId="0" borderId="31" xfId="1" applyNumberFormat="1" applyFont="1" applyFill="1" applyBorder="1" applyAlignment="1" applyProtection="1">
      <alignment horizontal="left" vertical="center" wrapText="1"/>
      <protection locked="0"/>
    </xf>
    <xf numFmtId="3" fontId="2" fillId="0" borderId="12" xfId="1" applyNumberFormat="1" applyFont="1" applyFill="1" applyBorder="1" applyAlignment="1" applyProtection="1">
      <alignment horizontal="left" vertical="center" wrapText="1"/>
      <protection locked="0"/>
    </xf>
    <xf numFmtId="3" fontId="2" fillId="0" borderId="42" xfId="1" applyNumberFormat="1" applyFont="1" applyFill="1" applyBorder="1" applyAlignment="1" applyProtection="1">
      <alignment horizontal="left" vertical="center" wrapText="1"/>
      <protection locked="0"/>
    </xf>
    <xf numFmtId="3" fontId="5" fillId="0" borderId="15" xfId="1" applyNumberFormat="1" applyFont="1" applyBorder="1" applyAlignment="1" applyProtection="1">
      <alignment horizontal="left" vertical="center" wrapText="1"/>
      <protection locked="0"/>
    </xf>
    <xf numFmtId="3" fontId="5" fillId="0" borderId="45" xfId="1" applyNumberFormat="1" applyFont="1" applyFill="1" applyBorder="1" applyAlignment="1" applyProtection="1">
      <alignment horizontal="left" vertical="center" wrapText="1"/>
      <protection locked="0"/>
    </xf>
    <xf numFmtId="3" fontId="5" fillId="0" borderId="15" xfId="1" applyNumberFormat="1" applyFont="1" applyFill="1" applyBorder="1" applyAlignment="1" applyProtection="1">
      <alignment horizontal="left" vertical="center" wrapText="1"/>
      <protection locked="0"/>
    </xf>
    <xf numFmtId="3" fontId="5" fillId="3" borderId="47" xfId="1" applyNumberFormat="1" applyFont="1" applyFill="1" applyBorder="1" applyAlignment="1" applyProtection="1">
      <alignment horizontal="left" vertical="center" wrapText="1"/>
    </xf>
    <xf numFmtId="3" fontId="2" fillId="0" borderId="47" xfId="1" applyNumberFormat="1" applyFont="1" applyFill="1" applyBorder="1" applyAlignment="1" applyProtection="1">
      <alignment horizontal="left" vertical="center" wrapText="1"/>
      <protection locked="0"/>
    </xf>
    <xf numFmtId="3" fontId="2" fillId="0" borderId="62" xfId="1" applyNumberFormat="1" applyFont="1" applyFill="1" applyBorder="1" applyAlignment="1" applyProtection="1">
      <alignment horizontal="left" vertical="center" wrapText="1"/>
      <protection locked="0"/>
    </xf>
    <xf numFmtId="3" fontId="2" fillId="0" borderId="56" xfId="1" applyNumberFormat="1" applyFont="1" applyFill="1" applyBorder="1" applyAlignment="1" applyProtection="1">
      <alignment horizontal="left" vertical="center" wrapText="1"/>
      <protection locked="0"/>
    </xf>
    <xf numFmtId="3" fontId="5" fillId="0" borderId="62" xfId="1" applyNumberFormat="1" applyFont="1" applyFill="1" applyBorder="1" applyAlignment="1" applyProtection="1">
      <alignment horizontal="left" vertical="center" wrapText="1"/>
      <protection locked="0"/>
    </xf>
    <xf numFmtId="3" fontId="5" fillId="3" borderId="62" xfId="1" applyNumberFormat="1" applyFont="1" applyFill="1" applyBorder="1" applyAlignment="1" applyProtection="1">
      <alignment horizontal="left" vertical="center" wrapText="1"/>
    </xf>
    <xf numFmtId="3" fontId="2" fillId="0" borderId="47" xfId="1" applyNumberFormat="1" applyFont="1" applyFill="1" applyBorder="1" applyAlignment="1" applyProtection="1">
      <alignment horizontal="left" vertical="center" wrapText="1"/>
    </xf>
    <xf numFmtId="3" fontId="5" fillId="0" borderId="47" xfId="1" applyNumberFormat="1" applyFont="1" applyFill="1" applyBorder="1" applyAlignment="1" applyProtection="1">
      <alignment horizontal="left" vertical="center" wrapText="1"/>
      <protection locked="0"/>
    </xf>
    <xf numFmtId="3" fontId="5" fillId="0" borderId="15" xfId="1" applyNumberFormat="1" applyFont="1" applyFill="1" applyBorder="1" applyAlignment="1" applyProtection="1">
      <alignment horizontal="left" vertical="center" wrapText="1"/>
    </xf>
    <xf numFmtId="3" fontId="2" fillId="0" borderId="36" xfId="1" applyNumberFormat="1" applyFont="1" applyFill="1" applyBorder="1" applyAlignment="1" applyProtection="1">
      <alignment vertical="center"/>
    </xf>
    <xf numFmtId="3" fontId="2" fillId="0" borderId="26" xfId="1" applyNumberFormat="1" applyFont="1" applyFill="1" applyBorder="1" applyAlignment="1" applyProtection="1">
      <alignment vertical="center"/>
    </xf>
    <xf numFmtId="3" fontId="2" fillId="0" borderId="37" xfId="1" applyNumberFormat="1" applyFont="1" applyFill="1" applyBorder="1" applyAlignment="1" applyProtection="1">
      <alignment vertical="center"/>
    </xf>
    <xf numFmtId="3" fontId="2" fillId="0" borderId="33" xfId="1" applyNumberFormat="1" applyFont="1" applyFill="1" applyBorder="1" applyAlignment="1" applyProtection="1">
      <alignment vertical="center"/>
    </xf>
    <xf numFmtId="0" fontId="5" fillId="0" borderId="0" xfId="1" applyFont="1" applyFill="1" applyBorder="1" applyAlignment="1" applyProtection="1">
      <alignment vertical="top"/>
    </xf>
    <xf numFmtId="0" fontId="5" fillId="0" borderId="7" xfId="1" applyFont="1" applyFill="1" applyBorder="1" applyAlignment="1" applyProtection="1">
      <alignment vertical="top"/>
    </xf>
    <xf numFmtId="0" fontId="5" fillId="0" borderId="0" xfId="1" applyFont="1" applyFill="1" applyBorder="1" applyAlignment="1" applyProtection="1">
      <alignment horizontal="right" vertical="top"/>
      <protection locked="0"/>
    </xf>
    <xf numFmtId="0" fontId="2" fillId="0" borderId="0" xfId="1" applyFont="1" applyFill="1" applyBorder="1" applyAlignment="1" applyProtection="1">
      <alignment vertical="center"/>
      <protection locked="0"/>
    </xf>
    <xf numFmtId="0" fontId="2" fillId="0" borderId="0" xfId="1" applyFont="1" applyBorder="1" applyAlignment="1" applyProtection="1">
      <alignment vertical="center"/>
      <protection locked="0"/>
    </xf>
    <xf numFmtId="3" fontId="2" fillId="0" borderId="27" xfId="1" applyNumberFormat="1" applyFont="1" applyFill="1" applyBorder="1" applyAlignment="1" applyProtection="1">
      <alignment horizontal="left" vertical="center" wrapText="1"/>
      <protection locked="0"/>
    </xf>
    <xf numFmtId="0" fontId="2" fillId="0" borderId="0" xfId="1" applyFont="1" applyFill="1" applyBorder="1" applyAlignment="1" applyProtection="1">
      <alignment vertical="center"/>
      <protection locked="0"/>
    </xf>
    <xf numFmtId="3" fontId="5" fillId="0" borderId="22" xfId="1" applyNumberFormat="1" applyFont="1" applyFill="1" applyBorder="1" applyAlignment="1" applyProtection="1">
      <alignment horizontal="right" vertical="center"/>
    </xf>
    <xf numFmtId="3" fontId="2" fillId="0" borderId="19" xfId="1" applyNumberFormat="1" applyFont="1" applyFill="1" applyBorder="1" applyAlignment="1" applyProtection="1">
      <alignment horizontal="right" vertical="center"/>
    </xf>
    <xf numFmtId="3" fontId="2" fillId="0" borderId="13" xfId="1" applyNumberFormat="1" applyFont="1" applyFill="1" applyBorder="1" applyAlignment="1" applyProtection="1">
      <alignment horizontal="right" vertical="center"/>
    </xf>
    <xf numFmtId="3" fontId="2" fillId="0" borderId="26" xfId="1" applyNumberFormat="1" applyFont="1" applyFill="1" applyBorder="1" applyAlignment="1" applyProtection="1">
      <alignment horizontal="right" vertical="center"/>
    </xf>
    <xf numFmtId="3" fontId="2" fillId="0" borderId="16" xfId="1" applyNumberFormat="1" applyFont="1" applyFill="1" applyBorder="1" applyAlignment="1" applyProtection="1">
      <alignment vertical="center"/>
    </xf>
    <xf numFmtId="3" fontId="2" fillId="0" borderId="29" xfId="1" applyNumberFormat="1" applyFont="1" applyFill="1" applyBorder="1" applyAlignment="1" applyProtection="1">
      <alignment vertical="center"/>
    </xf>
    <xf numFmtId="3" fontId="2" fillId="0" borderId="13" xfId="1" applyNumberFormat="1" applyFont="1" applyFill="1" applyBorder="1" applyAlignment="1" applyProtection="1">
      <alignment vertical="center"/>
    </xf>
    <xf numFmtId="3" fontId="2" fillId="0" borderId="32" xfId="1" applyNumberFormat="1" applyFont="1" applyFill="1" applyBorder="1" applyAlignment="1" applyProtection="1">
      <alignment vertical="center"/>
    </xf>
    <xf numFmtId="3" fontId="2" fillId="0" borderId="29" xfId="1" applyNumberFormat="1" applyFont="1" applyFill="1" applyBorder="1" applyAlignment="1" applyProtection="1">
      <alignment horizontal="right" vertical="center"/>
    </xf>
    <xf numFmtId="3" fontId="2" fillId="0" borderId="32" xfId="1" applyNumberFormat="1" applyFont="1" applyFill="1" applyBorder="1" applyAlignment="1" applyProtection="1">
      <alignment horizontal="right" vertical="center"/>
    </xf>
    <xf numFmtId="3" fontId="2" fillId="0" borderId="39" xfId="1" applyNumberFormat="1" applyFont="1" applyFill="1" applyBorder="1" applyAlignment="1" applyProtection="1">
      <alignment horizontal="right" vertical="center"/>
    </xf>
    <xf numFmtId="3" fontId="2" fillId="0" borderId="39" xfId="1" applyNumberFormat="1" applyFont="1" applyFill="1" applyBorder="1" applyAlignment="1" applyProtection="1">
      <alignment vertical="center"/>
    </xf>
    <xf numFmtId="3" fontId="5" fillId="0" borderId="13" xfId="1" applyNumberFormat="1" applyFont="1" applyBorder="1" applyAlignment="1" applyProtection="1">
      <alignment vertical="center"/>
    </xf>
    <xf numFmtId="3" fontId="5" fillId="0" borderId="22" xfId="1" applyNumberFormat="1" applyFont="1" applyFill="1" applyBorder="1" applyAlignment="1" applyProtection="1">
      <alignment vertical="center"/>
    </xf>
    <xf numFmtId="3" fontId="5" fillId="0" borderId="43" xfId="1" applyNumberFormat="1" applyFont="1" applyFill="1" applyBorder="1" applyAlignment="1" applyProtection="1">
      <alignment vertical="center"/>
    </xf>
    <xf numFmtId="3" fontId="5" fillId="0" borderId="13" xfId="1" applyNumberFormat="1" applyFont="1" applyFill="1" applyBorder="1" applyAlignment="1" applyProtection="1">
      <alignment vertical="center"/>
    </xf>
    <xf numFmtId="3" fontId="5" fillId="3" borderId="33" xfId="1" applyNumberFormat="1" applyFont="1" applyFill="1" applyBorder="1" applyAlignment="1" applyProtection="1">
      <alignment vertical="center"/>
    </xf>
    <xf numFmtId="3" fontId="2" fillId="0" borderId="49" xfId="1" applyNumberFormat="1" applyFont="1" applyFill="1" applyBorder="1" applyAlignment="1" applyProtection="1">
      <alignment vertical="center"/>
    </xf>
    <xf numFmtId="3" fontId="5" fillId="3" borderId="29" xfId="1" applyNumberFormat="1" applyFont="1" applyFill="1" applyBorder="1" applyAlignment="1" applyProtection="1">
      <alignment vertical="center"/>
    </xf>
    <xf numFmtId="3" fontId="5" fillId="0" borderId="33" xfId="1" applyNumberFormat="1" applyFont="1" applyFill="1" applyBorder="1" applyAlignment="1" applyProtection="1">
      <alignment vertical="center"/>
    </xf>
    <xf numFmtId="3" fontId="5" fillId="0" borderId="31" xfId="1" applyNumberFormat="1" applyFont="1" applyFill="1" applyBorder="1" applyAlignment="1" applyProtection="1">
      <alignment vertical="center"/>
    </xf>
    <xf numFmtId="3" fontId="5" fillId="0" borderId="29" xfId="1" applyNumberFormat="1" applyFont="1" applyFill="1" applyBorder="1" applyAlignment="1" applyProtection="1">
      <alignment vertical="center"/>
    </xf>
    <xf numFmtId="1" fontId="7" fillId="0" borderId="92" xfId="1" applyNumberFormat="1" applyFont="1" applyFill="1" applyBorder="1" applyAlignment="1" applyProtection="1">
      <alignment horizontal="center" vertical="center"/>
    </xf>
    <xf numFmtId="0" fontId="5" fillId="0" borderId="1" xfId="1" applyFont="1" applyFill="1" applyBorder="1" applyAlignment="1" applyProtection="1">
      <alignment vertical="center"/>
    </xf>
    <xf numFmtId="3" fontId="5" fillId="0" borderId="93" xfId="1" applyNumberFormat="1" applyFont="1" applyFill="1" applyBorder="1" applyAlignment="1" applyProtection="1">
      <alignment horizontal="right" vertical="center"/>
    </xf>
    <xf numFmtId="3" fontId="2" fillId="0" borderId="92" xfId="1" applyNumberFormat="1" applyFont="1" applyFill="1" applyBorder="1" applyAlignment="1" applyProtection="1">
      <alignment horizontal="right" vertical="center"/>
    </xf>
    <xf numFmtId="3" fontId="2" fillId="0" borderId="1" xfId="1" applyNumberFormat="1" applyFont="1" applyFill="1" applyBorder="1" applyAlignment="1" applyProtection="1">
      <alignment horizontal="right" vertical="center"/>
    </xf>
    <xf numFmtId="3" fontId="2" fillId="0" borderId="94" xfId="1" applyNumberFormat="1" applyFont="1" applyFill="1" applyBorder="1" applyAlignment="1" applyProtection="1">
      <alignment horizontal="right" vertical="center"/>
    </xf>
    <xf numFmtId="3" fontId="2" fillId="0" borderId="95" xfId="1" applyNumberFormat="1" applyFont="1" applyFill="1" applyBorder="1" applyAlignment="1" applyProtection="1">
      <alignment vertical="center"/>
    </xf>
    <xf numFmtId="3" fontId="2" fillId="0" borderId="6" xfId="1" applyNumberFormat="1" applyFont="1" applyFill="1" applyBorder="1" applyAlignment="1" applyProtection="1">
      <alignment vertical="center"/>
    </xf>
    <xf numFmtId="3" fontId="2" fillId="0" borderId="1" xfId="1" applyNumberFormat="1" applyFont="1" applyFill="1" applyBorder="1" applyAlignment="1" applyProtection="1">
      <alignment vertical="center"/>
    </xf>
    <xf numFmtId="3" fontId="2" fillId="0" borderId="94" xfId="1" applyNumberFormat="1" applyFont="1" applyFill="1" applyBorder="1" applyAlignment="1" applyProtection="1">
      <alignment vertical="center"/>
    </xf>
    <xf numFmtId="3" fontId="2" fillId="0" borderId="96" xfId="1" applyNumberFormat="1" applyFont="1" applyFill="1" applyBorder="1" applyAlignment="1" applyProtection="1">
      <alignment vertical="center"/>
    </xf>
    <xf numFmtId="3" fontId="2" fillId="0" borderId="6" xfId="1" applyNumberFormat="1" applyFont="1" applyFill="1" applyBorder="1" applyAlignment="1" applyProtection="1">
      <alignment horizontal="right" vertical="center"/>
    </xf>
    <xf numFmtId="3" fontId="2" fillId="0" borderId="96" xfId="1" applyNumberFormat="1" applyFont="1" applyFill="1" applyBorder="1" applyAlignment="1" applyProtection="1">
      <alignment horizontal="right" vertical="center"/>
    </xf>
    <xf numFmtId="3" fontId="2" fillId="0" borderId="97" xfId="1" applyNumberFormat="1" applyFont="1" applyFill="1" applyBorder="1" applyAlignment="1" applyProtection="1">
      <alignment horizontal="right" vertical="center"/>
    </xf>
    <xf numFmtId="3" fontId="2" fillId="0" borderId="97" xfId="1" applyNumberFormat="1" applyFont="1" applyFill="1" applyBorder="1" applyAlignment="1" applyProtection="1">
      <alignment vertical="center"/>
    </xf>
    <xf numFmtId="3" fontId="5" fillId="0" borderId="1" xfId="1" applyNumberFormat="1" applyFont="1" applyBorder="1" applyAlignment="1" applyProtection="1">
      <alignment vertical="center"/>
    </xf>
    <xf numFmtId="3" fontId="5" fillId="0" borderId="93" xfId="1" applyNumberFormat="1" applyFont="1" applyFill="1" applyBorder="1" applyAlignment="1" applyProtection="1">
      <alignment vertical="center"/>
    </xf>
    <xf numFmtId="3" fontId="5" fillId="0" borderId="98" xfId="1" applyNumberFormat="1" applyFont="1" applyFill="1" applyBorder="1" applyAlignment="1" applyProtection="1">
      <alignment vertical="center"/>
    </xf>
    <xf numFmtId="3" fontId="5" fillId="0" borderId="1" xfId="1" applyNumberFormat="1" applyFont="1" applyFill="1" applyBorder="1" applyAlignment="1" applyProtection="1">
      <alignment vertical="center"/>
    </xf>
    <xf numFmtId="3" fontId="5" fillId="3" borderId="46" xfId="1" applyNumberFormat="1" applyFont="1" applyFill="1" applyBorder="1" applyAlignment="1" applyProtection="1">
      <alignment vertical="center"/>
    </xf>
    <xf numFmtId="3" fontId="2" fillId="0" borderId="99" xfId="1" applyNumberFormat="1" applyFont="1" applyFill="1" applyBorder="1" applyAlignment="1" applyProtection="1">
      <alignment vertical="center"/>
    </xf>
    <xf numFmtId="3" fontId="2" fillId="0" borderId="46" xfId="1" applyNumberFormat="1" applyFont="1" applyFill="1" applyBorder="1" applyAlignment="1" applyProtection="1">
      <alignment vertical="center"/>
    </xf>
    <xf numFmtId="3" fontId="2" fillId="0" borderId="100" xfId="1" applyNumberFormat="1" applyFont="1" applyFill="1" applyBorder="1" applyAlignment="1" applyProtection="1">
      <alignment vertical="center"/>
    </xf>
    <xf numFmtId="3" fontId="2" fillId="0" borderId="101" xfId="1" applyNumberFormat="1" applyFont="1" applyFill="1" applyBorder="1" applyAlignment="1" applyProtection="1">
      <alignment vertical="center"/>
    </xf>
    <xf numFmtId="3" fontId="5" fillId="3" borderId="6" xfId="1" applyNumberFormat="1" applyFont="1" applyFill="1" applyBorder="1" applyAlignment="1" applyProtection="1">
      <alignment vertical="center"/>
    </xf>
    <xf numFmtId="3" fontId="2" fillId="0" borderId="102" xfId="1" applyNumberFormat="1" applyFont="1" applyFill="1" applyBorder="1" applyAlignment="1" applyProtection="1">
      <alignment vertical="center"/>
    </xf>
    <xf numFmtId="0" fontId="2" fillId="0" borderId="10" xfId="1" applyFont="1" applyFill="1" applyBorder="1" applyAlignment="1" applyProtection="1">
      <alignment vertical="center"/>
    </xf>
    <xf numFmtId="3" fontId="2" fillId="0" borderId="61" xfId="1" applyNumberFormat="1" applyFont="1" applyFill="1" applyBorder="1" applyAlignment="1" applyProtection="1">
      <alignment vertical="center"/>
    </xf>
    <xf numFmtId="3" fontId="2" fillId="0" borderId="103" xfId="1" applyNumberFormat="1" applyFont="1" applyFill="1" applyBorder="1" applyAlignment="1" applyProtection="1">
      <alignment vertical="center"/>
    </xf>
    <xf numFmtId="3" fontId="2" fillId="0" borderId="58" xfId="1" applyNumberFormat="1" applyFont="1" applyFill="1" applyBorder="1" applyAlignment="1" applyProtection="1">
      <alignment vertical="center"/>
    </xf>
    <xf numFmtId="3" fontId="2" fillId="0" borderId="104" xfId="1" applyNumberFormat="1" applyFont="1" applyFill="1" applyBorder="1" applyAlignment="1" applyProtection="1">
      <alignment vertical="center"/>
    </xf>
    <xf numFmtId="3" fontId="2" fillId="0" borderId="105" xfId="1" applyNumberFormat="1" applyFont="1" applyFill="1" applyBorder="1" applyAlignment="1" applyProtection="1">
      <alignment vertical="center"/>
    </xf>
    <xf numFmtId="3" fontId="2" fillId="0" borderId="52" xfId="1" applyNumberFormat="1" applyFont="1" applyFill="1" applyBorder="1" applyAlignment="1" applyProtection="1">
      <alignment vertical="center"/>
    </xf>
    <xf numFmtId="3" fontId="5" fillId="0" borderId="106" xfId="1" applyNumberFormat="1" applyFont="1" applyFill="1" applyBorder="1" applyAlignment="1" applyProtection="1">
      <alignment vertical="center"/>
    </xf>
    <xf numFmtId="3" fontId="5" fillId="0" borderId="46" xfId="1" applyNumberFormat="1" applyFont="1" applyFill="1" applyBorder="1" applyAlignment="1" applyProtection="1">
      <alignment vertical="center"/>
    </xf>
    <xf numFmtId="3" fontId="5" fillId="0" borderId="7" xfId="1" applyNumberFormat="1" applyFont="1" applyFill="1" applyBorder="1" applyAlignment="1" applyProtection="1">
      <alignment vertical="center"/>
    </xf>
    <xf numFmtId="3" fontId="5" fillId="0" borderId="6" xfId="1" applyNumberFormat="1" applyFont="1" applyFill="1" applyBorder="1" applyAlignment="1" applyProtection="1">
      <alignment vertical="center"/>
    </xf>
    <xf numFmtId="0" fontId="2" fillId="2" borderId="60" xfId="1" applyFont="1" applyFill="1" applyBorder="1" applyAlignment="1" applyProtection="1">
      <alignment vertical="center"/>
    </xf>
    <xf numFmtId="0" fontId="2" fillId="2" borderId="61" xfId="1" applyFont="1" applyFill="1" applyBorder="1" applyAlignment="1" applyProtection="1">
      <alignment vertical="center"/>
    </xf>
    <xf numFmtId="0" fontId="2" fillId="2" borderId="52" xfId="1" applyFont="1" applyFill="1" applyBorder="1" applyAlignment="1" applyProtection="1">
      <alignment vertical="center"/>
    </xf>
    <xf numFmtId="0" fontId="2" fillId="2" borderId="1" xfId="1" applyFont="1" applyFill="1" applyBorder="1" applyAlignment="1" applyProtection="1">
      <alignment vertical="center"/>
      <protection locked="0"/>
    </xf>
    <xf numFmtId="0" fontId="2" fillId="2" borderId="0" xfId="1" applyFont="1" applyFill="1" applyBorder="1" applyAlignment="1" applyProtection="1">
      <alignment vertical="center"/>
      <protection locked="0"/>
    </xf>
    <xf numFmtId="0" fontId="2" fillId="2" borderId="15" xfId="1" applyFont="1" applyFill="1" applyBorder="1" applyAlignment="1" applyProtection="1">
      <alignment vertical="center"/>
      <protection locked="0"/>
    </xf>
    <xf numFmtId="0" fontId="2" fillId="0" borderId="107" xfId="1" applyFont="1" applyFill="1" applyBorder="1" applyAlignment="1" applyProtection="1">
      <alignment vertical="center"/>
    </xf>
    <xf numFmtId="0" fontId="2" fillId="2" borderId="108" xfId="1" applyFont="1" applyFill="1" applyBorder="1" applyAlignment="1" applyProtection="1">
      <alignment vertical="center"/>
    </xf>
    <xf numFmtId="0" fontId="2" fillId="2" borderId="109" xfId="1" applyFont="1" applyFill="1" applyBorder="1" applyAlignment="1" applyProtection="1">
      <alignment vertical="center"/>
    </xf>
    <xf numFmtId="0" fontId="2" fillId="2" borderId="110" xfId="1" applyFont="1" applyFill="1" applyBorder="1" applyAlignment="1" applyProtection="1">
      <alignment vertical="center"/>
    </xf>
    <xf numFmtId="3" fontId="2" fillId="0" borderId="111" xfId="1" applyNumberFormat="1" applyFont="1" applyFill="1" applyBorder="1" applyAlignment="1" applyProtection="1">
      <alignment horizontal="left" vertical="center" wrapText="1"/>
      <protection locked="0"/>
    </xf>
    <xf numFmtId="3" fontId="2" fillId="0" borderId="26" xfId="1" applyNumberFormat="1" applyFont="1" applyFill="1" applyBorder="1" applyAlignment="1" applyProtection="1">
      <alignment horizontal="left" vertical="center" wrapText="1"/>
      <protection locked="0"/>
    </xf>
    <xf numFmtId="3" fontId="2" fillId="0" borderId="32" xfId="1" applyNumberFormat="1" applyFont="1" applyFill="1" applyBorder="1" applyAlignment="1" applyProtection="1">
      <alignment horizontal="left" vertical="center" wrapText="1"/>
      <protection locked="0"/>
    </xf>
    <xf numFmtId="3" fontId="2" fillId="0" borderId="94" xfId="1" applyNumberFormat="1" applyFont="1" applyFill="1" applyBorder="1" applyAlignment="1" applyProtection="1">
      <alignment horizontal="left" vertical="center" wrapText="1"/>
      <protection locked="0"/>
    </xf>
    <xf numFmtId="0" fontId="5" fillId="0" borderId="0" xfId="1" applyFont="1" applyFill="1" applyBorder="1" applyAlignment="1" applyProtection="1">
      <alignment horizontal="left" vertical="center"/>
      <protection locked="0"/>
    </xf>
    <xf numFmtId="3" fontId="5" fillId="0" borderId="90" xfId="1" applyNumberFormat="1" applyFont="1" applyFill="1" applyBorder="1" applyAlignment="1" applyProtection="1">
      <alignment horizontal="left" vertical="center" wrapText="1"/>
      <protection locked="0"/>
    </xf>
    <xf numFmtId="3" fontId="2" fillId="0" borderId="89" xfId="1" applyNumberFormat="1" applyFont="1" applyFill="1" applyBorder="1" applyAlignment="1" applyProtection="1">
      <alignment horizontal="left" vertical="center" wrapText="1"/>
      <protection locked="0"/>
    </xf>
    <xf numFmtId="3" fontId="2" fillId="0" borderId="0" xfId="1" applyNumberFormat="1" applyFont="1" applyFill="1" applyBorder="1" applyAlignment="1" applyProtection="1">
      <alignment horizontal="left" vertical="center" wrapText="1"/>
      <protection locked="0"/>
    </xf>
    <xf numFmtId="3" fontId="2" fillId="0" borderId="4" xfId="1" applyNumberFormat="1" applyFont="1" applyFill="1" applyBorder="1" applyAlignment="1" applyProtection="1">
      <alignment horizontal="left" vertical="center" wrapText="1"/>
      <protection locked="0"/>
    </xf>
    <xf numFmtId="3" fontId="2" fillId="0" borderId="88" xfId="1" applyNumberFormat="1" applyFont="1" applyFill="1" applyBorder="1" applyAlignment="1" applyProtection="1">
      <alignment horizontal="left" vertical="center" wrapText="1"/>
      <protection locked="0"/>
    </xf>
    <xf numFmtId="3" fontId="2" fillId="0" borderId="7" xfId="1" applyNumberFormat="1" applyFont="1" applyFill="1" applyBorder="1" applyAlignment="1" applyProtection="1">
      <alignment horizontal="left" vertical="center" wrapText="1"/>
      <protection locked="0"/>
    </xf>
    <xf numFmtId="3" fontId="2" fillId="0" borderId="11" xfId="1" applyNumberFormat="1" applyFont="1" applyFill="1" applyBorder="1" applyAlignment="1" applyProtection="1">
      <alignment horizontal="left" vertical="center" wrapText="1"/>
      <protection locked="0"/>
    </xf>
    <xf numFmtId="3" fontId="2" fillId="0" borderId="2" xfId="1" applyNumberFormat="1" applyFont="1" applyFill="1" applyBorder="1" applyAlignment="1" applyProtection="1">
      <alignment horizontal="left" vertical="center" wrapText="1"/>
      <protection locked="0"/>
    </xf>
    <xf numFmtId="3" fontId="5" fillId="0" borderId="0" xfId="1" applyNumberFormat="1" applyFont="1" applyBorder="1" applyAlignment="1" applyProtection="1">
      <alignment horizontal="left" vertical="center" wrapText="1"/>
      <protection locked="0"/>
    </xf>
    <xf numFmtId="3" fontId="5" fillId="0" borderId="91" xfId="1" applyNumberFormat="1" applyFont="1" applyFill="1" applyBorder="1" applyAlignment="1" applyProtection="1">
      <alignment horizontal="left" vertical="center" wrapText="1"/>
      <protection locked="0"/>
    </xf>
    <xf numFmtId="3" fontId="5" fillId="0" borderId="0" xfId="1" applyNumberFormat="1" applyFont="1" applyFill="1" applyBorder="1" applyAlignment="1" applyProtection="1">
      <alignment horizontal="left" vertical="center" wrapText="1"/>
      <protection locked="0"/>
    </xf>
    <xf numFmtId="3" fontId="5" fillId="3" borderId="51" xfId="1" applyNumberFormat="1" applyFont="1" applyFill="1" applyBorder="1" applyAlignment="1" applyProtection="1">
      <alignment horizontal="left" vertical="center" wrapText="1"/>
    </xf>
    <xf numFmtId="3" fontId="2" fillId="0" borderId="51" xfId="1" applyNumberFormat="1" applyFont="1" applyFill="1" applyBorder="1" applyAlignment="1" applyProtection="1">
      <alignment horizontal="left" vertical="center" wrapText="1"/>
      <protection locked="0"/>
    </xf>
    <xf numFmtId="0" fontId="10" fillId="0" borderId="0" xfId="0" applyFont="1"/>
    <xf numFmtId="0" fontId="11" fillId="0" borderId="94" xfId="0" applyFont="1" applyBorder="1" applyAlignment="1">
      <alignment vertical="center" wrapText="1"/>
    </xf>
    <xf numFmtId="3" fontId="2" fillId="0" borderId="8" xfId="1" applyNumberFormat="1" applyFont="1" applyFill="1" applyBorder="1" applyAlignment="1" applyProtection="1">
      <alignment horizontal="left" vertical="center" wrapText="1"/>
      <protection locked="0"/>
    </xf>
    <xf numFmtId="3" fontId="2" fillId="0" borderId="50" xfId="1" applyNumberFormat="1" applyFont="1" applyFill="1" applyBorder="1" applyAlignment="1" applyProtection="1">
      <alignment horizontal="left" vertical="center" wrapText="1"/>
      <protection locked="0"/>
    </xf>
    <xf numFmtId="3" fontId="5" fillId="0" borderId="8" xfId="1" applyNumberFormat="1" applyFont="1" applyFill="1" applyBorder="1" applyAlignment="1" applyProtection="1">
      <alignment horizontal="left" vertical="center" wrapText="1"/>
      <protection locked="0"/>
    </xf>
    <xf numFmtId="3" fontId="5" fillId="3" borderId="8" xfId="1" applyNumberFormat="1" applyFont="1" applyFill="1" applyBorder="1" applyAlignment="1" applyProtection="1">
      <alignment horizontal="left" vertical="center" wrapText="1"/>
    </xf>
    <xf numFmtId="3" fontId="2" fillId="0" borderId="51" xfId="1" applyNumberFormat="1" applyFont="1" applyFill="1" applyBorder="1" applyAlignment="1" applyProtection="1">
      <alignment horizontal="left" vertical="center" wrapText="1"/>
    </xf>
    <xf numFmtId="3" fontId="5" fillId="0" borderId="51" xfId="1" applyNumberFormat="1" applyFont="1" applyFill="1" applyBorder="1" applyAlignment="1" applyProtection="1">
      <alignment horizontal="left" vertical="center" wrapText="1"/>
      <protection locked="0"/>
    </xf>
    <xf numFmtId="3" fontId="5" fillId="0" borderId="0" xfId="1" applyNumberFormat="1" applyFont="1" applyFill="1" applyBorder="1" applyAlignment="1" applyProtection="1">
      <alignment horizontal="left" vertical="center" wrapText="1"/>
    </xf>
    <xf numFmtId="0" fontId="2" fillId="4" borderId="26" xfId="0" applyFont="1" applyFill="1" applyBorder="1" applyAlignment="1" applyProtection="1">
      <alignment wrapText="1"/>
      <protection locked="0"/>
    </xf>
    <xf numFmtId="0" fontId="2" fillId="4" borderId="26" xfId="0" applyFont="1" applyFill="1" applyBorder="1" applyAlignment="1" applyProtection="1">
      <alignment horizontal="left" wrapText="1"/>
      <protection locked="0"/>
    </xf>
    <xf numFmtId="49" fontId="2" fillId="2" borderId="101" xfId="1" applyNumberFormat="1" applyFont="1" applyFill="1" applyBorder="1" applyAlignment="1" applyProtection="1">
      <alignment vertical="center"/>
      <protection locked="0"/>
    </xf>
    <xf numFmtId="0" fontId="12" fillId="0" borderId="0" xfId="1" applyFont="1" applyFill="1" applyBorder="1" applyAlignment="1" applyProtection="1">
      <alignment vertical="center"/>
    </xf>
    <xf numFmtId="0" fontId="2" fillId="0" borderId="0" xfId="0" applyFont="1" applyAlignment="1">
      <alignment horizontal="left"/>
    </xf>
    <xf numFmtId="0" fontId="2" fillId="0" borderId="0" xfId="0" applyFont="1" applyAlignment="1"/>
    <xf numFmtId="0" fontId="2" fillId="0" borderId="0" xfId="0" applyFont="1" applyAlignment="1">
      <alignment horizontal="right"/>
    </xf>
    <xf numFmtId="0" fontId="2" fillId="0" borderId="0" xfId="0" applyFont="1"/>
    <xf numFmtId="0" fontId="14" fillId="0" borderId="0" xfId="0" applyFont="1"/>
    <xf numFmtId="0" fontId="15" fillId="0" borderId="3" xfId="0" applyFont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wrapText="1"/>
    </xf>
    <xf numFmtId="3" fontId="5" fillId="0" borderId="3" xfId="0" applyNumberFormat="1" applyFont="1" applyBorder="1" applyAlignment="1">
      <alignment wrapText="1"/>
    </xf>
    <xf numFmtId="3" fontId="5" fillId="0" borderId="3" xfId="0" applyNumberFormat="1" applyFont="1" applyBorder="1" applyAlignment="1" applyProtection="1">
      <alignment horizontal="right" wrapText="1"/>
      <protection locked="0"/>
    </xf>
    <xf numFmtId="0" fontId="2" fillId="0" borderId="3" xfId="0" applyFont="1" applyBorder="1" applyAlignment="1" applyProtection="1">
      <alignment horizontal="left" wrapText="1"/>
      <protection locked="0"/>
    </xf>
    <xf numFmtId="0" fontId="2" fillId="0" borderId="3" xfId="0" applyFont="1" applyBorder="1" applyAlignment="1" applyProtection="1">
      <protection locked="0"/>
    </xf>
    <xf numFmtId="3" fontId="2" fillId="0" borderId="3" xfId="0" applyNumberFormat="1" applyFont="1" applyFill="1" applyBorder="1" applyAlignment="1" applyProtection="1">
      <alignment wrapText="1"/>
      <protection locked="0"/>
    </xf>
    <xf numFmtId="3" fontId="2" fillId="0" borderId="3" xfId="0" applyNumberFormat="1" applyFont="1" applyBorder="1" applyAlignment="1" applyProtection="1">
      <alignment horizontal="right" wrapText="1"/>
      <protection locked="0"/>
    </xf>
    <xf numFmtId="0" fontId="5" fillId="0" borderId="3" xfId="0" applyFont="1" applyBorder="1" applyAlignment="1" applyProtection="1">
      <alignment horizontal="right" vertical="top" wrapText="1"/>
      <protection locked="0"/>
    </xf>
    <xf numFmtId="0" fontId="5" fillId="0" borderId="3" xfId="0" applyFont="1" applyBorder="1" applyAlignment="1" applyProtection="1">
      <alignment wrapText="1"/>
      <protection locked="0"/>
    </xf>
    <xf numFmtId="0" fontId="5" fillId="0" borderId="3" xfId="0" applyFont="1" applyFill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horizontal="right" wrapText="1"/>
      <protection locked="0"/>
    </xf>
    <xf numFmtId="0" fontId="5" fillId="0" borderId="3" xfId="0" applyFont="1" applyFill="1" applyBorder="1" applyAlignment="1" applyProtection="1">
      <alignment horizontal="right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/>
      <protection locked="0"/>
    </xf>
    <xf numFmtId="3" fontId="2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5" fillId="0" borderId="3" xfId="0" applyNumberFormat="1" applyFont="1" applyBorder="1" applyAlignment="1" applyProtection="1">
      <alignment horizontal="right" vertical="center" wrapText="1"/>
      <protection locked="0"/>
    </xf>
    <xf numFmtId="3" fontId="2" fillId="0" borderId="3" xfId="0" applyNumberFormat="1" applyFont="1" applyBorder="1" applyAlignment="1" applyProtection="1">
      <alignment horizontal="right" vertical="center" wrapTex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right" vertical="center" wrapText="1"/>
      <protection locked="0"/>
    </xf>
    <xf numFmtId="3" fontId="2" fillId="0" borderId="3" xfId="0" applyNumberFormat="1" applyFont="1" applyFill="1" applyBorder="1" applyAlignment="1" applyProtection="1">
      <alignment vertical="center" wrapText="1"/>
      <protection locked="0"/>
    </xf>
    <xf numFmtId="0" fontId="5" fillId="0" borderId="3" xfId="0" applyFont="1" applyBorder="1" applyAlignment="1">
      <alignment horizontal="right" vertical="top"/>
    </xf>
    <xf numFmtId="0" fontId="5" fillId="0" borderId="3" xfId="0" applyFont="1" applyBorder="1" applyAlignment="1">
      <alignment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vertical="center"/>
      <protection locked="0"/>
    </xf>
    <xf numFmtId="3" fontId="5" fillId="0" borderId="3" xfId="0" applyNumberFormat="1" applyFont="1" applyBorder="1" applyAlignment="1" applyProtection="1">
      <alignment wrapText="1"/>
      <protection locked="0"/>
    </xf>
    <xf numFmtId="3" fontId="2" fillId="0" borderId="3" xfId="0" applyNumberFormat="1" applyFont="1" applyFill="1" applyBorder="1" applyAlignment="1" applyProtection="1">
      <alignment horizontal="right"/>
      <protection locked="0"/>
    </xf>
    <xf numFmtId="3" fontId="2" fillId="0" borderId="3" xfId="0" applyNumberFormat="1" applyFont="1" applyFill="1" applyBorder="1" applyAlignment="1" applyProtection="1">
      <alignment horizontal="right" wrapText="1"/>
      <protection locked="0"/>
    </xf>
    <xf numFmtId="3" fontId="5" fillId="0" borderId="3" xfId="0" applyNumberFormat="1" applyFont="1" applyFill="1" applyBorder="1" applyAlignment="1" applyProtection="1">
      <alignment horizontal="right" wrapText="1"/>
      <protection locked="0"/>
    </xf>
    <xf numFmtId="3" fontId="2" fillId="0" borderId="3" xfId="0" applyNumberFormat="1" applyFont="1" applyFill="1" applyBorder="1" applyAlignment="1" applyProtection="1">
      <alignment horizontal="center" wrapText="1"/>
      <protection locked="0"/>
    </xf>
    <xf numFmtId="0" fontId="5" fillId="0" borderId="3" xfId="0" applyFont="1" applyBorder="1" applyAlignment="1"/>
    <xf numFmtId="3" fontId="2" fillId="0" borderId="3" xfId="0" applyNumberFormat="1" applyFont="1" applyFill="1" applyBorder="1" applyAlignment="1">
      <alignment wrapText="1"/>
    </xf>
    <xf numFmtId="3" fontId="2" fillId="0" borderId="3" xfId="0" applyNumberFormat="1" applyFont="1" applyBorder="1" applyAlignment="1">
      <alignment horizontal="right" wrapText="1"/>
    </xf>
    <xf numFmtId="3" fontId="5" fillId="0" borderId="3" xfId="0" applyNumberFormat="1" applyFont="1" applyBorder="1" applyAlignment="1">
      <alignment horizontal="right" wrapText="1"/>
    </xf>
    <xf numFmtId="3" fontId="2" fillId="2" borderId="3" xfId="0" applyNumberFormat="1" applyFont="1" applyFill="1" applyBorder="1" applyAlignment="1">
      <alignment horizontal="right" wrapText="1"/>
    </xf>
    <xf numFmtId="3" fontId="5" fillId="2" borderId="3" xfId="0" applyNumberFormat="1" applyFont="1" applyFill="1" applyBorder="1" applyAlignment="1">
      <alignment horizontal="right" wrapText="1"/>
    </xf>
    <xf numFmtId="0" fontId="2" fillId="2" borderId="0" xfId="0" applyFont="1" applyFill="1"/>
    <xf numFmtId="3" fontId="5" fillId="0" borderId="3" xfId="0" applyNumberFormat="1" applyFont="1" applyFill="1" applyBorder="1" applyAlignment="1" applyProtection="1">
      <alignment wrapText="1"/>
      <protection locked="0"/>
    </xf>
    <xf numFmtId="0" fontId="5" fillId="0" borderId="3" xfId="0" applyFont="1" applyFill="1" applyBorder="1" applyAlignment="1" applyProtection="1">
      <alignment horizontal="right" vertical="center" wrapText="1"/>
      <protection locked="0"/>
    </xf>
    <xf numFmtId="0" fontId="5" fillId="0" borderId="3" xfId="0" applyFont="1" applyBorder="1" applyAlignment="1">
      <alignment horizontal="right"/>
    </xf>
    <xf numFmtId="3" fontId="2" fillId="0" borderId="3" xfId="0" applyNumberFormat="1" applyFont="1" applyFill="1" applyBorder="1" applyAlignment="1">
      <alignment horizontal="right" wrapText="1"/>
    </xf>
    <xf numFmtId="3" fontId="5" fillId="0" borderId="3" xfId="0" applyNumberFormat="1" applyFont="1" applyFill="1" applyBorder="1" applyAlignment="1">
      <alignment horizontal="right" wrapText="1"/>
    </xf>
    <xf numFmtId="0" fontId="2" fillId="0" borderId="0" xfId="0" applyFont="1" applyFill="1"/>
    <xf numFmtId="3" fontId="5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5" fillId="0" borderId="3" xfId="0" applyNumberFormat="1" applyFont="1" applyFill="1" applyBorder="1"/>
    <xf numFmtId="3" fontId="5" fillId="0" borderId="3" xfId="0" applyNumberFormat="1" applyFont="1" applyBorder="1"/>
    <xf numFmtId="0" fontId="2" fillId="0" borderId="3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>
      <alignment vertical="top" wrapText="1"/>
    </xf>
    <xf numFmtId="3" fontId="5" fillId="0" borderId="3" xfId="0" applyNumberFormat="1" applyFont="1" applyFill="1" applyBorder="1" applyAlignment="1" applyProtection="1">
      <alignment horizontal="right"/>
      <protection locked="0"/>
    </xf>
    <xf numFmtId="3" fontId="5" fillId="0" borderId="3" xfId="0" applyNumberFormat="1" applyFont="1" applyBorder="1" applyAlignment="1" applyProtection="1">
      <alignment horizontal="right"/>
      <protection locked="0"/>
    </xf>
    <xf numFmtId="3" fontId="5" fillId="0" borderId="3" xfId="0" applyNumberFormat="1" applyFont="1" applyFill="1" applyBorder="1" applyAlignment="1" applyProtection="1">
      <alignment horizontal="left"/>
      <protection locked="0"/>
    </xf>
    <xf numFmtId="3" fontId="2" fillId="0" borderId="101" xfId="0" applyNumberFormat="1" applyFont="1" applyBorder="1" applyAlignment="1">
      <alignment horizontal="right" wrapText="1"/>
    </xf>
    <xf numFmtId="3" fontId="5" fillId="0" borderId="101" xfId="0" applyNumberFormat="1" applyFont="1" applyBorder="1" applyAlignment="1">
      <alignment horizontal="right" wrapText="1"/>
    </xf>
    <xf numFmtId="0" fontId="2" fillId="0" borderId="3" xfId="0" applyFont="1" applyBorder="1" applyAlignment="1" applyProtection="1">
      <alignment vertical="center" wrapText="1"/>
      <protection locked="0"/>
    </xf>
    <xf numFmtId="3" fontId="5" fillId="0" borderId="101" xfId="0" applyNumberFormat="1" applyFont="1" applyBorder="1" applyAlignment="1" applyProtection="1">
      <alignment horizontal="right" wrapText="1"/>
      <protection locked="0"/>
    </xf>
    <xf numFmtId="3" fontId="14" fillId="0" borderId="3" xfId="0" applyNumberFormat="1" applyFont="1" applyBorder="1" applyAlignment="1" applyProtection="1">
      <alignment horizontal="left" wrapText="1"/>
      <protection locked="0"/>
    </xf>
    <xf numFmtId="2" fontId="2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wrapText="1"/>
      <protection locked="0"/>
    </xf>
    <xf numFmtId="3" fontId="2" fillId="0" borderId="101" xfId="0" applyNumberFormat="1" applyFont="1" applyBorder="1" applyAlignment="1" applyProtection="1">
      <alignment horizontal="right" wrapText="1"/>
      <protection locked="0"/>
    </xf>
    <xf numFmtId="3" fontId="2" fillId="0" borderId="10" xfId="1" applyNumberFormat="1" applyFont="1" applyFill="1" applyBorder="1" applyAlignment="1" applyProtection="1">
      <alignment vertical="center"/>
    </xf>
    <xf numFmtId="0" fontId="2" fillId="0" borderId="1" xfId="1" applyFont="1" applyFill="1" applyBorder="1" applyAlignment="1" applyProtection="1">
      <alignment vertical="center"/>
    </xf>
    <xf numFmtId="3" fontId="2" fillId="0" borderId="112" xfId="1" applyNumberFormat="1" applyFont="1" applyFill="1" applyBorder="1" applyAlignment="1" applyProtection="1">
      <alignment horizontal="right" vertical="center"/>
      <protection locked="0"/>
    </xf>
    <xf numFmtId="3" fontId="2" fillId="0" borderId="88" xfId="1" applyNumberFormat="1" applyFont="1" applyFill="1" applyBorder="1" applyAlignment="1" applyProtection="1">
      <alignment horizontal="right" vertical="center"/>
    </xf>
    <xf numFmtId="3" fontId="2" fillId="0" borderId="18" xfId="1" applyNumberFormat="1" applyFont="1" applyFill="1" applyBorder="1" applyAlignment="1" applyProtection="1">
      <alignment horizontal="right" vertical="center"/>
    </xf>
    <xf numFmtId="0" fontId="2" fillId="0" borderId="0" xfId="1" applyFont="1"/>
    <xf numFmtId="0" fontId="16" fillId="0" borderId="0" xfId="4" applyFont="1"/>
    <xf numFmtId="0" fontId="2" fillId="0" borderId="0" xfId="1" applyFont="1" applyFill="1"/>
    <xf numFmtId="0" fontId="2" fillId="0" borderId="0" xfId="1" applyFont="1" applyAlignment="1"/>
    <xf numFmtId="0" fontId="2" fillId="0" borderId="0" xfId="1" applyFont="1" applyFill="1" applyAlignment="1">
      <alignment horizontal="left"/>
    </xf>
    <xf numFmtId="0" fontId="13" fillId="0" borderId="0" xfId="1" applyFont="1" applyAlignment="1">
      <alignment horizontal="center"/>
    </xf>
    <xf numFmtId="0" fontId="13" fillId="0" borderId="0" xfId="1" applyFont="1" applyFill="1" applyAlignment="1">
      <alignment horizontal="center"/>
    </xf>
    <xf numFmtId="0" fontId="17" fillId="0" borderId="0" xfId="1" applyFont="1" applyFill="1" applyAlignment="1"/>
    <xf numFmtId="0" fontId="2" fillId="0" borderId="0" xfId="1" applyFont="1" applyFill="1" applyBorder="1" applyAlignment="1"/>
    <xf numFmtId="3" fontId="5" fillId="0" borderId="3" xfId="1" applyNumberFormat="1" applyFont="1" applyFill="1" applyBorder="1" applyAlignment="1">
      <alignment wrapText="1"/>
    </xf>
    <xf numFmtId="3" fontId="5" fillId="0" borderId="101" xfId="1" applyNumberFormat="1" applyFont="1" applyFill="1" applyBorder="1" applyAlignment="1">
      <alignment wrapText="1"/>
    </xf>
    <xf numFmtId="3" fontId="5" fillId="0" borderId="3" xfId="1" applyNumberFormat="1" applyFont="1" applyFill="1" applyBorder="1" applyAlignment="1">
      <alignment horizontal="right" vertical="center" wrapText="1"/>
    </xf>
    <xf numFmtId="3" fontId="2" fillId="0" borderId="101" xfId="1" applyNumberFormat="1" applyFont="1" applyFill="1" applyBorder="1" applyAlignment="1">
      <alignment horizontal="right" vertical="center" wrapText="1"/>
    </xf>
    <xf numFmtId="49" fontId="4" fillId="0" borderId="0" xfId="1" applyNumberFormat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vertical="center" wrapText="1"/>
    </xf>
    <xf numFmtId="3" fontId="18" fillId="0" borderId="0" xfId="1" applyNumberFormat="1" applyFont="1" applyFill="1" applyBorder="1" applyAlignment="1">
      <alignment horizontal="right" vertical="center" wrapText="1"/>
    </xf>
    <xf numFmtId="0" fontId="2" fillId="0" borderId="0" xfId="1" applyFont="1" applyFill="1" applyAlignment="1">
      <alignment vertical="center"/>
    </xf>
    <xf numFmtId="0" fontId="2" fillId="0" borderId="0" xfId="1" applyFont="1" applyFill="1" applyBorder="1" applyAlignment="1">
      <alignment vertical="center"/>
    </xf>
    <xf numFmtId="3" fontId="5" fillId="0" borderId="3" xfId="1" applyNumberFormat="1" applyFont="1" applyFill="1" applyBorder="1" applyAlignment="1">
      <alignment vertical="center" wrapText="1"/>
    </xf>
    <xf numFmtId="3" fontId="5" fillId="0" borderId="101" xfId="1" applyNumberFormat="1" applyFont="1" applyFill="1" applyBorder="1" applyAlignment="1">
      <alignment vertical="center" wrapText="1"/>
    </xf>
    <xf numFmtId="49" fontId="2" fillId="0" borderId="0" xfId="1" applyNumberFormat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left" vertical="center" wrapText="1"/>
    </xf>
    <xf numFmtId="3" fontId="2" fillId="0" borderId="0" xfId="1" applyNumberFormat="1" applyFont="1" applyFill="1" applyBorder="1" applyAlignment="1">
      <alignment horizontal="right" vertical="center" wrapText="1"/>
    </xf>
    <xf numFmtId="3" fontId="2" fillId="0" borderId="3" xfId="1" applyNumberFormat="1" applyFont="1" applyFill="1" applyBorder="1" applyAlignment="1">
      <alignment horizontal="right" vertical="center" wrapText="1"/>
    </xf>
    <xf numFmtId="3" fontId="5" fillId="0" borderId="14" xfId="1" applyNumberFormat="1" applyFont="1" applyFill="1" applyBorder="1" applyAlignment="1">
      <alignment horizontal="right" vertical="center" wrapText="1"/>
    </xf>
    <xf numFmtId="3" fontId="2" fillId="0" borderId="14" xfId="1" applyNumberFormat="1" applyFont="1" applyFill="1" applyBorder="1" applyAlignment="1">
      <alignment horizontal="right" vertical="center" wrapText="1"/>
    </xf>
    <xf numFmtId="0" fontId="2" fillId="0" borderId="3" xfId="1" applyFont="1" applyFill="1" applyBorder="1" applyAlignment="1">
      <alignment horizontal="left" vertical="center"/>
    </xf>
    <xf numFmtId="0" fontId="2" fillId="0" borderId="0" xfId="1" applyFont="1" applyBorder="1" applyAlignment="1">
      <alignment wrapText="1"/>
    </xf>
    <xf numFmtId="3" fontId="2" fillId="0" borderId="0" xfId="1" applyNumberFormat="1" applyFont="1" applyFill="1" applyBorder="1" applyAlignment="1">
      <alignment horizontal="right" wrapText="1"/>
    </xf>
    <xf numFmtId="0" fontId="2" fillId="0" borderId="3" xfId="1" applyFont="1" applyBorder="1" applyAlignment="1">
      <alignment horizontal="left" vertical="center" wrapText="1"/>
    </xf>
    <xf numFmtId="3" fontId="5" fillId="0" borderId="41" xfId="1" applyNumberFormat="1" applyFont="1" applyFill="1" applyBorder="1" applyAlignment="1">
      <alignment horizontal="right" vertical="center" wrapText="1"/>
    </xf>
    <xf numFmtId="3" fontId="2" fillId="0" borderId="41" xfId="1" applyNumberFormat="1" applyFont="1" applyFill="1" applyBorder="1" applyAlignment="1">
      <alignment horizontal="right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left" vertical="center" wrapText="1"/>
    </xf>
    <xf numFmtId="3" fontId="5" fillId="0" borderId="0" xfId="1" applyNumberFormat="1" applyFont="1" applyFill="1" applyBorder="1" applyAlignment="1">
      <alignment horizontal="right" vertical="center" wrapText="1"/>
    </xf>
    <xf numFmtId="49" fontId="2" fillId="0" borderId="0" xfId="1" applyNumberFormat="1" applyFont="1" applyFill="1" applyBorder="1" applyAlignment="1">
      <alignment horizontal="center" vertical="center"/>
    </xf>
    <xf numFmtId="0" fontId="2" fillId="0" borderId="0" xfId="0" applyFont="1" applyBorder="1" applyAlignment="1" applyProtection="1">
      <protection locked="0"/>
    </xf>
    <xf numFmtId="0" fontId="2" fillId="0" borderId="3" xfId="0" applyFont="1" applyBorder="1" applyAlignment="1">
      <alignment horizontal="center" wrapText="1"/>
    </xf>
    <xf numFmtId="0" fontId="2" fillId="0" borderId="5" xfId="0" applyFont="1" applyBorder="1" applyAlignment="1">
      <alignment horizontal="left" wrapText="1"/>
    </xf>
    <xf numFmtId="3" fontId="2" fillId="0" borderId="3" xfId="0" applyNumberFormat="1" applyFont="1" applyBorder="1" applyAlignment="1">
      <alignment wrapText="1"/>
    </xf>
    <xf numFmtId="0" fontId="2" fillId="0" borderId="0" xfId="1" applyFont="1" applyBorder="1"/>
    <xf numFmtId="3" fontId="2" fillId="0" borderId="0" xfId="1" applyNumberFormat="1" applyFont="1" applyFill="1" applyBorder="1" applyAlignment="1">
      <alignment horizontal="left"/>
    </xf>
    <xf numFmtId="3" fontId="20" fillId="0" borderId="3" xfId="1" applyNumberFormat="1" applyFont="1" applyFill="1" applyBorder="1" applyAlignment="1">
      <alignment wrapText="1"/>
    </xf>
    <xf numFmtId="0" fontId="19" fillId="0" borderId="3" xfId="1" applyFont="1" applyBorder="1" applyAlignment="1">
      <alignment horizontal="center" wrapText="1"/>
    </xf>
    <xf numFmtId="0" fontId="19" fillId="0" borderId="3" xfId="1" applyFont="1" applyBorder="1" applyAlignment="1">
      <alignment horizontal="left" wrapText="1"/>
    </xf>
    <xf numFmtId="3" fontId="19" fillId="0" borderId="3" xfId="1" applyNumberFormat="1" applyFont="1" applyFill="1" applyBorder="1" applyAlignment="1">
      <alignment horizontal="right" vertical="center" wrapText="1"/>
    </xf>
    <xf numFmtId="49" fontId="19" fillId="0" borderId="3" xfId="1" applyNumberFormat="1" applyFont="1" applyFill="1" applyBorder="1" applyAlignment="1">
      <alignment horizontal="center" vertical="center"/>
    </xf>
    <xf numFmtId="0" fontId="19" fillId="0" borderId="3" xfId="1" applyFont="1" applyFill="1" applyBorder="1" applyAlignment="1">
      <alignment horizontal="left" vertical="center" wrapText="1"/>
    </xf>
    <xf numFmtId="3" fontId="20" fillId="0" borderId="3" xfId="1" applyNumberFormat="1" applyFont="1" applyFill="1" applyBorder="1" applyAlignment="1">
      <alignment horizontal="right" vertical="center" wrapText="1"/>
    </xf>
    <xf numFmtId="49" fontId="19" fillId="0" borderId="0" xfId="1" applyNumberFormat="1" applyFont="1" applyFill="1" applyBorder="1" applyAlignment="1">
      <alignment horizontal="center" vertical="center"/>
    </xf>
    <xf numFmtId="0" fontId="19" fillId="0" borderId="0" xfId="1" applyFont="1" applyFill="1" applyBorder="1" applyAlignment="1">
      <alignment horizontal="left" vertical="center" wrapText="1"/>
    </xf>
    <xf numFmtId="3" fontId="19" fillId="0" borderId="0" xfId="1" applyNumberFormat="1" applyFont="1" applyFill="1" applyBorder="1" applyAlignment="1">
      <alignment horizontal="right" vertical="center" wrapText="1"/>
    </xf>
    <xf numFmtId="3" fontId="5" fillId="0" borderId="14" xfId="1" applyNumberFormat="1" applyFont="1" applyFill="1" applyBorder="1" applyAlignment="1">
      <alignment wrapText="1"/>
    </xf>
    <xf numFmtId="49" fontId="2" fillId="0" borderId="3" xfId="1" applyNumberFormat="1" applyFont="1" applyFill="1" applyBorder="1" applyAlignment="1">
      <alignment horizontal="center" vertical="center" wrapText="1"/>
    </xf>
    <xf numFmtId="0" fontId="2" fillId="0" borderId="0" xfId="4" applyFont="1" applyAlignment="1">
      <alignment horizontal="right"/>
    </xf>
    <xf numFmtId="3" fontId="5" fillId="0" borderId="3" xfId="0" applyNumberFormat="1" applyFont="1" applyBorder="1" applyAlignment="1">
      <alignment vertical="center" wrapText="1"/>
    </xf>
    <xf numFmtId="3" fontId="2" fillId="0" borderId="3" xfId="0" applyNumberFormat="1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4" fillId="0" borderId="0" xfId="0" applyFont="1" applyProtection="1">
      <protection locked="0"/>
    </xf>
    <xf numFmtId="0" fontId="4" fillId="0" borderId="0" xfId="0" applyFont="1"/>
    <xf numFmtId="0" fontId="2" fillId="0" borderId="3" xfId="0" applyFont="1" applyBorder="1"/>
    <xf numFmtId="0" fontId="4" fillId="0" borderId="3" xfId="0" applyFont="1" applyBorder="1"/>
    <xf numFmtId="3" fontId="2" fillId="0" borderId="3" xfId="0" applyNumberFormat="1" applyFont="1" applyBorder="1"/>
    <xf numFmtId="3" fontId="4" fillId="0" borderId="3" xfId="0" applyNumberFormat="1" applyFont="1" applyBorder="1"/>
    <xf numFmtId="0" fontId="2" fillId="0" borderId="3" xfId="0" applyFont="1" applyBorder="1" applyAlignment="1">
      <alignment wrapText="1"/>
    </xf>
    <xf numFmtId="3" fontId="2" fillId="0" borderId="3" xfId="0" applyNumberFormat="1" applyFont="1" applyBorder="1" applyAlignment="1">
      <alignment vertical="center"/>
    </xf>
    <xf numFmtId="0" fontId="1" fillId="0" borderId="0" xfId="5"/>
    <xf numFmtId="0" fontId="2" fillId="0" borderId="0" xfId="5" applyFont="1" applyFill="1"/>
    <xf numFmtId="0" fontId="2" fillId="0" borderId="0" xfId="5" applyFont="1" applyFill="1" applyAlignment="1"/>
    <xf numFmtId="0" fontId="21" fillId="0" borderId="0" xfId="5" applyFont="1" applyFill="1" applyAlignment="1"/>
    <xf numFmtId="3" fontId="21" fillId="0" borderId="0" xfId="5" applyNumberFormat="1" applyFont="1" applyFill="1" applyAlignment="1"/>
    <xf numFmtId="3" fontId="14" fillId="0" borderId="0" xfId="5" applyNumberFormat="1" applyFont="1" applyFill="1"/>
    <xf numFmtId="3" fontId="17" fillId="0" borderId="0" xfId="5" applyNumberFormat="1" applyFont="1" applyFill="1" applyAlignment="1"/>
    <xf numFmtId="0" fontId="22" fillId="0" borderId="0" xfId="5" applyFont="1" applyFill="1" applyAlignment="1"/>
    <xf numFmtId="3" fontId="22" fillId="0" borderId="0" xfId="5" applyNumberFormat="1" applyFont="1" applyFill="1" applyAlignment="1"/>
    <xf numFmtId="0" fontId="21" fillId="0" borderId="0" xfId="5" applyFont="1" applyFill="1" applyBorder="1" applyAlignment="1"/>
    <xf numFmtId="3" fontId="21" fillId="0" borderId="0" xfId="5" applyNumberFormat="1" applyFont="1" applyFill="1" applyBorder="1" applyAlignment="1"/>
    <xf numFmtId="3" fontId="21" fillId="0" borderId="3" xfId="5" applyNumberFormat="1" applyFont="1" applyFill="1" applyBorder="1" applyAlignment="1">
      <alignment horizontal="right" vertical="center" wrapText="1"/>
    </xf>
    <xf numFmtId="0" fontId="21" fillId="0" borderId="3" xfId="5" applyFont="1" applyFill="1" applyBorder="1" applyAlignment="1">
      <alignment horizontal="center" vertical="center" wrapText="1"/>
    </xf>
    <xf numFmtId="0" fontId="21" fillId="0" borderId="3" xfId="5" applyFont="1" applyFill="1" applyBorder="1" applyAlignment="1">
      <alignment horizontal="left" vertical="center" wrapText="1"/>
    </xf>
    <xf numFmtId="0" fontId="21" fillId="0" borderId="3" xfId="5" applyFont="1" applyFill="1" applyBorder="1" applyAlignment="1">
      <alignment horizontal="right" vertical="center" wrapText="1"/>
    </xf>
    <xf numFmtId="0" fontId="14" fillId="0" borderId="3" xfId="5" applyFont="1" applyFill="1" applyBorder="1" applyAlignment="1">
      <alignment horizontal="center" vertical="center" wrapText="1"/>
    </xf>
    <xf numFmtId="0" fontId="14" fillId="0" borderId="3" xfId="5" applyFont="1" applyFill="1" applyBorder="1" applyAlignment="1">
      <alignment horizontal="left" vertical="center" wrapText="1"/>
    </xf>
    <xf numFmtId="0" fontId="21" fillId="0" borderId="3" xfId="5" applyFont="1" applyFill="1" applyBorder="1" applyAlignment="1">
      <alignment horizontal="right" vertical="center"/>
    </xf>
    <xf numFmtId="16" fontId="14" fillId="0" borderId="3" xfId="5" applyNumberFormat="1" applyFont="1" applyFill="1" applyBorder="1" applyAlignment="1">
      <alignment horizontal="center" vertical="center" wrapText="1"/>
    </xf>
    <xf numFmtId="0" fontId="14" fillId="0" borderId="3" xfId="5" applyFont="1" applyFill="1" applyBorder="1" applyAlignment="1">
      <alignment horizontal="center" vertical="center"/>
    </xf>
    <xf numFmtId="0" fontId="21" fillId="0" borderId="3" xfId="5" applyFont="1" applyFill="1" applyBorder="1" applyAlignment="1">
      <alignment vertical="center"/>
    </xf>
    <xf numFmtId="0" fontId="14" fillId="0" borderId="3" xfId="5" applyFont="1" applyFill="1" applyBorder="1" applyAlignment="1">
      <alignment horizontal="center"/>
    </xf>
    <xf numFmtId="164" fontId="14" fillId="0" borderId="3" xfId="7" applyFont="1" applyFill="1" applyBorder="1" applyAlignment="1">
      <alignment horizontal="left" vertical="center" wrapText="1"/>
    </xf>
    <xf numFmtId="3" fontId="21" fillId="0" borderId="3" xfId="5" applyNumberFormat="1" applyFont="1" applyFill="1" applyBorder="1" applyAlignment="1">
      <alignment vertical="center" wrapText="1"/>
    </xf>
    <xf numFmtId="0" fontId="21" fillId="0" borderId="3" xfId="5" applyFont="1" applyFill="1" applyBorder="1" applyAlignment="1">
      <alignment vertical="center" wrapText="1"/>
    </xf>
    <xf numFmtId="0" fontId="14" fillId="0" borderId="3" xfId="5" applyFont="1" applyFill="1" applyBorder="1" applyAlignment="1">
      <alignment horizontal="left" vertical="center"/>
    </xf>
    <xf numFmtId="0" fontId="14" fillId="0" borderId="3" xfId="5" applyFont="1" applyFill="1" applyBorder="1" applyAlignment="1">
      <alignment horizontal="left" wrapText="1"/>
    </xf>
    <xf numFmtId="0" fontId="2" fillId="0" borderId="0" xfId="5" applyFont="1"/>
    <xf numFmtId="0" fontId="14" fillId="0" borderId="0" xfId="5" applyFont="1" applyFill="1"/>
    <xf numFmtId="3" fontId="21" fillId="0" borderId="101" xfId="5" applyNumberFormat="1" applyFont="1" applyFill="1" applyBorder="1" applyAlignment="1">
      <alignment horizontal="right" vertical="center" wrapText="1"/>
    </xf>
    <xf numFmtId="3" fontId="14" fillId="0" borderId="101" xfId="5" applyNumberFormat="1" applyFont="1" applyFill="1" applyBorder="1" applyAlignment="1">
      <alignment horizontal="right" vertical="center" wrapText="1"/>
    </xf>
    <xf numFmtId="3" fontId="14" fillId="0" borderId="101" xfId="5" applyNumberFormat="1" applyFont="1" applyFill="1" applyBorder="1" applyAlignment="1">
      <alignment horizontal="right" vertical="center"/>
    </xf>
    <xf numFmtId="3" fontId="14" fillId="0" borderId="101" xfId="5" applyNumberFormat="1" applyFont="1" applyFill="1" applyBorder="1" applyAlignment="1">
      <alignment vertical="center"/>
    </xf>
    <xf numFmtId="3" fontId="21" fillId="0" borderId="101" xfId="5" applyNumberFormat="1" applyFont="1" applyFill="1" applyBorder="1" applyAlignment="1">
      <alignment vertical="center" wrapText="1"/>
    </xf>
    <xf numFmtId="3" fontId="2" fillId="0" borderId="3" xfId="1" applyNumberFormat="1" applyFont="1" applyFill="1" applyBorder="1" applyAlignment="1" applyProtection="1">
      <alignment vertical="center" wrapText="1"/>
    </xf>
    <xf numFmtId="3" fontId="4" fillId="0" borderId="3" xfId="0" applyNumberFormat="1" applyFont="1" applyBorder="1" applyProtection="1">
      <protection locked="0"/>
    </xf>
    <xf numFmtId="0" fontId="4" fillId="0" borderId="0" xfId="5" applyFont="1"/>
    <xf numFmtId="0" fontId="24" fillId="0" borderId="0" xfId="0" applyFont="1"/>
    <xf numFmtId="0" fontId="25" fillId="0" borderId="0" xfId="0" applyFont="1" applyAlignment="1">
      <alignment horizontal="right"/>
    </xf>
    <xf numFmtId="0" fontId="2" fillId="0" borderId="3" xfId="1" applyFont="1" applyBorder="1" applyAlignment="1">
      <alignment horizontal="center" vertical="center" wrapText="1"/>
    </xf>
    <xf numFmtId="0" fontId="2" fillId="0" borderId="14" xfId="1" applyFont="1" applyFill="1" applyBorder="1" applyAlignment="1">
      <alignment horizontal="left" vertical="center" wrapText="1"/>
    </xf>
    <xf numFmtId="49" fontId="2" fillId="0" borderId="3" xfId="1" applyNumberFormat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left" vertical="center" wrapText="1"/>
    </xf>
    <xf numFmtId="49" fontId="2" fillId="0" borderId="14" xfId="1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16" fillId="0" borderId="0" xfId="4" applyFont="1" applyAlignment="1">
      <alignment horizontal="right"/>
    </xf>
    <xf numFmtId="49" fontId="2" fillId="2" borderId="27" xfId="1" applyNumberFormat="1" applyFont="1" applyFill="1" applyBorder="1" applyAlignment="1" applyProtection="1">
      <alignment vertical="center"/>
      <protection locked="0"/>
    </xf>
    <xf numFmtId="49" fontId="2" fillId="2" borderId="7" xfId="1" applyNumberFormat="1" applyFont="1" applyFill="1" applyBorder="1" applyAlignment="1" applyProtection="1">
      <alignment vertical="center"/>
      <protection locked="0"/>
    </xf>
    <xf numFmtId="49" fontId="2" fillId="2" borderId="31" xfId="1" applyNumberFormat="1" applyFont="1" applyFill="1" applyBorder="1" applyAlignment="1" applyProtection="1">
      <alignment vertical="center"/>
      <protection locked="0"/>
    </xf>
    <xf numFmtId="1" fontId="7" fillId="0" borderId="115" xfId="1" applyNumberFormat="1" applyFont="1" applyFill="1" applyBorder="1" applyAlignment="1" applyProtection="1">
      <alignment horizontal="center" vertical="center"/>
    </xf>
    <xf numFmtId="0" fontId="5" fillId="0" borderId="100" xfId="1" applyFont="1" applyFill="1" applyBorder="1" applyAlignment="1" applyProtection="1">
      <alignment vertical="center"/>
    </xf>
    <xf numFmtId="3" fontId="5" fillId="0" borderId="116" xfId="1" applyNumberFormat="1" applyFont="1" applyFill="1" applyBorder="1" applyAlignment="1" applyProtection="1">
      <alignment horizontal="right" vertical="center"/>
    </xf>
    <xf numFmtId="3" fontId="2" fillId="0" borderId="115" xfId="1" applyNumberFormat="1" applyFont="1" applyFill="1" applyBorder="1" applyAlignment="1" applyProtection="1">
      <alignment horizontal="right" vertical="center"/>
    </xf>
    <xf numFmtId="3" fontId="2" fillId="0" borderId="100" xfId="1" applyNumberFormat="1" applyFont="1" applyFill="1" applyBorder="1" applyAlignment="1" applyProtection="1">
      <alignment horizontal="right" vertical="center"/>
      <protection locked="0"/>
    </xf>
    <xf numFmtId="3" fontId="2" fillId="0" borderId="13" xfId="1" applyNumberFormat="1" applyFont="1" applyFill="1" applyBorder="1" applyAlignment="1" applyProtection="1">
      <alignment horizontal="right" vertical="center"/>
      <protection locked="0"/>
    </xf>
    <xf numFmtId="3" fontId="2" fillId="0" borderId="101" xfId="1" applyNumberFormat="1" applyFont="1" applyFill="1" applyBorder="1" applyAlignment="1" applyProtection="1">
      <alignment horizontal="right" vertical="center"/>
      <protection locked="0"/>
    </xf>
    <xf numFmtId="3" fontId="2" fillId="0" borderId="26" xfId="1" applyNumberFormat="1" applyFont="1" applyFill="1" applyBorder="1" applyAlignment="1" applyProtection="1">
      <alignment horizontal="right" vertical="center"/>
      <protection locked="0"/>
    </xf>
    <xf numFmtId="3" fontId="2" fillId="0" borderId="114" xfId="1" applyNumberFormat="1" applyFont="1" applyFill="1" applyBorder="1" applyAlignment="1" applyProtection="1">
      <alignment vertical="center"/>
      <protection locked="0"/>
    </xf>
    <xf numFmtId="3" fontId="2" fillId="0" borderId="16" xfId="1" applyNumberFormat="1" applyFont="1" applyFill="1" applyBorder="1" applyAlignment="1" applyProtection="1">
      <alignment vertical="center"/>
      <protection locked="0"/>
    </xf>
    <xf numFmtId="3" fontId="2" fillId="0" borderId="117" xfId="1" applyNumberFormat="1" applyFont="1" applyFill="1" applyBorder="1" applyAlignment="1" applyProtection="1">
      <alignment horizontal="center" vertical="center"/>
      <protection locked="0"/>
    </xf>
    <xf numFmtId="3" fontId="2" fillId="0" borderId="29" xfId="1" applyNumberFormat="1" applyFont="1" applyFill="1" applyBorder="1" applyAlignment="1" applyProtection="1">
      <alignment horizontal="right" vertical="center"/>
      <protection locked="0"/>
    </xf>
    <xf numFmtId="3" fontId="2" fillId="0" borderId="117" xfId="1" applyNumberFormat="1" applyFont="1" applyFill="1" applyBorder="1" applyAlignment="1" applyProtection="1">
      <alignment horizontal="center" vertical="center"/>
    </xf>
    <xf numFmtId="3" fontId="2" fillId="0" borderId="29" xfId="1" applyNumberFormat="1" applyFont="1" applyFill="1" applyBorder="1" applyAlignment="1" applyProtection="1">
      <alignment horizontal="center" vertical="center"/>
    </xf>
    <xf numFmtId="3" fontId="2" fillId="0" borderId="100" xfId="1" applyNumberFormat="1" applyFont="1" applyFill="1" applyBorder="1" applyAlignment="1" applyProtection="1">
      <alignment horizontal="center" vertical="center"/>
    </xf>
    <xf numFmtId="3" fontId="2" fillId="0" borderId="13" xfId="1" applyNumberFormat="1" applyFont="1" applyFill="1" applyBorder="1" applyAlignment="1" applyProtection="1">
      <alignment horizontal="center" vertical="center"/>
    </xf>
    <xf numFmtId="3" fontId="2" fillId="0" borderId="101" xfId="1" applyNumberFormat="1" applyFont="1" applyFill="1" applyBorder="1" applyAlignment="1" applyProtection="1">
      <alignment horizontal="center" vertical="center"/>
    </xf>
    <xf numFmtId="3" fontId="2" fillId="0" borderId="26" xfId="1" applyNumberFormat="1" applyFont="1" applyFill="1" applyBorder="1" applyAlignment="1" applyProtection="1">
      <alignment horizontal="center" vertical="center"/>
    </xf>
    <xf numFmtId="3" fontId="2" fillId="0" borderId="118" xfId="1" applyNumberFormat="1" applyFont="1" applyFill="1" applyBorder="1" applyAlignment="1" applyProtection="1">
      <alignment horizontal="center" vertical="center"/>
    </xf>
    <xf numFmtId="3" fontId="2" fillId="0" borderId="32" xfId="1" applyNumberFormat="1" applyFont="1" applyFill="1" applyBorder="1" applyAlignment="1" applyProtection="1">
      <alignment horizontal="center" vertical="center"/>
    </xf>
    <xf numFmtId="3" fontId="2" fillId="0" borderId="117" xfId="1" applyNumberFormat="1" applyFont="1" applyFill="1" applyBorder="1" applyAlignment="1" applyProtection="1">
      <alignment horizontal="right" vertical="center"/>
      <protection locked="0"/>
    </xf>
    <xf numFmtId="3" fontId="2" fillId="0" borderId="106" xfId="1" applyNumberFormat="1" applyFont="1" applyFill="1" applyBorder="1" applyAlignment="1" applyProtection="1">
      <alignment horizontal="right" vertical="center"/>
    </xf>
    <xf numFmtId="3" fontId="2" fillId="0" borderId="33" xfId="1" applyNumberFormat="1" applyFont="1" applyFill="1" applyBorder="1" applyAlignment="1" applyProtection="1">
      <alignment horizontal="right" vertical="center"/>
    </xf>
    <xf numFmtId="3" fontId="2" fillId="0" borderId="119" xfId="1" applyNumberFormat="1" applyFont="1" applyFill="1" applyBorder="1" applyAlignment="1" applyProtection="1">
      <alignment horizontal="center" vertical="center"/>
    </xf>
    <xf numFmtId="3" fontId="2" fillId="0" borderId="37" xfId="1" applyNumberFormat="1" applyFont="1" applyFill="1" applyBorder="1" applyAlignment="1" applyProtection="1">
      <alignment horizontal="center" vertical="center"/>
    </xf>
    <xf numFmtId="3" fontId="2" fillId="0" borderId="120" xfId="1" applyNumberFormat="1" applyFont="1" applyFill="1" applyBorder="1" applyAlignment="1" applyProtection="1">
      <alignment horizontal="center" vertical="center"/>
    </xf>
    <xf numFmtId="3" fontId="2" fillId="0" borderId="39" xfId="1" applyNumberFormat="1" applyFont="1" applyFill="1" applyBorder="1" applyAlignment="1" applyProtection="1">
      <alignment horizontal="center" vertical="center"/>
    </xf>
    <xf numFmtId="3" fontId="5" fillId="0" borderId="100" xfId="1" applyNumberFormat="1" applyFont="1" applyBorder="1" applyAlignment="1" applyProtection="1">
      <alignment vertical="center"/>
    </xf>
    <xf numFmtId="3" fontId="2" fillId="0" borderId="13" xfId="1" applyNumberFormat="1" applyFont="1" applyBorder="1" applyAlignment="1" applyProtection="1">
      <alignment vertical="center"/>
    </xf>
    <xf numFmtId="3" fontId="5" fillId="0" borderId="116" xfId="1" applyNumberFormat="1" applyFont="1" applyFill="1" applyBorder="1" applyAlignment="1" applyProtection="1">
      <alignment vertical="center"/>
    </xf>
    <xf numFmtId="3" fontId="5" fillId="0" borderId="121" xfId="1" applyNumberFormat="1" applyFont="1" applyFill="1" applyBorder="1" applyAlignment="1" applyProtection="1">
      <alignment vertical="center"/>
    </xf>
    <xf numFmtId="3" fontId="5" fillId="0" borderId="100" xfId="1" applyNumberFormat="1" applyFont="1" applyFill="1" applyBorder="1" applyAlignment="1" applyProtection="1">
      <alignment vertical="center"/>
    </xf>
    <xf numFmtId="3" fontId="5" fillId="3" borderId="106" xfId="1" applyNumberFormat="1" applyFont="1" applyFill="1" applyBorder="1" applyAlignment="1" applyProtection="1">
      <alignment vertical="center"/>
    </xf>
    <xf numFmtId="3" fontId="2" fillId="0" borderId="117" xfId="1" applyNumberFormat="1" applyFont="1" applyFill="1" applyBorder="1" applyAlignment="1" applyProtection="1">
      <alignment vertical="center"/>
    </xf>
    <xf numFmtId="3" fontId="2" fillId="0" borderId="120" xfId="1" applyNumberFormat="1" applyFont="1" applyFill="1" applyBorder="1" applyAlignment="1" applyProtection="1">
      <alignment vertical="center"/>
    </xf>
    <xf numFmtId="3" fontId="2" fillId="0" borderId="100" xfId="1" applyNumberFormat="1" applyFont="1" applyFill="1" applyBorder="1" applyAlignment="1" applyProtection="1">
      <alignment vertical="center"/>
      <protection locked="0"/>
    </xf>
    <xf numFmtId="3" fontId="2" fillId="0" borderId="13" xfId="1" applyNumberFormat="1" applyFont="1" applyFill="1" applyBorder="1" applyAlignment="1" applyProtection="1">
      <alignment vertical="center"/>
      <protection locked="0"/>
    </xf>
    <xf numFmtId="3" fontId="2" fillId="0" borderId="101" xfId="1" applyNumberFormat="1" applyFont="1" applyFill="1" applyBorder="1" applyAlignment="1" applyProtection="1">
      <alignment vertical="center"/>
      <protection locked="0"/>
    </xf>
    <xf numFmtId="3" fontId="2" fillId="0" borderId="26" xfId="1" applyNumberFormat="1" applyFont="1" applyFill="1" applyBorder="1" applyAlignment="1" applyProtection="1">
      <alignment vertical="center"/>
      <protection locked="0"/>
    </xf>
    <xf numFmtId="3" fontId="2" fillId="0" borderId="120" xfId="1" applyNumberFormat="1" applyFont="1" applyFill="1" applyBorder="1" applyAlignment="1" applyProtection="1">
      <alignment vertical="center"/>
      <protection locked="0"/>
    </xf>
    <xf numFmtId="3" fontId="2" fillId="0" borderId="39" xfId="1" applyNumberFormat="1" applyFont="1" applyFill="1" applyBorder="1" applyAlignment="1" applyProtection="1">
      <alignment vertical="center"/>
      <protection locked="0"/>
    </xf>
    <xf numFmtId="3" fontId="2" fillId="0" borderId="117" xfId="1" applyNumberFormat="1" applyFont="1" applyFill="1" applyBorder="1" applyAlignment="1" applyProtection="1">
      <alignment vertical="center"/>
      <protection locked="0"/>
    </xf>
    <xf numFmtId="3" fontId="2" fillId="0" borderId="29" xfId="1" applyNumberFormat="1" applyFont="1" applyFill="1" applyBorder="1" applyAlignment="1" applyProtection="1">
      <alignment vertical="center"/>
      <protection locked="0"/>
    </xf>
    <xf numFmtId="3" fontId="2" fillId="0" borderId="122" xfId="1" applyNumberFormat="1" applyFont="1" applyFill="1" applyBorder="1" applyAlignment="1" applyProtection="1">
      <alignment vertical="center"/>
      <protection locked="0"/>
    </xf>
    <xf numFmtId="3" fontId="2" fillId="0" borderId="49" xfId="1" applyNumberFormat="1" applyFont="1" applyFill="1" applyBorder="1" applyAlignment="1" applyProtection="1">
      <alignment vertical="center"/>
      <protection locked="0"/>
    </xf>
    <xf numFmtId="3" fontId="2" fillId="0" borderId="106" xfId="1" applyNumberFormat="1" applyFont="1" applyFill="1" applyBorder="1" applyAlignment="1" applyProtection="1">
      <alignment vertical="center"/>
    </xf>
    <xf numFmtId="3" fontId="5" fillId="3" borderId="117" xfId="1" applyNumberFormat="1" applyFont="1" applyFill="1" applyBorder="1" applyAlignment="1" applyProtection="1">
      <alignment vertical="center"/>
    </xf>
    <xf numFmtId="3" fontId="2" fillId="0" borderId="119" xfId="1" applyNumberFormat="1" applyFont="1" applyFill="1" applyBorder="1" applyAlignment="1" applyProtection="1">
      <alignment vertical="center"/>
    </xf>
    <xf numFmtId="3" fontId="2" fillId="0" borderId="118" xfId="1" applyNumberFormat="1" applyFont="1" applyFill="1" applyBorder="1" applyAlignment="1" applyProtection="1">
      <alignment vertical="center"/>
      <protection locked="0"/>
    </xf>
    <xf numFmtId="3" fontId="2" fillId="0" borderId="32" xfId="1" applyNumberFormat="1" applyFont="1" applyFill="1" applyBorder="1" applyAlignment="1" applyProtection="1">
      <alignment vertical="center"/>
      <protection locked="0"/>
    </xf>
    <xf numFmtId="3" fontId="2" fillId="0" borderId="113" xfId="1" applyNumberFormat="1" applyFont="1" applyFill="1" applyBorder="1" applyAlignment="1" applyProtection="1">
      <alignment vertical="center"/>
    </xf>
    <xf numFmtId="3" fontId="5" fillId="0" borderId="106" xfId="1" applyNumberFormat="1" applyFont="1" applyFill="1" applyBorder="1" applyAlignment="1" applyProtection="1">
      <alignment vertical="center"/>
      <protection locked="0"/>
    </xf>
    <xf numFmtId="3" fontId="5" fillId="0" borderId="33" xfId="1" applyNumberFormat="1" applyFont="1" applyFill="1" applyBorder="1" applyAlignment="1" applyProtection="1">
      <alignment vertical="center"/>
      <protection locked="0"/>
    </xf>
    <xf numFmtId="3" fontId="5" fillId="0" borderId="117" xfId="1" applyNumberFormat="1" applyFont="1" applyFill="1" applyBorder="1" applyAlignment="1" applyProtection="1">
      <alignment vertical="center"/>
    </xf>
    <xf numFmtId="3" fontId="5" fillId="0" borderId="117" xfId="1" applyNumberFormat="1" applyFont="1" applyFill="1" applyBorder="1" applyAlignment="1" applyProtection="1">
      <alignment vertical="center"/>
      <protection locked="0"/>
    </xf>
    <xf numFmtId="3" fontId="5" fillId="0" borderId="29" xfId="1" applyNumberFormat="1" applyFont="1" applyFill="1" applyBorder="1" applyAlignment="1" applyProtection="1">
      <alignment vertical="center"/>
      <protection locked="0"/>
    </xf>
    <xf numFmtId="0" fontId="2" fillId="0" borderId="0" xfId="5" applyFont="1" applyFill="1" applyAlignment="1">
      <alignment vertical="center"/>
    </xf>
    <xf numFmtId="0" fontId="17" fillId="0" borderId="0" xfId="5" applyFont="1" applyFill="1" applyAlignment="1">
      <alignment vertical="center"/>
    </xf>
    <xf numFmtId="0" fontId="2" fillId="0" borderId="0" xfId="5" applyFont="1" applyFill="1" applyBorder="1" applyAlignment="1">
      <alignment vertical="center"/>
    </xf>
    <xf numFmtId="0" fontId="5" fillId="0" borderId="0" xfId="5" applyFont="1" applyFill="1" applyBorder="1" applyAlignment="1">
      <alignment vertical="center"/>
    </xf>
    <xf numFmtId="0" fontId="2" fillId="0" borderId="3" xfId="8" applyFont="1" applyFill="1" applyBorder="1" applyAlignment="1">
      <alignment horizontal="center" vertical="center" wrapText="1"/>
    </xf>
    <xf numFmtId="0" fontId="5" fillId="0" borderId="3" xfId="8" applyFont="1" applyFill="1" applyBorder="1" applyAlignment="1">
      <alignment horizontal="right" vertical="center" wrapText="1"/>
    </xf>
    <xf numFmtId="3" fontId="5" fillId="0" borderId="3" xfId="8" applyNumberFormat="1" applyFont="1" applyFill="1" applyBorder="1" applyAlignment="1">
      <alignment horizontal="right" vertical="center" wrapText="1"/>
    </xf>
    <xf numFmtId="3" fontId="5" fillId="0" borderId="101" xfId="8" applyNumberFormat="1" applyFont="1" applyFill="1" applyBorder="1" applyAlignment="1">
      <alignment horizontal="right" vertical="center" wrapText="1"/>
    </xf>
    <xf numFmtId="49" fontId="5" fillId="0" borderId="3" xfId="9" applyNumberFormat="1" applyFont="1" applyFill="1" applyBorder="1" applyAlignment="1">
      <alignment horizontal="center" vertical="center" wrapText="1"/>
    </xf>
    <xf numFmtId="0" fontId="5" fillId="0" borderId="3" xfId="9" applyFont="1" applyFill="1" applyBorder="1" applyAlignment="1">
      <alignment vertical="center" wrapText="1"/>
    </xf>
    <xf numFmtId="1" fontId="20" fillId="0" borderId="3" xfId="10" applyNumberFormat="1" applyFont="1" applyFill="1" applyBorder="1" applyAlignment="1">
      <alignment vertical="center"/>
    </xf>
    <xf numFmtId="3" fontId="20" fillId="0" borderId="101" xfId="10" applyNumberFormat="1" applyFont="1" applyFill="1" applyBorder="1" applyAlignment="1">
      <alignment vertical="center"/>
    </xf>
    <xf numFmtId="3" fontId="20" fillId="0" borderId="3" xfId="10" applyNumberFormat="1" applyFont="1" applyFill="1" applyBorder="1" applyAlignment="1">
      <alignment vertical="center"/>
    </xf>
    <xf numFmtId="168" fontId="5" fillId="0" borderId="3" xfId="11" applyNumberFormat="1" applyFont="1" applyFill="1" applyBorder="1" applyAlignment="1">
      <alignment horizontal="right" vertical="center" wrapText="1"/>
    </xf>
    <xf numFmtId="168" fontId="2" fillId="0" borderId="101" xfId="11" applyNumberFormat="1" applyFont="1" applyFill="1" applyBorder="1" applyAlignment="1">
      <alignment horizontal="right" vertical="center" wrapText="1"/>
    </xf>
    <xf numFmtId="0" fontId="2" fillId="0" borderId="3" xfId="5" applyFont="1" applyFill="1" applyBorder="1" applyAlignment="1">
      <alignment vertical="center"/>
    </xf>
    <xf numFmtId="3" fontId="5" fillId="0" borderId="3" xfId="9" applyNumberFormat="1" applyFont="1" applyFill="1" applyBorder="1" applyAlignment="1">
      <alignment horizontal="right" vertical="center" wrapText="1"/>
    </xf>
    <xf numFmtId="3" fontId="2" fillId="0" borderId="101" xfId="9" applyNumberFormat="1" applyFont="1" applyFill="1" applyBorder="1" applyAlignment="1">
      <alignment horizontal="right" vertical="center" wrapText="1"/>
    </xf>
    <xf numFmtId="3" fontId="5" fillId="0" borderId="3" xfId="12" applyNumberFormat="1" applyFont="1" applyFill="1" applyBorder="1" applyAlignment="1">
      <alignment horizontal="right" vertical="center"/>
    </xf>
    <xf numFmtId="3" fontId="2" fillId="0" borderId="101" xfId="12" applyNumberFormat="1" applyFont="1" applyFill="1" applyBorder="1" applyAlignment="1">
      <alignment horizontal="right" vertical="center"/>
    </xf>
    <xf numFmtId="1" fontId="5" fillId="0" borderId="3" xfId="8" applyNumberFormat="1" applyFont="1" applyFill="1" applyBorder="1" applyAlignment="1">
      <alignment horizontal="right" vertical="center"/>
    </xf>
    <xf numFmtId="3" fontId="5" fillId="0" borderId="101" xfId="8" applyNumberFormat="1" applyFont="1" applyFill="1" applyBorder="1" applyAlignment="1">
      <alignment horizontal="right" vertical="center"/>
    </xf>
    <xf numFmtId="3" fontId="5" fillId="0" borderId="3" xfId="8" applyNumberFormat="1" applyFont="1" applyFill="1" applyBorder="1" applyAlignment="1">
      <alignment horizontal="right" vertical="center"/>
    </xf>
    <xf numFmtId="3" fontId="2" fillId="0" borderId="101" xfId="5" applyNumberFormat="1" applyFont="1" applyFill="1" applyBorder="1" applyAlignment="1">
      <alignment vertical="center"/>
    </xf>
    <xf numFmtId="169" fontId="5" fillId="0" borderId="3" xfId="12" applyNumberFormat="1" applyFont="1" applyFill="1" applyBorder="1" applyAlignment="1">
      <alignment horizontal="center" vertical="center" wrapText="1"/>
    </xf>
    <xf numFmtId="169" fontId="5" fillId="0" borderId="3" xfId="12" applyNumberFormat="1" applyFont="1" applyFill="1" applyBorder="1" applyAlignment="1">
      <alignment vertical="center" wrapText="1"/>
    </xf>
    <xf numFmtId="169" fontId="2" fillId="0" borderId="3" xfId="12" applyNumberFormat="1" applyFont="1" applyFill="1" applyBorder="1" applyAlignment="1">
      <alignment vertical="center" wrapText="1"/>
    </xf>
    <xf numFmtId="1" fontId="5" fillId="0" borderId="3" xfId="10" applyNumberFormat="1" applyFont="1" applyFill="1" applyBorder="1" applyAlignment="1">
      <alignment horizontal="right" vertical="center"/>
    </xf>
    <xf numFmtId="3" fontId="5" fillId="0" borderId="3" xfId="10" applyNumberFormat="1" applyFont="1" applyFill="1" applyBorder="1" applyAlignment="1">
      <alignment horizontal="right" vertical="center"/>
    </xf>
    <xf numFmtId="3" fontId="5" fillId="0" borderId="101" xfId="10" applyNumberFormat="1" applyFont="1" applyFill="1" applyBorder="1" applyAlignment="1">
      <alignment horizontal="right" vertical="center"/>
    </xf>
    <xf numFmtId="0" fontId="5" fillId="0" borderId="3" xfId="12" applyFont="1" applyFill="1" applyBorder="1" applyAlignment="1">
      <alignment vertical="center" wrapText="1"/>
    </xf>
    <xf numFmtId="1" fontId="2" fillId="0" borderId="3" xfId="9" applyNumberFormat="1" applyFont="1" applyFill="1" applyBorder="1" applyAlignment="1">
      <alignment horizontal="center" vertical="center" wrapText="1"/>
    </xf>
    <xf numFmtId="0" fontId="1" fillId="0" borderId="0" xfId="5" applyFill="1"/>
    <xf numFmtId="3" fontId="2" fillId="0" borderId="101" xfId="8" applyNumberFormat="1" applyFont="1" applyFill="1" applyBorder="1" applyAlignment="1">
      <alignment horizontal="right" vertical="center"/>
    </xf>
    <xf numFmtId="3" fontId="5" fillId="0" borderId="101" xfId="12" applyNumberFormat="1" applyFont="1" applyFill="1" applyBorder="1" applyAlignment="1">
      <alignment horizontal="right" vertical="center"/>
    </xf>
    <xf numFmtId="0" fontId="2" fillId="0" borderId="3" xfId="1" applyFont="1" applyFill="1" applyBorder="1" applyAlignment="1" applyProtection="1">
      <alignment vertical="center" wrapText="1"/>
    </xf>
    <xf numFmtId="0" fontId="4" fillId="0" borderId="3" xfId="0" applyFont="1" applyBorder="1" applyProtection="1">
      <protection locked="0"/>
    </xf>
    <xf numFmtId="0" fontId="2" fillId="0" borderId="3" xfId="0" applyFont="1" applyBorder="1" applyAlignment="1">
      <alignment vertical="center"/>
    </xf>
    <xf numFmtId="0" fontId="2" fillId="0" borderId="3" xfId="1" applyFont="1" applyBorder="1" applyAlignment="1">
      <alignment horizontal="center" vertical="center" wrapText="1"/>
    </xf>
    <xf numFmtId="0" fontId="2" fillId="0" borderId="3" xfId="1" applyFont="1" applyFill="1" applyBorder="1" applyAlignment="1" applyProtection="1">
      <alignment horizontal="center" vertical="center" wrapText="1"/>
    </xf>
    <xf numFmtId="0" fontId="2" fillId="0" borderId="3" xfId="5" applyFont="1" applyFill="1" applyBorder="1" applyAlignment="1">
      <alignment horizontal="center" vertical="center" wrapText="1"/>
    </xf>
    <xf numFmtId="0" fontId="16" fillId="0" borderId="0" xfId="4" applyFont="1" applyAlignment="1">
      <alignment horizontal="right"/>
    </xf>
    <xf numFmtId="0" fontId="2" fillId="0" borderId="0" xfId="1" applyFont="1" applyBorder="1" applyAlignment="1" applyProtection="1">
      <protection locked="0"/>
    </xf>
    <xf numFmtId="3" fontId="5" fillId="0" borderId="3" xfId="1" applyNumberFormat="1" applyFont="1" applyBorder="1" applyAlignment="1">
      <alignment wrapText="1"/>
    </xf>
    <xf numFmtId="0" fontId="2" fillId="0" borderId="3" xfId="1" applyFont="1" applyBorder="1"/>
    <xf numFmtId="0" fontId="2" fillId="0" borderId="3" xfId="1" applyFont="1" applyBorder="1" applyAlignment="1" applyProtection="1">
      <alignment horizontal="center" wrapText="1"/>
      <protection locked="0"/>
    </xf>
    <xf numFmtId="0" fontId="2" fillId="0" borderId="3" xfId="13" applyFont="1" applyFill="1" applyBorder="1" applyAlignment="1">
      <alignment wrapText="1"/>
    </xf>
    <xf numFmtId="3" fontId="2" fillId="0" borderId="3" xfId="1" applyNumberFormat="1" applyFont="1" applyBorder="1" applyAlignment="1" applyProtection="1">
      <alignment wrapText="1"/>
      <protection locked="0"/>
    </xf>
    <xf numFmtId="3" fontId="2" fillId="0" borderId="3" xfId="1" applyNumberFormat="1" applyFont="1" applyBorder="1" applyAlignment="1">
      <alignment wrapText="1"/>
    </xf>
    <xf numFmtId="0" fontId="2" fillId="0" borderId="3" xfId="1" applyFont="1" applyBorder="1" applyAlignment="1">
      <alignment wrapText="1"/>
    </xf>
    <xf numFmtId="0" fontId="2" fillId="0" borderId="3" xfId="1" applyFont="1" applyBorder="1" applyAlignment="1" applyProtection="1">
      <alignment horizontal="left" wrapText="1"/>
      <protection locked="0"/>
    </xf>
    <xf numFmtId="3" fontId="2" fillId="0" borderId="3" xfId="1" applyNumberFormat="1" applyFont="1" applyBorder="1" applyAlignment="1" applyProtection="1">
      <alignment horizontal="right" wrapText="1"/>
      <protection locked="0"/>
    </xf>
    <xf numFmtId="0" fontId="2" fillId="0" borderId="5" xfId="1" applyFont="1" applyBorder="1" applyAlignment="1">
      <alignment wrapText="1"/>
    </xf>
    <xf numFmtId="0" fontId="2" fillId="0" borderId="3" xfId="1" applyFont="1" applyBorder="1" applyAlignment="1" applyProtection="1">
      <alignment horizontal="center" vertical="center" wrapText="1"/>
      <protection locked="0"/>
    </xf>
    <xf numFmtId="0" fontId="2" fillId="0" borderId="3" xfId="1" applyFont="1" applyBorder="1" applyAlignment="1" applyProtection="1">
      <alignment horizontal="left" vertical="center" wrapText="1"/>
      <protection locked="0"/>
    </xf>
    <xf numFmtId="0" fontId="2" fillId="0" borderId="0" xfId="1" applyFont="1" applyBorder="1" applyAlignment="1" applyProtection="1">
      <alignment horizontal="center" wrapText="1"/>
      <protection locked="0"/>
    </xf>
    <xf numFmtId="0" fontId="2" fillId="0" borderId="0" xfId="13" applyFont="1" applyFill="1" applyBorder="1" applyAlignment="1">
      <alignment wrapText="1"/>
    </xf>
    <xf numFmtId="3" fontId="2" fillId="0" borderId="0" xfId="1" applyNumberFormat="1" applyFont="1" applyBorder="1" applyAlignment="1" applyProtection="1">
      <alignment horizontal="right" wrapText="1"/>
      <protection locked="0"/>
    </xf>
    <xf numFmtId="3" fontId="2" fillId="0" borderId="0" xfId="1" applyNumberFormat="1" applyFont="1" applyBorder="1" applyAlignment="1" applyProtection="1">
      <alignment wrapText="1"/>
      <protection locked="0"/>
    </xf>
    <xf numFmtId="3" fontId="2" fillId="0" borderId="0" xfId="1" applyNumberFormat="1" applyFont="1" applyBorder="1" applyAlignment="1">
      <alignment wrapText="1"/>
    </xf>
    <xf numFmtId="0" fontId="2" fillId="0" borderId="3" xfId="1" applyFont="1" applyBorder="1" applyAlignment="1" applyProtection="1">
      <alignment wrapText="1"/>
      <protection locked="0"/>
    </xf>
    <xf numFmtId="0" fontId="2" fillId="0" borderId="3" xfId="1" applyFont="1" applyBorder="1" applyProtection="1">
      <protection locked="0"/>
    </xf>
    <xf numFmtId="3" fontId="2" fillId="0" borderId="3" xfId="1" applyNumberFormat="1" applyFont="1" applyBorder="1" applyAlignment="1" applyProtection="1">
      <alignment horizontal="left"/>
      <protection locked="0"/>
    </xf>
    <xf numFmtId="3" fontId="2" fillId="0" borderId="3" xfId="1" applyNumberFormat="1" applyFont="1" applyBorder="1" applyAlignment="1" applyProtection="1">
      <alignment horizontal="center" vertical="center" wrapText="1"/>
      <protection locked="0"/>
    </xf>
    <xf numFmtId="3" fontId="2" fillId="0" borderId="0" xfId="1" applyNumberFormat="1" applyFont="1"/>
    <xf numFmtId="1" fontId="5" fillId="0" borderId="33" xfId="1" applyNumberFormat="1" applyFont="1" applyBorder="1"/>
    <xf numFmtId="3" fontId="5" fillId="0" borderId="33" xfId="1" applyNumberFormat="1" applyFont="1" applyBorder="1"/>
    <xf numFmtId="0" fontId="2" fillId="0" borderId="50" xfId="1" applyFont="1" applyBorder="1"/>
    <xf numFmtId="0" fontId="2" fillId="0" borderId="50" xfId="1" applyFont="1" applyBorder="1" applyAlignment="1" applyProtection="1">
      <alignment horizontal="center" wrapText="1"/>
      <protection locked="0"/>
    </xf>
    <xf numFmtId="0" fontId="2" fillId="0" borderId="50" xfId="13" applyFont="1" applyFill="1" applyBorder="1" applyAlignment="1">
      <alignment wrapText="1"/>
    </xf>
    <xf numFmtId="3" fontId="2" fillId="0" borderId="50" xfId="1" applyNumberFormat="1" applyFont="1" applyBorder="1" applyAlignment="1" applyProtection="1">
      <alignment horizontal="right" wrapText="1"/>
      <protection locked="0"/>
    </xf>
    <xf numFmtId="3" fontId="2" fillId="0" borderId="50" xfId="1" applyNumberFormat="1" applyFont="1" applyBorder="1" applyAlignment="1" applyProtection="1">
      <alignment wrapText="1"/>
      <protection locked="0"/>
    </xf>
    <xf numFmtId="3" fontId="2" fillId="0" borderId="50" xfId="1" applyNumberFormat="1" applyFont="1" applyBorder="1" applyAlignment="1">
      <alignment wrapText="1"/>
    </xf>
    <xf numFmtId="0" fontId="4" fillId="0" borderId="0" xfId="1" applyFont="1"/>
    <xf numFmtId="0" fontId="4" fillId="0" borderId="0" xfId="4" applyFont="1"/>
    <xf numFmtId="0" fontId="4" fillId="0" borderId="0" xfId="4" applyFont="1" applyAlignment="1">
      <alignment horizontal="right"/>
    </xf>
    <xf numFmtId="0" fontId="4" fillId="0" borderId="0" xfId="4" applyFont="1" applyAlignment="1">
      <alignment wrapText="1"/>
    </xf>
    <xf numFmtId="0" fontId="2" fillId="0" borderId="0" xfId="14" applyFont="1"/>
    <xf numFmtId="0" fontId="2" fillId="0" borderId="0" xfId="14" applyFont="1" applyAlignment="1"/>
    <xf numFmtId="0" fontId="5" fillId="0" borderId="0" xfId="14" applyFont="1" applyAlignment="1"/>
    <xf numFmtId="0" fontId="2" fillId="0" borderId="0" xfId="14" applyFont="1" applyFill="1" applyAlignment="1">
      <alignment horizontal="left"/>
    </xf>
    <xf numFmtId="0" fontId="1" fillId="0" borderId="0" xfId="14"/>
    <xf numFmtId="0" fontId="28" fillId="0" borderId="0" xfId="5" applyFont="1" applyAlignment="1">
      <alignment horizontal="center"/>
    </xf>
    <xf numFmtId="0" fontId="29" fillId="0" borderId="0" xfId="5" applyFont="1" applyAlignment="1" applyProtection="1">
      <protection locked="0"/>
    </xf>
    <xf numFmtId="0" fontId="29" fillId="0" borderId="0" xfId="5" applyFont="1" applyFill="1" applyAlignment="1" applyProtection="1">
      <protection locked="0"/>
    </xf>
    <xf numFmtId="0" fontId="4" fillId="0" borderId="0" xfId="15" applyFont="1"/>
    <xf numFmtId="0" fontId="1" fillId="0" borderId="0" xfId="14" applyFill="1"/>
    <xf numFmtId="0" fontId="4" fillId="0" borderId="0" xfId="15" applyFont="1" applyFill="1" applyBorder="1" applyAlignment="1"/>
    <xf numFmtId="0" fontId="6" fillId="0" borderId="2" xfId="5" applyFont="1" applyFill="1" applyBorder="1" applyAlignment="1"/>
    <xf numFmtId="0" fontId="6" fillId="0" borderId="2" xfId="5" applyFont="1" applyBorder="1" applyAlignment="1"/>
    <xf numFmtId="3" fontId="18" fillId="0" borderId="3" xfId="15" applyNumberFormat="1" applyFont="1" applyFill="1" applyBorder="1" applyAlignment="1">
      <alignment wrapText="1"/>
    </xf>
    <xf numFmtId="0" fontId="2" fillId="0" borderId="3" xfId="5" applyFont="1" applyBorder="1"/>
    <xf numFmtId="0" fontId="2" fillId="0" borderId="3" xfId="15" applyFont="1" applyBorder="1" applyAlignment="1">
      <alignment horizontal="center" vertical="center" wrapText="1"/>
    </xf>
    <xf numFmtId="0" fontId="2" fillId="0" borderId="3" xfId="5" applyFont="1" applyFill="1" applyBorder="1" applyAlignment="1">
      <alignment vertical="center" wrapText="1"/>
    </xf>
    <xf numFmtId="3" fontId="18" fillId="0" borderId="3" xfId="5" applyNumberFormat="1" applyFont="1" applyFill="1" applyBorder="1" applyAlignment="1">
      <alignment horizontal="center" vertical="center"/>
    </xf>
    <xf numFmtId="3" fontId="4" fillId="0" borderId="3" xfId="15" applyNumberFormat="1" applyFont="1" applyFill="1" applyBorder="1" applyAlignment="1">
      <alignment horizontal="right" vertical="center" wrapText="1"/>
    </xf>
    <xf numFmtId="0" fontId="2" fillId="0" borderId="0" xfId="5" applyFont="1" applyFill="1" applyBorder="1" applyAlignment="1" applyProtection="1">
      <protection locked="0"/>
    </xf>
    <xf numFmtId="49" fontId="2" fillId="0" borderId="0" xfId="5" applyNumberFormat="1" applyFont="1" applyFill="1" applyBorder="1" applyAlignment="1" applyProtection="1">
      <protection locked="0"/>
    </xf>
    <xf numFmtId="0" fontId="2" fillId="0" borderId="14" xfId="5" applyFont="1" applyFill="1" applyBorder="1" applyAlignment="1">
      <alignment vertical="center" wrapText="1"/>
    </xf>
    <xf numFmtId="0" fontId="2" fillId="0" borderId="3" xfId="5" applyFont="1" applyFill="1" applyBorder="1" applyAlignment="1">
      <alignment wrapText="1"/>
    </xf>
    <xf numFmtId="3" fontId="5" fillId="0" borderId="3" xfId="5" applyNumberFormat="1" applyFont="1" applyFill="1" applyBorder="1" applyAlignment="1">
      <alignment wrapText="1"/>
    </xf>
    <xf numFmtId="0" fontId="2" fillId="0" borderId="3" xfId="5" applyFont="1" applyFill="1" applyBorder="1" applyAlignment="1" applyProtection="1">
      <alignment horizontal="center" vertical="center" wrapText="1"/>
      <protection locked="0"/>
    </xf>
    <xf numFmtId="0" fontId="2" fillId="0" borderId="3" xfId="5" applyFont="1" applyFill="1" applyBorder="1" applyAlignment="1" applyProtection="1">
      <alignment vertical="center" wrapText="1"/>
      <protection locked="0"/>
    </xf>
    <xf numFmtId="3" fontId="5" fillId="0" borderId="3" xfId="5" applyNumberFormat="1" applyFont="1" applyFill="1" applyBorder="1" applyAlignment="1" applyProtection="1">
      <alignment horizontal="center" vertical="center" wrapText="1"/>
      <protection locked="0"/>
    </xf>
    <xf numFmtId="3" fontId="2" fillId="0" borderId="3" xfId="5" applyNumberFormat="1" applyFont="1" applyFill="1" applyBorder="1" applyAlignment="1" applyProtection="1">
      <alignment horizontal="right" vertical="center" wrapText="1"/>
      <protection locked="0"/>
    </xf>
    <xf numFmtId="3" fontId="2" fillId="0" borderId="3" xfId="5" applyNumberFormat="1" applyFont="1" applyFill="1" applyBorder="1"/>
    <xf numFmtId="0" fontId="2" fillId="0" borderId="3" xfId="5" applyFont="1" applyFill="1" applyBorder="1"/>
    <xf numFmtId="0" fontId="2" fillId="0" borderId="3" xfId="5" applyFont="1" applyFill="1" applyBorder="1" applyAlignment="1">
      <alignment horizontal="left" wrapText="1"/>
    </xf>
    <xf numFmtId="0" fontId="2" fillId="0" borderId="0" xfId="5" applyFont="1" applyBorder="1" applyAlignment="1">
      <alignment wrapText="1"/>
    </xf>
    <xf numFmtId="0" fontId="2" fillId="0" borderId="0" xfId="5" applyFont="1" applyFill="1" applyBorder="1" applyAlignment="1">
      <alignment wrapText="1"/>
    </xf>
    <xf numFmtId="0" fontId="2" fillId="0" borderId="0" xfId="5" applyFont="1" applyBorder="1" applyAlignment="1" applyProtection="1">
      <protection locked="0"/>
    </xf>
    <xf numFmtId="49" fontId="2" fillId="0" borderId="0" xfId="5" applyNumberFormat="1" applyFont="1" applyBorder="1" applyAlignment="1" applyProtection="1">
      <protection locked="0"/>
    </xf>
    <xf numFmtId="0" fontId="2" fillId="0" borderId="3" xfId="5" applyFont="1" applyBorder="1" applyAlignment="1">
      <alignment horizontal="center" vertical="center" wrapText="1"/>
    </xf>
    <xf numFmtId="0" fontId="2" fillId="0" borderId="14" xfId="5" applyFont="1" applyBorder="1" applyAlignment="1">
      <alignment vertical="center" wrapText="1"/>
    </xf>
    <xf numFmtId="0" fontId="2" fillId="0" borderId="3" xfId="5" applyFont="1" applyBorder="1" applyAlignment="1">
      <alignment wrapText="1"/>
    </xf>
    <xf numFmtId="3" fontId="5" fillId="0" borderId="3" xfId="5" applyNumberFormat="1" applyFont="1" applyBorder="1" applyAlignment="1">
      <alignment wrapText="1"/>
    </xf>
    <xf numFmtId="0" fontId="2" fillId="0" borderId="3" xfId="5" applyFont="1" applyBorder="1" applyAlignment="1" applyProtection="1">
      <alignment horizontal="center" vertical="center" wrapText="1"/>
      <protection locked="0"/>
    </xf>
    <xf numFmtId="0" fontId="2" fillId="0" borderId="3" xfId="5" applyFont="1" applyBorder="1" applyAlignment="1" applyProtection="1">
      <alignment vertical="center" wrapText="1"/>
      <protection locked="0"/>
    </xf>
    <xf numFmtId="3" fontId="2" fillId="0" borderId="3" xfId="5" applyNumberFormat="1" applyFont="1" applyBorder="1" applyAlignment="1" applyProtection="1">
      <alignment horizontal="right" vertical="center" wrapText="1"/>
      <protection locked="0"/>
    </xf>
    <xf numFmtId="3" fontId="2" fillId="0" borderId="0" xfId="5" applyNumberFormat="1" applyFont="1" applyBorder="1" applyAlignment="1">
      <alignment wrapText="1"/>
    </xf>
    <xf numFmtId="0" fontId="2" fillId="0" borderId="3" xfId="5" applyFont="1" applyBorder="1" applyAlignment="1" applyProtection="1">
      <alignment horizontal="left" vertical="center" wrapText="1"/>
      <protection locked="0"/>
    </xf>
    <xf numFmtId="0" fontId="2" fillId="0" borderId="3" xfId="5" quotePrefix="1" applyFont="1" applyBorder="1" applyAlignment="1" applyProtection="1">
      <alignment horizontal="left" vertical="center" wrapText="1"/>
      <protection locked="0"/>
    </xf>
    <xf numFmtId="0" fontId="2" fillId="0" borderId="0" xfId="5" applyFont="1" applyBorder="1" applyAlignment="1" applyProtection="1">
      <alignment wrapText="1"/>
      <protection locked="0"/>
    </xf>
    <xf numFmtId="3" fontId="2" fillId="0" borderId="0" xfId="5" applyNumberFormat="1" applyFont="1" applyBorder="1" applyAlignment="1" applyProtection="1">
      <alignment wrapText="1"/>
      <protection locked="0"/>
    </xf>
    <xf numFmtId="3" fontId="2" fillId="0" borderId="0" xfId="5" applyNumberFormat="1" applyFont="1" applyFill="1" applyBorder="1" applyAlignment="1" applyProtection="1">
      <alignment wrapText="1"/>
      <protection locked="0"/>
    </xf>
    <xf numFmtId="0" fontId="2" fillId="0" borderId="122" xfId="5" applyFont="1" applyBorder="1" applyAlignment="1">
      <alignment vertical="center" wrapText="1"/>
    </xf>
    <xf numFmtId="3" fontId="5" fillId="0" borderId="101" xfId="5" applyNumberFormat="1" applyFont="1" applyBorder="1" applyAlignment="1">
      <alignment wrapText="1"/>
    </xf>
    <xf numFmtId="3" fontId="2" fillId="0" borderId="101" xfId="5" applyNumberFormat="1" applyFont="1" applyBorder="1" applyAlignment="1" applyProtection="1">
      <alignment horizontal="right" vertical="center" wrapText="1"/>
      <protection locked="0"/>
    </xf>
    <xf numFmtId="49" fontId="2" fillId="0" borderId="0" xfId="5" applyNumberFormat="1" applyFont="1" applyFill="1" applyBorder="1" applyAlignment="1" applyProtection="1">
      <alignment horizontal="center"/>
      <protection locked="0"/>
    </xf>
    <xf numFmtId="0" fontId="2" fillId="0" borderId="0" xfId="5" applyFont="1" applyProtection="1">
      <protection locked="0"/>
    </xf>
    <xf numFmtId="0" fontId="2" fillId="0" borderId="0" xfId="5" applyFont="1" applyFill="1" applyProtection="1">
      <protection locked="0"/>
    </xf>
    <xf numFmtId="0" fontId="4" fillId="0" borderId="0" xfId="15" applyFont="1" applyFill="1"/>
    <xf numFmtId="3" fontId="5" fillId="0" borderId="41" xfId="5" applyNumberFormat="1" applyFont="1" applyFill="1" applyBorder="1" applyAlignment="1">
      <alignment vertical="center" wrapText="1"/>
    </xf>
    <xf numFmtId="3" fontId="5" fillId="0" borderId="3" xfId="5" applyNumberFormat="1" applyFont="1" applyFill="1" applyBorder="1" applyAlignment="1">
      <alignment vertical="center" wrapText="1"/>
    </xf>
    <xf numFmtId="3" fontId="2" fillId="0" borderId="3" xfId="5" applyNumberFormat="1" applyFont="1" applyBorder="1"/>
    <xf numFmtId="3" fontId="2" fillId="0" borderId="48" xfId="1" applyNumberFormat="1" applyFont="1" applyFill="1" applyBorder="1" applyAlignment="1" applyProtection="1">
      <alignment horizontal="center" vertical="center"/>
      <protection locked="0"/>
    </xf>
    <xf numFmtId="3" fontId="2" fillId="0" borderId="48" xfId="1" applyNumberFormat="1" applyFont="1" applyFill="1" applyBorder="1" applyAlignment="1" applyProtection="1">
      <alignment horizontal="right" vertical="center"/>
      <protection locked="0"/>
    </xf>
    <xf numFmtId="3" fontId="2" fillId="0" borderId="68" xfId="1" applyNumberFormat="1" applyFont="1" applyFill="1" applyBorder="1" applyAlignment="1" applyProtection="1">
      <alignment vertical="center"/>
    </xf>
    <xf numFmtId="3" fontId="5" fillId="0" borderId="48" xfId="1" applyNumberFormat="1" applyFont="1" applyFill="1" applyBorder="1" applyAlignment="1" applyProtection="1">
      <alignment vertical="center"/>
    </xf>
    <xf numFmtId="3" fontId="5" fillId="0" borderId="48" xfId="1" applyNumberFormat="1" applyFont="1" applyFill="1" applyBorder="1" applyAlignment="1" applyProtection="1">
      <alignment vertical="center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4" xfId="1" applyFont="1" applyBorder="1" applyAlignment="1" applyProtection="1">
      <alignment vertical="center"/>
    </xf>
    <xf numFmtId="49" fontId="2" fillId="2" borderId="0" xfId="1" applyNumberFormat="1" applyFont="1" applyFill="1" applyBorder="1" applyAlignment="1" applyProtection="1">
      <alignment horizontal="center" vertical="center"/>
    </xf>
    <xf numFmtId="49" fontId="2" fillId="0" borderId="123" xfId="1" applyNumberFormat="1" applyFont="1" applyFill="1" applyBorder="1" applyAlignment="1" applyProtection="1">
      <alignment vertical="center"/>
    </xf>
    <xf numFmtId="49" fontId="2" fillId="2" borderId="123" xfId="1" applyNumberFormat="1" applyFont="1" applyFill="1" applyBorder="1" applyAlignment="1" applyProtection="1">
      <alignment horizontal="centerContinuous" vertical="center"/>
    </xf>
    <xf numFmtId="49" fontId="2" fillId="0" borderId="123" xfId="1" applyNumberFormat="1" applyFont="1" applyFill="1" applyBorder="1" applyAlignment="1" applyProtection="1">
      <alignment horizontal="centerContinuous" vertical="center"/>
    </xf>
    <xf numFmtId="49" fontId="2" fillId="2" borderId="123" xfId="1" applyNumberFormat="1" applyFont="1" applyFill="1" applyBorder="1" applyAlignment="1" applyProtection="1">
      <alignment vertical="center"/>
    </xf>
    <xf numFmtId="49" fontId="2" fillId="0" borderId="124" xfId="1" applyNumberFormat="1" applyFont="1" applyFill="1" applyBorder="1" applyAlignment="1" applyProtection="1">
      <alignment vertical="center"/>
    </xf>
    <xf numFmtId="49" fontId="2" fillId="2" borderId="42" xfId="1" applyNumberFormat="1" applyFont="1" applyFill="1" applyBorder="1" applyAlignment="1" applyProtection="1">
      <alignment horizontal="center" vertical="center"/>
    </xf>
    <xf numFmtId="0" fontId="2" fillId="0" borderId="125" xfId="1" applyFont="1" applyBorder="1" applyAlignment="1" applyProtection="1">
      <alignment vertical="center"/>
    </xf>
    <xf numFmtId="49" fontId="2" fillId="0" borderId="125" xfId="1" applyNumberFormat="1" applyFont="1" applyFill="1" applyBorder="1" applyAlignment="1" applyProtection="1">
      <alignment vertical="center"/>
      <protection locked="0"/>
    </xf>
    <xf numFmtId="49" fontId="2" fillId="2" borderId="125" xfId="1" applyNumberFormat="1" applyFont="1" applyFill="1" applyBorder="1" applyAlignment="1" applyProtection="1">
      <alignment vertical="center"/>
      <protection locked="0"/>
    </xf>
    <xf numFmtId="49" fontId="2" fillId="0" borderId="126" xfId="1" applyNumberFormat="1" applyFont="1" applyFill="1" applyBorder="1" applyAlignment="1" applyProtection="1">
      <alignment vertical="center"/>
      <protection locked="0"/>
    </xf>
    <xf numFmtId="49" fontId="2" fillId="0" borderId="127" xfId="1" applyNumberFormat="1" applyFont="1" applyFill="1" applyBorder="1" applyAlignment="1" applyProtection="1">
      <alignment vertical="center"/>
    </xf>
    <xf numFmtId="49" fontId="2" fillId="2" borderId="128" xfId="1" applyNumberFormat="1" applyFont="1" applyFill="1" applyBorder="1" applyAlignment="1" applyProtection="1">
      <alignment vertical="center"/>
      <protection locked="0"/>
    </xf>
    <xf numFmtId="49" fontId="2" fillId="0" borderId="128" xfId="1" applyNumberFormat="1" applyFont="1" applyFill="1" applyBorder="1" applyAlignment="1" applyProtection="1">
      <alignment vertical="center"/>
      <protection locked="0"/>
    </xf>
    <xf numFmtId="49" fontId="2" fillId="0" borderId="129" xfId="1" applyNumberFormat="1" applyFont="1" applyFill="1" applyBorder="1" applyAlignment="1" applyProtection="1">
      <alignment vertical="center"/>
      <protection locked="0"/>
    </xf>
    <xf numFmtId="49" fontId="2" fillId="2" borderId="8" xfId="1" applyNumberFormat="1" applyFont="1" applyFill="1" applyBorder="1" applyAlignment="1" applyProtection="1">
      <alignment vertical="center"/>
      <protection locked="0"/>
    </xf>
    <xf numFmtId="49" fontId="2" fillId="2" borderId="62" xfId="1" applyNumberFormat="1" applyFont="1" applyFill="1" applyBorder="1" applyAlignment="1" applyProtection="1">
      <alignment vertical="center"/>
      <protection locked="0"/>
    </xf>
    <xf numFmtId="0" fontId="2" fillId="0" borderId="63" xfId="1" applyFont="1" applyFill="1" applyBorder="1" applyAlignment="1" applyProtection="1">
      <alignment horizontal="center" vertical="center" textRotation="90" wrapText="1"/>
    </xf>
    <xf numFmtId="0" fontId="8" fillId="5" borderId="63" xfId="1" applyFont="1" applyFill="1" applyBorder="1" applyAlignment="1" applyProtection="1">
      <alignment horizontal="center" vertical="center" textRotation="90" wrapText="1"/>
    </xf>
    <xf numFmtId="0" fontId="2" fillId="0" borderId="63" xfId="1" applyFont="1" applyFill="1" applyBorder="1" applyAlignment="1" applyProtection="1">
      <alignment horizontal="center" vertical="center" textRotation="90"/>
    </xf>
    <xf numFmtId="0" fontId="2" fillId="0" borderId="50" xfId="1" applyFont="1" applyFill="1" applyBorder="1" applyAlignment="1" applyProtection="1">
      <alignment horizontal="center" vertical="center" textRotation="90"/>
    </xf>
    <xf numFmtId="3" fontId="7" fillId="0" borderId="19" xfId="1" applyNumberFormat="1" applyFont="1" applyFill="1" applyBorder="1" applyAlignment="1" applyProtection="1">
      <alignment horizontal="center" vertical="center"/>
    </xf>
    <xf numFmtId="1" fontId="7" fillId="6" borderId="89" xfId="1" applyNumberFormat="1" applyFont="1" applyFill="1" applyBorder="1" applyAlignment="1" applyProtection="1">
      <alignment horizontal="center" vertical="center"/>
    </xf>
    <xf numFmtId="1" fontId="7" fillId="6" borderId="19" xfId="1" applyNumberFormat="1" applyFont="1" applyFill="1" applyBorder="1" applyAlignment="1" applyProtection="1">
      <alignment horizontal="center" vertical="center"/>
    </xf>
    <xf numFmtId="1" fontId="7" fillId="0" borderId="133" xfId="1" applyNumberFormat="1" applyFont="1" applyFill="1" applyBorder="1" applyAlignment="1" applyProtection="1">
      <alignment horizontal="center" vertical="center"/>
    </xf>
    <xf numFmtId="3" fontId="5" fillId="0" borderId="13" xfId="1" applyNumberFormat="1" applyFont="1" applyFill="1" applyBorder="1" applyAlignment="1" applyProtection="1">
      <alignment horizontal="left" vertical="center" wrapText="1"/>
    </xf>
    <xf numFmtId="0" fontId="5" fillId="6" borderId="10" xfId="1" applyFont="1" applyFill="1" applyBorder="1" applyAlignment="1" applyProtection="1">
      <alignment vertical="center"/>
    </xf>
    <xf numFmtId="0" fontId="5" fillId="0" borderId="0" xfId="1" applyFont="1" applyFill="1" applyBorder="1" applyAlignment="1" applyProtection="1">
      <alignment vertical="center"/>
      <protection locked="0"/>
    </xf>
    <xf numFmtId="0" fontId="5" fillId="6" borderId="13" xfId="1" applyFont="1" applyFill="1" applyBorder="1" applyAlignment="1" applyProtection="1">
      <alignment vertical="center"/>
      <protection locked="0"/>
    </xf>
    <xf numFmtId="0" fontId="5" fillId="0" borderId="66" xfId="1" applyFont="1" applyFill="1" applyBorder="1" applyAlignment="1" applyProtection="1">
      <alignment vertical="center"/>
      <protection locked="0"/>
    </xf>
    <xf numFmtId="0" fontId="5" fillId="0" borderId="13" xfId="1" applyFont="1" applyFill="1" applyBorder="1" applyAlignment="1" applyProtection="1">
      <alignment vertical="center"/>
      <protection locked="0"/>
    </xf>
    <xf numFmtId="0" fontId="5" fillId="0" borderId="134" xfId="1" applyFont="1" applyFill="1" applyBorder="1" applyAlignment="1" applyProtection="1">
      <alignment vertical="center"/>
      <protection locked="0"/>
    </xf>
    <xf numFmtId="3" fontId="5" fillId="0" borderId="22" xfId="1" applyNumberFormat="1" applyFont="1" applyFill="1" applyBorder="1" applyAlignment="1" applyProtection="1">
      <alignment horizontal="right" vertical="center" wrapText="1"/>
    </xf>
    <xf numFmtId="3" fontId="5" fillId="6" borderId="22" xfId="1" applyNumberFormat="1" applyFont="1" applyFill="1" applyBorder="1" applyAlignment="1" applyProtection="1">
      <alignment horizontal="right" vertical="center"/>
    </xf>
    <xf numFmtId="3" fontId="5" fillId="0" borderId="135" xfId="1" applyNumberFormat="1" applyFont="1" applyFill="1" applyBorder="1" applyAlignment="1" applyProtection="1">
      <alignment horizontal="right" vertical="center"/>
    </xf>
    <xf numFmtId="3" fontId="2" fillId="0" borderId="19" xfId="1" applyNumberFormat="1" applyFont="1" applyFill="1" applyBorder="1" applyAlignment="1" applyProtection="1">
      <alignment horizontal="right" vertical="center" wrapText="1"/>
    </xf>
    <xf numFmtId="3" fontId="2" fillId="6" borderId="19" xfId="1" applyNumberFormat="1" applyFont="1" applyFill="1" applyBorder="1" applyAlignment="1" applyProtection="1">
      <alignment horizontal="right" vertical="center"/>
    </xf>
    <xf numFmtId="3" fontId="2" fillId="0" borderId="133" xfId="1" applyNumberFormat="1" applyFont="1" applyFill="1" applyBorder="1" applyAlignment="1" applyProtection="1">
      <alignment horizontal="right" vertical="center"/>
    </xf>
    <xf numFmtId="3" fontId="2" fillId="0" borderId="13" xfId="1" applyNumberFormat="1" applyFont="1" applyFill="1" applyBorder="1" applyAlignment="1" applyProtection="1">
      <alignment horizontal="right" vertical="center" wrapText="1"/>
    </xf>
    <xf numFmtId="3" fontId="2" fillId="6" borderId="13" xfId="1" applyNumberFormat="1" applyFont="1" applyFill="1" applyBorder="1" applyAlignment="1" applyProtection="1">
      <alignment horizontal="right" vertical="center"/>
    </xf>
    <xf numFmtId="3" fontId="2" fillId="6" borderId="13" xfId="1" applyNumberFormat="1" applyFont="1" applyFill="1" applyBorder="1" applyAlignment="1" applyProtection="1">
      <alignment horizontal="right" vertical="center"/>
      <protection locked="0"/>
    </xf>
    <xf numFmtId="3" fontId="2" fillId="0" borderId="134" xfId="1" applyNumberFormat="1" applyFont="1" applyFill="1" applyBorder="1" applyAlignment="1" applyProtection="1">
      <alignment horizontal="right" vertical="center"/>
      <protection locked="0"/>
    </xf>
    <xf numFmtId="3" fontId="2" fillId="0" borderId="26" xfId="1" applyNumberFormat="1" applyFont="1" applyFill="1" applyBorder="1" applyAlignment="1" applyProtection="1">
      <alignment horizontal="right" vertical="center" wrapText="1"/>
    </xf>
    <xf numFmtId="3" fontId="2" fillId="6" borderId="26" xfId="1" applyNumberFormat="1" applyFont="1" applyFill="1" applyBorder="1" applyAlignment="1" applyProtection="1">
      <alignment horizontal="right" vertical="center"/>
    </xf>
    <xf numFmtId="3" fontId="2" fillId="6" borderId="26" xfId="1" applyNumberFormat="1" applyFont="1" applyFill="1" applyBorder="1" applyAlignment="1" applyProtection="1">
      <alignment horizontal="right" vertical="center"/>
      <protection locked="0"/>
    </xf>
    <xf numFmtId="3" fontId="2" fillId="0" borderId="136" xfId="1" applyNumberFormat="1" applyFont="1" applyFill="1" applyBorder="1" applyAlignment="1" applyProtection="1">
      <alignment horizontal="right" vertical="center"/>
      <protection locked="0"/>
    </xf>
    <xf numFmtId="3" fontId="5" fillId="0" borderId="16" xfId="1" applyNumberFormat="1" applyFont="1" applyFill="1" applyBorder="1" applyAlignment="1" applyProtection="1">
      <alignment horizontal="right" vertical="center" wrapText="1"/>
    </xf>
    <xf numFmtId="3" fontId="2" fillId="6" borderId="16" xfId="1" applyNumberFormat="1" applyFont="1" applyFill="1" applyBorder="1" applyAlignment="1" applyProtection="1">
      <alignment vertical="center"/>
    </xf>
    <xf numFmtId="3" fontId="2" fillId="0" borderId="88" xfId="1" applyNumberFormat="1" applyFont="1" applyFill="1" applyBorder="1" applyAlignment="1" applyProtection="1">
      <alignment vertical="center"/>
      <protection locked="0"/>
    </xf>
    <xf numFmtId="3" fontId="2" fillId="6" borderId="16" xfId="1" applyNumberFormat="1" applyFont="1" applyFill="1" applyBorder="1" applyAlignment="1" applyProtection="1">
      <alignment vertical="center"/>
      <protection locked="0"/>
    </xf>
    <xf numFmtId="3" fontId="2" fillId="0" borderId="16" xfId="1" applyNumberFormat="1" applyFont="1" applyFill="1" applyBorder="1" applyAlignment="1" applyProtection="1">
      <alignment horizontal="center" vertical="center"/>
    </xf>
    <xf numFmtId="3" fontId="2" fillId="6" borderId="16" xfId="1" applyNumberFormat="1" applyFont="1" applyFill="1" applyBorder="1" applyAlignment="1" applyProtection="1">
      <alignment horizontal="center" vertical="center"/>
    </xf>
    <xf numFmtId="3" fontId="2" fillId="0" borderId="114" xfId="1" applyNumberFormat="1" applyFont="1" applyFill="1" applyBorder="1" applyAlignment="1" applyProtection="1">
      <alignment horizontal="center" vertical="center"/>
    </xf>
    <xf numFmtId="3" fontId="2" fillId="0" borderId="132" xfId="1" applyNumberFormat="1" applyFont="1" applyFill="1" applyBorder="1" applyAlignment="1" applyProtection="1">
      <alignment horizontal="center" vertical="center"/>
    </xf>
    <xf numFmtId="3" fontId="5" fillId="0" borderId="29" xfId="1" applyNumberFormat="1" applyFont="1" applyFill="1" applyBorder="1" applyAlignment="1" applyProtection="1">
      <alignment horizontal="right" vertical="center" wrapText="1"/>
    </xf>
    <xf numFmtId="3" fontId="2" fillId="6" borderId="29" xfId="1" applyNumberFormat="1" applyFont="1" applyFill="1" applyBorder="1" applyAlignment="1" applyProtection="1">
      <alignment vertical="center"/>
    </xf>
    <xf numFmtId="3" fontId="2" fillId="0" borderId="7" xfId="1" applyNumberFormat="1" applyFont="1" applyFill="1" applyBorder="1" applyAlignment="1" applyProtection="1">
      <alignment horizontal="right" vertical="center"/>
      <protection locked="0"/>
    </xf>
    <xf numFmtId="3" fontId="2" fillId="6" borderId="29" xfId="1" applyNumberFormat="1" applyFont="1" applyFill="1" applyBorder="1" applyAlignment="1" applyProtection="1">
      <alignment horizontal="center" vertical="center"/>
      <protection locked="0"/>
    </xf>
    <xf numFmtId="3" fontId="2" fillId="0" borderId="7" xfId="1" applyNumberFormat="1" applyFont="1" applyFill="1" applyBorder="1" applyAlignment="1" applyProtection="1">
      <alignment horizontal="center" vertical="center"/>
      <protection locked="0"/>
    </xf>
    <xf numFmtId="3" fontId="2" fillId="6" borderId="29" xfId="1" applyNumberFormat="1" applyFont="1" applyFill="1" applyBorder="1" applyAlignment="1" applyProtection="1">
      <alignment horizontal="center" vertical="center"/>
    </xf>
    <xf numFmtId="3" fontId="2" fillId="0" borderId="137" xfId="1" applyNumberFormat="1" applyFont="1" applyFill="1" applyBorder="1" applyAlignment="1" applyProtection="1">
      <alignment horizontal="center" vertical="center"/>
    </xf>
    <xf numFmtId="3" fontId="2" fillId="6" borderId="13" xfId="1" applyNumberFormat="1" applyFont="1" applyFill="1" applyBorder="1" applyAlignment="1" applyProtection="1">
      <alignment vertical="center"/>
    </xf>
    <xf numFmtId="3" fontId="2" fillId="6" borderId="13" xfId="1" applyNumberFormat="1" applyFont="1" applyFill="1" applyBorder="1" applyAlignment="1" applyProtection="1">
      <alignment horizontal="center" vertical="center"/>
    </xf>
    <xf numFmtId="3" fontId="2" fillId="6" borderId="13" xfId="1" applyNumberFormat="1" applyFont="1" applyFill="1" applyBorder="1" applyAlignment="1" applyProtection="1">
      <alignment vertical="center"/>
      <protection locked="0"/>
    </xf>
    <xf numFmtId="3" fontId="2" fillId="0" borderId="66" xfId="1" applyNumberFormat="1" applyFont="1" applyFill="1" applyBorder="1" applyAlignment="1" applyProtection="1">
      <alignment horizontal="right" vertical="center"/>
    </xf>
    <xf numFmtId="3" fontId="2" fillId="0" borderId="0" xfId="1" applyNumberFormat="1" applyFont="1" applyFill="1" applyBorder="1" applyAlignment="1" applyProtection="1">
      <alignment horizontal="right" vertical="center"/>
    </xf>
    <xf numFmtId="3" fontId="2" fillId="0" borderId="134" xfId="1" applyNumberFormat="1" applyFont="1" applyFill="1" applyBorder="1" applyAlignment="1" applyProtection="1">
      <alignment horizontal="center" vertical="center"/>
    </xf>
    <xf numFmtId="3" fontId="2" fillId="6" borderId="26" xfId="1" applyNumberFormat="1" applyFont="1" applyFill="1" applyBorder="1" applyAlignment="1" applyProtection="1">
      <alignment vertical="center"/>
    </xf>
    <xf numFmtId="3" fontId="2" fillId="6" borderId="26" xfId="1" applyNumberFormat="1" applyFont="1" applyFill="1" applyBorder="1" applyAlignment="1" applyProtection="1">
      <alignment horizontal="center" vertical="center"/>
    </xf>
    <xf numFmtId="3" fontId="2" fillId="6" borderId="26" xfId="1" applyNumberFormat="1" applyFont="1" applyFill="1" applyBorder="1" applyAlignment="1" applyProtection="1">
      <alignment vertical="center"/>
      <protection locked="0"/>
    </xf>
    <xf numFmtId="3" fontId="2" fillId="0" borderId="5" xfId="1" applyNumberFormat="1" applyFont="1" applyFill="1" applyBorder="1" applyAlignment="1" applyProtection="1">
      <alignment horizontal="right" vertical="center"/>
    </xf>
    <xf numFmtId="3" fontId="2" fillId="0" borderId="4" xfId="1" applyNumberFormat="1" applyFont="1" applyFill="1" applyBorder="1" applyAlignment="1" applyProtection="1">
      <alignment horizontal="right" vertical="center"/>
    </xf>
    <xf numFmtId="3" fontId="2" fillId="0" borderId="136" xfId="1" applyNumberFormat="1" applyFont="1" applyFill="1" applyBorder="1" applyAlignment="1" applyProtection="1">
      <alignment horizontal="center" vertical="center"/>
    </xf>
    <xf numFmtId="3" fontId="2" fillId="0" borderId="32" xfId="1" applyNumberFormat="1" applyFont="1" applyFill="1" applyBorder="1" applyAlignment="1" applyProtection="1">
      <alignment horizontal="right" vertical="center" wrapText="1"/>
    </xf>
    <xf numFmtId="3" fontId="2" fillId="6" borderId="32" xfId="1" applyNumberFormat="1" applyFont="1" applyFill="1" applyBorder="1" applyAlignment="1" applyProtection="1">
      <alignment vertical="center"/>
    </xf>
    <xf numFmtId="3" fontId="2" fillId="6" borderId="32" xfId="1" applyNumberFormat="1" applyFont="1" applyFill="1" applyBorder="1" applyAlignment="1" applyProtection="1">
      <alignment horizontal="center" vertical="center"/>
    </xf>
    <xf numFmtId="3" fontId="2" fillId="6" borderId="32" xfId="1" applyNumberFormat="1" applyFont="1" applyFill="1" applyBorder="1" applyAlignment="1" applyProtection="1">
      <alignment vertical="center"/>
      <protection locked="0"/>
    </xf>
    <xf numFmtId="3" fontId="2" fillId="0" borderId="68" xfId="1" applyNumberFormat="1" applyFont="1" applyFill="1" applyBorder="1" applyAlignment="1" applyProtection="1">
      <alignment horizontal="right" vertical="center"/>
    </xf>
    <xf numFmtId="3" fontId="2" fillId="0" borderId="11" xfId="1" applyNumberFormat="1" applyFont="1" applyFill="1" applyBorder="1" applyAlignment="1" applyProtection="1">
      <alignment horizontal="right" vertical="center"/>
    </xf>
    <xf numFmtId="3" fontId="2" fillId="0" borderId="138" xfId="1" applyNumberFormat="1" applyFont="1" applyFill="1" applyBorder="1" applyAlignment="1" applyProtection="1">
      <alignment horizontal="center" vertical="center"/>
    </xf>
    <xf numFmtId="3" fontId="2" fillId="6" borderId="29" xfId="1" applyNumberFormat="1" applyFont="1" applyFill="1" applyBorder="1" applyAlignment="1" applyProtection="1">
      <alignment horizontal="right" vertical="center"/>
    </xf>
    <xf numFmtId="3" fontId="2" fillId="6" borderId="29" xfId="1" applyNumberFormat="1" applyFont="1" applyFill="1" applyBorder="1" applyAlignment="1" applyProtection="1">
      <alignment horizontal="right" vertical="center"/>
      <protection locked="0"/>
    </xf>
    <xf numFmtId="3" fontId="2" fillId="0" borderId="51" xfId="1" applyNumberFormat="1" applyFont="1" applyFill="1" applyBorder="1" applyAlignment="1" applyProtection="1">
      <alignment horizontal="right" vertical="center"/>
    </xf>
    <xf numFmtId="3" fontId="2" fillId="6" borderId="33" xfId="1" applyNumberFormat="1" applyFont="1" applyFill="1" applyBorder="1" applyAlignment="1" applyProtection="1">
      <alignment horizontal="right" vertical="center"/>
    </xf>
    <xf numFmtId="3" fontId="2" fillId="0" borderId="39" xfId="1" applyNumberFormat="1" applyFont="1" applyFill="1" applyBorder="1" applyAlignment="1" applyProtection="1">
      <alignment horizontal="right" vertical="center" wrapText="1"/>
    </xf>
    <xf numFmtId="3" fontId="2" fillId="6" borderId="32" xfId="1" applyNumberFormat="1" applyFont="1" applyFill="1" applyBorder="1" applyAlignment="1" applyProtection="1">
      <alignment horizontal="right" vertical="center"/>
    </xf>
    <xf numFmtId="3" fontId="2" fillId="6" borderId="13" xfId="1" applyNumberFormat="1" applyFont="1" applyFill="1" applyBorder="1" applyAlignment="1" applyProtection="1">
      <alignment horizontal="center" vertical="center"/>
      <protection locked="0"/>
    </xf>
    <xf numFmtId="3" fontId="2" fillId="0" borderId="29" xfId="1" applyNumberFormat="1" applyFont="1" applyFill="1" applyBorder="1" applyAlignment="1" applyProtection="1">
      <alignment horizontal="right" vertical="center" wrapText="1"/>
    </xf>
    <xf numFmtId="3" fontId="2" fillId="0" borderId="8" xfId="1" applyNumberFormat="1" applyFont="1" applyFill="1" applyBorder="1" applyAlignment="1" applyProtection="1">
      <alignment horizontal="center" vertical="center"/>
    </xf>
    <xf numFmtId="3" fontId="2" fillId="6" borderId="37" xfId="1" applyNumberFormat="1" applyFont="1" applyFill="1" applyBorder="1" applyAlignment="1" applyProtection="1">
      <alignment horizontal="center" vertical="center"/>
    </xf>
    <xf numFmtId="3" fontId="2" fillId="0" borderId="137" xfId="1" applyNumberFormat="1" applyFont="1" applyFill="1" applyBorder="1" applyAlignment="1" applyProtection="1">
      <alignment horizontal="right" vertical="center"/>
    </xf>
    <xf numFmtId="3" fontId="2" fillId="6" borderId="39" xfId="1" applyNumberFormat="1" applyFont="1" applyFill="1" applyBorder="1" applyAlignment="1" applyProtection="1">
      <alignment horizontal="center" vertical="center"/>
    </xf>
    <xf numFmtId="3" fontId="2" fillId="0" borderId="2" xfId="1" applyNumberFormat="1" applyFont="1" applyFill="1" applyBorder="1" applyAlignment="1" applyProtection="1">
      <alignment horizontal="center" vertical="center"/>
    </xf>
    <xf numFmtId="3" fontId="2" fillId="0" borderId="139" xfId="1" applyNumberFormat="1" applyFont="1" applyFill="1" applyBorder="1" applyAlignment="1" applyProtection="1">
      <alignment horizontal="right" vertical="center"/>
      <protection locked="0"/>
    </xf>
    <xf numFmtId="3" fontId="2" fillId="0" borderId="39" xfId="1" applyNumberFormat="1" applyFont="1" applyFill="1" applyBorder="1" applyAlignment="1" applyProtection="1">
      <alignment horizontal="left" vertical="center" wrapText="1"/>
    </xf>
    <xf numFmtId="3" fontId="2" fillId="6" borderId="39" xfId="1" applyNumberFormat="1" applyFont="1" applyFill="1" applyBorder="1" applyAlignment="1" applyProtection="1">
      <alignment vertical="center"/>
      <protection locked="0"/>
    </xf>
    <xf numFmtId="3" fontId="2" fillId="0" borderId="2" xfId="1" applyNumberFormat="1" applyFont="1" applyFill="1" applyBorder="1" applyAlignment="1" applyProtection="1">
      <alignment horizontal="center" vertical="center"/>
      <protection locked="0"/>
    </xf>
    <xf numFmtId="3" fontId="2" fillId="6" borderId="39" xfId="1" applyNumberFormat="1" applyFont="1" applyFill="1" applyBorder="1" applyAlignment="1" applyProtection="1">
      <alignment horizontal="center" vertical="center"/>
      <protection locked="0"/>
    </xf>
    <xf numFmtId="3" fontId="2" fillId="0" borderId="71" xfId="1" applyNumberFormat="1" applyFont="1" applyFill="1" applyBorder="1" applyAlignment="1" applyProtection="1">
      <alignment horizontal="center" vertical="center"/>
      <protection locked="0"/>
    </xf>
    <xf numFmtId="3" fontId="2" fillId="0" borderId="39" xfId="1" applyNumberFormat="1" applyFont="1" applyFill="1" applyBorder="1" applyAlignment="1" applyProtection="1">
      <alignment horizontal="center" vertical="center"/>
      <protection locked="0"/>
    </xf>
    <xf numFmtId="3" fontId="2" fillId="6" borderId="39" xfId="1" applyNumberFormat="1" applyFont="1" applyFill="1" applyBorder="1" applyAlignment="1" applyProtection="1">
      <alignment horizontal="right" vertical="center"/>
      <protection locked="0"/>
    </xf>
    <xf numFmtId="3" fontId="5" fillId="6" borderId="13" xfId="1" applyNumberFormat="1" applyFont="1" applyFill="1" applyBorder="1" applyAlignment="1" applyProtection="1">
      <alignment vertical="center"/>
    </xf>
    <xf numFmtId="3" fontId="5" fillId="0" borderId="0" xfId="1" applyNumberFormat="1" applyFont="1" applyFill="1" applyBorder="1" applyAlignment="1" applyProtection="1">
      <alignment vertical="center"/>
      <protection locked="0"/>
    </xf>
    <xf numFmtId="3" fontId="5" fillId="6" borderId="13" xfId="1" applyNumberFormat="1" applyFont="1" applyFill="1" applyBorder="1" applyAlignment="1" applyProtection="1">
      <alignment vertical="center"/>
      <protection locked="0"/>
    </xf>
    <xf numFmtId="3" fontId="5" fillId="0" borderId="66" xfId="1" applyNumberFormat="1" applyFont="1" applyBorder="1" applyAlignment="1" applyProtection="1">
      <alignment vertical="center"/>
      <protection locked="0"/>
    </xf>
    <xf numFmtId="3" fontId="5" fillId="0" borderId="0" xfId="1" applyNumberFormat="1" applyFont="1" applyBorder="1" applyAlignment="1" applyProtection="1">
      <alignment vertical="center"/>
      <protection locked="0"/>
    </xf>
    <xf numFmtId="3" fontId="5" fillId="0" borderId="13" xfId="1" applyNumberFormat="1" applyFont="1" applyFill="1" applyBorder="1" applyAlignment="1" applyProtection="1">
      <alignment vertical="center"/>
      <protection locked="0"/>
    </xf>
    <xf numFmtId="3" fontId="5" fillId="0" borderId="134" xfId="1" applyNumberFormat="1" applyFont="1" applyBorder="1" applyAlignment="1" applyProtection="1">
      <alignment vertical="center"/>
      <protection locked="0"/>
    </xf>
    <xf numFmtId="3" fontId="5" fillId="6" borderId="22" xfId="1" applyNumberFormat="1" applyFont="1" applyFill="1" applyBorder="1" applyAlignment="1" applyProtection="1">
      <alignment vertical="center"/>
    </xf>
    <xf numFmtId="3" fontId="5" fillId="0" borderId="135" xfId="1" applyNumberFormat="1" applyFont="1" applyFill="1" applyBorder="1" applyAlignment="1" applyProtection="1">
      <alignment vertical="center"/>
    </xf>
    <xf numFmtId="3" fontId="5" fillId="0" borderId="43" xfId="1" applyNumberFormat="1" applyFont="1" applyFill="1" applyBorder="1" applyAlignment="1" applyProtection="1">
      <alignment horizontal="right" vertical="center" wrapText="1"/>
    </xf>
    <xf numFmtId="3" fontId="5" fillId="6" borderId="43" xfId="1" applyNumberFormat="1" applyFont="1" applyFill="1" applyBorder="1" applyAlignment="1" applyProtection="1">
      <alignment vertical="center"/>
    </xf>
    <xf numFmtId="3" fontId="5" fillId="0" borderId="140" xfId="1" applyNumberFormat="1" applyFont="1" applyFill="1" applyBorder="1" applyAlignment="1" applyProtection="1">
      <alignment vertical="center"/>
    </xf>
    <xf numFmtId="3" fontId="5" fillId="0" borderId="13" xfId="1" applyNumberFormat="1" applyFont="1" applyFill="1" applyBorder="1" applyAlignment="1" applyProtection="1">
      <alignment horizontal="right" vertical="center" wrapText="1"/>
    </xf>
    <xf numFmtId="3" fontId="5" fillId="0" borderId="134" xfId="1" applyNumberFormat="1" applyFont="1" applyFill="1" applyBorder="1" applyAlignment="1" applyProtection="1">
      <alignment vertical="center"/>
    </xf>
    <xf numFmtId="3" fontId="5" fillId="7" borderId="33" xfId="1" applyNumberFormat="1" applyFont="1" applyFill="1" applyBorder="1" applyAlignment="1" applyProtection="1">
      <alignment horizontal="right" vertical="center" wrapText="1"/>
    </xf>
    <xf numFmtId="3" fontId="5" fillId="7" borderId="33" xfId="1" applyNumberFormat="1" applyFont="1" applyFill="1" applyBorder="1" applyAlignment="1" applyProtection="1">
      <alignment vertical="center"/>
    </xf>
    <xf numFmtId="3" fontId="5" fillId="7" borderId="51" xfId="1" applyNumberFormat="1" applyFont="1" applyFill="1" applyBorder="1" applyAlignment="1" applyProtection="1">
      <alignment vertical="center"/>
    </xf>
    <xf numFmtId="3" fontId="5" fillId="7" borderId="69" xfId="1" applyNumberFormat="1" applyFont="1" applyFill="1" applyBorder="1" applyAlignment="1" applyProtection="1">
      <alignment vertical="center"/>
    </xf>
    <xf numFmtId="3" fontId="5" fillId="3" borderId="141" xfId="1" applyNumberFormat="1" applyFont="1" applyFill="1" applyBorder="1" applyAlignment="1" applyProtection="1">
      <alignment vertical="center"/>
    </xf>
    <xf numFmtId="3" fontId="2" fillId="0" borderId="141" xfId="1" applyNumberFormat="1" applyFont="1" applyFill="1" applyBorder="1" applyAlignment="1" applyProtection="1">
      <alignment vertical="center"/>
    </xf>
    <xf numFmtId="3" fontId="2" fillId="6" borderId="39" xfId="1" applyNumberFormat="1" applyFont="1" applyFill="1" applyBorder="1" applyAlignment="1" applyProtection="1">
      <alignment vertical="center"/>
    </xf>
    <xf numFmtId="3" fontId="2" fillId="0" borderId="139" xfId="1" applyNumberFormat="1" applyFont="1" applyFill="1" applyBorder="1" applyAlignment="1" applyProtection="1">
      <alignment vertical="center"/>
    </xf>
    <xf numFmtId="3" fontId="2" fillId="0" borderId="134" xfId="1" applyNumberFormat="1" applyFont="1" applyFill="1" applyBorder="1" applyAlignment="1" applyProtection="1">
      <alignment vertical="center"/>
      <protection locked="0"/>
    </xf>
    <xf numFmtId="3" fontId="2" fillId="0" borderId="136" xfId="1" applyNumberFormat="1" applyFont="1" applyFill="1" applyBorder="1" applyAlignment="1" applyProtection="1">
      <alignment vertical="center"/>
      <protection locked="0"/>
    </xf>
    <xf numFmtId="3" fontId="2" fillId="0" borderId="136" xfId="1" applyNumberFormat="1" applyFont="1" applyFill="1" applyBorder="1" applyAlignment="1" applyProtection="1">
      <alignment vertical="center"/>
    </xf>
    <xf numFmtId="3" fontId="2" fillId="0" borderId="139" xfId="1" applyNumberFormat="1" applyFont="1" applyFill="1" applyBorder="1" applyAlignment="1" applyProtection="1">
      <alignment vertical="center"/>
      <protection locked="0"/>
    </xf>
    <xf numFmtId="3" fontId="2" fillId="0" borderId="137" xfId="1" applyNumberFormat="1" applyFont="1" applyFill="1" applyBorder="1" applyAlignment="1" applyProtection="1">
      <alignment vertical="center"/>
    </xf>
    <xf numFmtId="3" fontId="2" fillId="0" borderId="134" xfId="1" applyNumberFormat="1" applyFont="1" applyFill="1" applyBorder="1" applyAlignment="1" applyProtection="1">
      <alignment vertical="center"/>
    </xf>
    <xf numFmtId="3" fontId="2" fillId="0" borderId="142" xfId="1" applyNumberFormat="1" applyFont="1" applyFill="1" applyBorder="1" applyAlignment="1" applyProtection="1">
      <alignment vertical="center"/>
    </xf>
    <xf numFmtId="3" fontId="2" fillId="0" borderId="138" xfId="1" applyNumberFormat="1" applyFont="1" applyFill="1" applyBorder="1" applyAlignment="1" applyProtection="1">
      <alignment vertical="center"/>
    </xf>
    <xf numFmtId="3" fontId="2" fillId="6" borderId="29" xfId="1" applyNumberFormat="1" applyFont="1" applyFill="1" applyBorder="1" applyAlignment="1" applyProtection="1">
      <alignment vertical="center"/>
      <protection locked="0"/>
    </xf>
    <xf numFmtId="3" fontId="2" fillId="0" borderId="137" xfId="1" applyNumberFormat="1" applyFont="1" applyFill="1" applyBorder="1" applyAlignment="1" applyProtection="1">
      <alignment vertical="center"/>
      <protection locked="0"/>
    </xf>
    <xf numFmtId="3" fontId="2" fillId="6" borderId="49" xfId="1" applyNumberFormat="1" applyFont="1" applyFill="1" applyBorder="1" applyAlignment="1" applyProtection="1">
      <alignment vertical="center"/>
    </xf>
    <xf numFmtId="3" fontId="2" fillId="0" borderId="143" xfId="1" applyNumberFormat="1" applyFont="1" applyFill="1" applyBorder="1" applyAlignment="1" applyProtection="1">
      <alignment vertical="center"/>
    </xf>
    <xf numFmtId="3" fontId="2" fillId="0" borderId="49" xfId="1" applyNumberFormat="1" applyFont="1" applyFill="1" applyBorder="1" applyAlignment="1" applyProtection="1">
      <alignment horizontal="right" vertical="center" wrapText="1"/>
    </xf>
    <xf numFmtId="3" fontId="2" fillId="6" borderId="49" xfId="1" applyNumberFormat="1" applyFont="1" applyFill="1" applyBorder="1" applyAlignment="1" applyProtection="1">
      <alignment vertical="center"/>
      <protection locked="0"/>
    </xf>
    <xf numFmtId="3" fontId="2" fillId="0" borderId="143" xfId="1" applyNumberFormat="1" applyFont="1" applyFill="1" applyBorder="1" applyAlignment="1" applyProtection="1">
      <alignment vertical="center"/>
      <protection locked="0"/>
    </xf>
    <xf numFmtId="3" fontId="2" fillId="0" borderId="33" xfId="1" applyNumberFormat="1" applyFont="1" applyFill="1" applyBorder="1" applyAlignment="1" applyProtection="1">
      <alignment horizontal="right" vertical="center" wrapText="1"/>
    </xf>
    <xf numFmtId="3" fontId="2" fillId="6" borderId="33" xfId="1" applyNumberFormat="1" applyFont="1" applyFill="1" applyBorder="1" applyAlignment="1" applyProtection="1">
      <alignment vertical="center"/>
    </xf>
    <xf numFmtId="3" fontId="5" fillId="0" borderId="142" xfId="1" applyNumberFormat="1" applyFont="1" applyFill="1" applyBorder="1" applyAlignment="1" applyProtection="1">
      <alignment vertical="center"/>
    </xf>
    <xf numFmtId="3" fontId="31" fillId="0" borderId="26" xfId="1" applyNumberFormat="1" applyFont="1" applyFill="1" applyBorder="1" applyAlignment="1" applyProtection="1">
      <alignment vertical="center"/>
    </xf>
    <xf numFmtId="3" fontId="5" fillId="7" borderId="29" xfId="1" applyNumberFormat="1" applyFont="1" applyFill="1" applyBorder="1" applyAlignment="1" applyProtection="1">
      <alignment horizontal="right" vertical="center" wrapText="1"/>
    </xf>
    <xf numFmtId="3" fontId="5" fillId="7" borderId="29" xfId="1" applyNumberFormat="1" applyFont="1" applyFill="1" applyBorder="1" applyAlignment="1" applyProtection="1">
      <alignment vertical="center"/>
    </xf>
    <xf numFmtId="3" fontId="5" fillId="7" borderId="7" xfId="1" applyNumberFormat="1" applyFont="1" applyFill="1" applyBorder="1" applyAlignment="1" applyProtection="1">
      <alignment vertical="center"/>
    </xf>
    <xf numFmtId="3" fontId="5" fillId="7" borderId="48" xfId="1" applyNumberFormat="1" applyFont="1" applyFill="1" applyBorder="1" applyAlignment="1" applyProtection="1">
      <alignment vertical="center"/>
    </xf>
    <xf numFmtId="3" fontId="5" fillId="3" borderId="7" xfId="1" applyNumberFormat="1" applyFont="1" applyFill="1" applyBorder="1" applyAlignment="1" applyProtection="1">
      <alignment vertical="center"/>
    </xf>
    <xf numFmtId="3" fontId="5" fillId="3" borderId="142" xfId="1" applyNumberFormat="1" applyFont="1" applyFill="1" applyBorder="1" applyAlignment="1" applyProtection="1">
      <alignment vertical="center"/>
    </xf>
    <xf numFmtId="0" fontId="2" fillId="0" borderId="37" xfId="1" applyFont="1" applyFill="1" applyBorder="1" applyAlignment="1" applyProtection="1">
      <alignment horizontal="left" vertical="center" wrapText="1"/>
    </xf>
    <xf numFmtId="3" fontId="2" fillId="6" borderId="37" xfId="1" applyNumberFormat="1" applyFont="1" applyFill="1" applyBorder="1" applyAlignment="1" applyProtection="1">
      <alignment vertical="center"/>
    </xf>
    <xf numFmtId="3" fontId="2" fillId="6" borderId="37" xfId="1" applyNumberFormat="1" applyFont="1" applyFill="1" applyBorder="1" applyAlignment="1" applyProtection="1">
      <alignment vertical="center"/>
      <protection locked="0"/>
    </xf>
    <xf numFmtId="3" fontId="2" fillId="0" borderId="142" xfId="1" applyNumberFormat="1" applyFont="1" applyFill="1" applyBorder="1" applyAlignment="1" applyProtection="1">
      <alignment vertical="center"/>
      <protection locked="0"/>
    </xf>
    <xf numFmtId="3" fontId="2" fillId="0" borderId="10" xfId="1" applyNumberFormat="1" applyFont="1" applyFill="1" applyBorder="1" applyAlignment="1" applyProtection="1">
      <alignment horizontal="right" vertical="center"/>
    </xf>
    <xf numFmtId="3" fontId="2" fillId="6" borderId="10" xfId="1" applyNumberFormat="1" applyFont="1" applyFill="1" applyBorder="1" applyAlignment="1" applyProtection="1">
      <alignment vertical="center"/>
    </xf>
    <xf numFmtId="3" fontId="5" fillId="0" borderId="33" xfId="1" applyNumberFormat="1" applyFont="1" applyFill="1" applyBorder="1" applyAlignment="1" applyProtection="1">
      <alignment horizontal="right" vertical="center"/>
    </xf>
    <xf numFmtId="3" fontId="5" fillId="6" borderId="33" xfId="1" applyNumberFormat="1" applyFont="1" applyFill="1" applyBorder="1" applyAlignment="1" applyProtection="1">
      <alignment vertical="center"/>
    </xf>
    <xf numFmtId="3" fontId="5" fillId="0" borderId="141" xfId="1" applyNumberFormat="1" applyFont="1" applyFill="1" applyBorder="1" applyAlignment="1" applyProtection="1">
      <alignment vertical="center"/>
    </xf>
    <xf numFmtId="3" fontId="5" fillId="0" borderId="10" xfId="1" applyNumberFormat="1" applyFont="1" applyFill="1" applyBorder="1" applyAlignment="1" applyProtection="1">
      <alignment horizontal="right" vertical="center"/>
    </xf>
    <xf numFmtId="3" fontId="2" fillId="0" borderId="138" xfId="1" applyNumberFormat="1" applyFont="1" applyFill="1" applyBorder="1" applyAlignment="1" applyProtection="1">
      <alignment vertical="center"/>
      <protection locked="0"/>
    </xf>
    <xf numFmtId="3" fontId="5" fillId="6" borderId="33" xfId="1" applyNumberFormat="1" applyFont="1" applyFill="1" applyBorder="1" applyAlignment="1" applyProtection="1">
      <alignment vertical="center"/>
      <protection locked="0"/>
    </xf>
    <xf numFmtId="3" fontId="5" fillId="0" borderId="141" xfId="1" applyNumberFormat="1" applyFont="1" applyFill="1" applyBorder="1" applyAlignment="1" applyProtection="1">
      <alignment vertical="center"/>
      <protection locked="0"/>
    </xf>
    <xf numFmtId="3" fontId="5" fillId="0" borderId="29" xfId="1" applyNumberFormat="1" applyFont="1" applyFill="1" applyBorder="1" applyAlignment="1" applyProtection="1">
      <alignment horizontal="right" vertical="center"/>
    </xf>
    <xf numFmtId="3" fontId="5" fillId="6" borderId="29" xfId="1" applyNumberFormat="1" applyFont="1" applyFill="1" applyBorder="1" applyAlignment="1" applyProtection="1">
      <alignment vertical="center"/>
    </xf>
    <xf numFmtId="3" fontId="2" fillId="0" borderId="51" xfId="1" applyNumberFormat="1" applyFont="1" applyFill="1" applyBorder="1" applyAlignment="1" applyProtection="1">
      <alignment vertical="center"/>
      <protection locked="0"/>
    </xf>
    <xf numFmtId="3" fontId="2" fillId="0" borderId="69" xfId="1" applyNumberFormat="1" applyFont="1" applyFill="1" applyBorder="1" applyAlignment="1" applyProtection="1">
      <alignment vertical="center"/>
      <protection locked="0"/>
    </xf>
    <xf numFmtId="3" fontId="2" fillId="0" borderId="33" xfId="1" applyNumberFormat="1" applyFont="1" applyFill="1" applyBorder="1" applyAlignment="1" applyProtection="1">
      <alignment vertical="center"/>
      <protection locked="0"/>
    </xf>
    <xf numFmtId="3" fontId="2" fillId="6" borderId="33" xfId="1" applyNumberFormat="1" applyFont="1" applyFill="1" applyBorder="1" applyAlignment="1" applyProtection="1">
      <alignment vertical="center"/>
      <protection locked="0"/>
    </xf>
    <xf numFmtId="3" fontId="2" fillId="0" borderId="57" xfId="1" applyNumberFormat="1" applyFont="1" applyFill="1" applyBorder="1" applyAlignment="1" applyProtection="1">
      <alignment vertical="center"/>
      <protection locked="0"/>
    </xf>
    <xf numFmtId="3" fontId="2" fillId="0" borderId="34" xfId="1" applyNumberFormat="1" applyFont="1" applyFill="1" applyBorder="1" applyAlignment="1" applyProtection="1">
      <alignment vertical="center"/>
      <protection locked="0"/>
    </xf>
    <xf numFmtId="3" fontId="2" fillId="0" borderId="59" xfId="1" applyNumberFormat="1" applyFont="1" applyFill="1" applyBorder="1" applyAlignment="1" applyProtection="1">
      <alignment vertical="center"/>
      <protection locked="0"/>
    </xf>
    <xf numFmtId="3" fontId="2" fillId="0" borderId="141" xfId="1" applyNumberFormat="1" applyFont="1" applyFill="1" applyBorder="1" applyAlignment="1" applyProtection="1">
      <alignment vertical="center"/>
      <protection locked="0"/>
    </xf>
    <xf numFmtId="0" fontId="2" fillId="0" borderId="0" xfId="5" applyFont="1" applyAlignment="1">
      <alignment vertical="center"/>
    </xf>
    <xf numFmtId="0" fontId="2" fillId="0" borderId="0" xfId="5" applyFont="1" applyAlignment="1">
      <alignment horizontal="left" vertical="center"/>
    </xf>
    <xf numFmtId="0" fontId="13" fillId="0" borderId="0" xfId="5" applyFont="1" applyAlignment="1">
      <alignment horizontal="center" vertical="center"/>
    </xf>
    <xf numFmtId="0" fontId="17" fillId="0" borderId="0" xfId="5" applyFont="1" applyAlignment="1">
      <alignment vertical="center"/>
    </xf>
    <xf numFmtId="0" fontId="17" fillId="0" borderId="0" xfId="5" applyFont="1" applyAlignment="1">
      <alignment horizontal="left" vertical="center"/>
    </xf>
    <xf numFmtId="0" fontId="2" fillId="0" borderId="0" xfId="5" applyFont="1" applyBorder="1" applyAlignment="1">
      <alignment vertical="center"/>
    </xf>
    <xf numFmtId="0" fontId="18" fillId="0" borderId="0" xfId="5" applyFont="1" applyBorder="1" applyAlignment="1">
      <alignment vertical="center"/>
    </xf>
    <xf numFmtId="0" fontId="6" fillId="0" borderId="0" xfId="1" applyFont="1" applyBorder="1" applyAlignment="1">
      <alignment horizontal="right"/>
    </xf>
    <xf numFmtId="0" fontId="2" fillId="0" borderId="3" xfId="16" applyFont="1" applyFill="1" applyBorder="1" applyAlignment="1">
      <alignment horizontal="center" wrapText="1"/>
    </xf>
    <xf numFmtId="0" fontId="2" fillId="0" borderId="3" xfId="1" applyFont="1" applyBorder="1" applyAlignment="1">
      <alignment horizontal="center"/>
    </xf>
    <xf numFmtId="3" fontId="5" fillId="0" borderId="3" xfId="5" applyNumberFormat="1" applyFont="1" applyBorder="1" applyAlignment="1">
      <alignment vertical="center" wrapText="1"/>
    </xf>
    <xf numFmtId="3" fontId="5" fillId="0" borderId="101" xfId="1" applyNumberFormat="1" applyFont="1" applyBorder="1" applyAlignment="1">
      <alignment vertical="center" wrapText="1"/>
    </xf>
    <xf numFmtId="0" fontId="4" fillId="0" borderId="3" xfId="5" applyFont="1" applyBorder="1" applyAlignment="1">
      <alignment horizontal="center" vertical="center" wrapText="1"/>
    </xf>
    <xf numFmtId="0" fontId="4" fillId="0" borderId="3" xfId="5" applyFont="1" applyBorder="1" applyAlignment="1">
      <alignment horizontal="left" vertical="center" wrapText="1"/>
    </xf>
    <xf numFmtId="0" fontId="5" fillId="0" borderId="3" xfId="5" applyFont="1" applyFill="1" applyBorder="1" applyAlignment="1">
      <alignment horizontal="center" vertical="center" wrapText="1"/>
    </xf>
    <xf numFmtId="3" fontId="2" fillId="0" borderId="3" xfId="5" applyNumberFormat="1" applyFont="1" applyBorder="1" applyAlignment="1">
      <alignment vertical="center"/>
    </xf>
    <xf numFmtId="1" fontId="2" fillId="0" borderId="3" xfId="5" applyNumberFormat="1" applyFont="1" applyBorder="1" applyAlignment="1">
      <alignment vertical="center"/>
    </xf>
    <xf numFmtId="3" fontId="2" fillId="0" borderId="3" xfId="1" applyNumberFormat="1" applyFont="1" applyBorder="1"/>
    <xf numFmtId="0" fontId="4" fillId="0" borderId="3" xfId="5" applyFont="1" applyBorder="1" applyAlignment="1">
      <alignment vertical="center" wrapText="1"/>
    </xf>
    <xf numFmtId="0" fontId="2" fillId="0" borderId="0" xfId="5" applyFont="1" applyBorder="1" applyAlignment="1">
      <alignment vertical="center" wrapText="1"/>
    </xf>
    <xf numFmtId="0" fontId="2" fillId="0" borderId="0" xfId="5" applyFont="1" applyFill="1" applyBorder="1" applyAlignment="1">
      <alignment vertical="center" wrapText="1"/>
    </xf>
    <xf numFmtId="0" fontId="8" fillId="5" borderId="3" xfId="1" applyFont="1" applyFill="1" applyBorder="1" applyAlignment="1">
      <alignment wrapText="1"/>
    </xf>
    <xf numFmtId="0" fontId="2" fillId="0" borderId="3" xfId="1" applyFont="1" applyFill="1" applyBorder="1" applyAlignment="1">
      <alignment horizontal="center"/>
    </xf>
    <xf numFmtId="3" fontId="5" fillId="0" borderId="3" xfId="5" applyNumberFormat="1" applyFont="1" applyBorder="1" applyAlignment="1">
      <alignment horizontal="center" vertical="center" wrapText="1"/>
    </xf>
    <xf numFmtId="3" fontId="5" fillId="0" borderId="3" xfId="5" applyNumberFormat="1" applyFont="1" applyBorder="1" applyAlignment="1">
      <alignment horizontal="right" vertical="center" wrapText="1"/>
    </xf>
    <xf numFmtId="3" fontId="5" fillId="0" borderId="3" xfId="5" applyNumberFormat="1" applyFont="1" applyFill="1" applyBorder="1" applyAlignment="1">
      <alignment horizontal="center" vertical="center" wrapText="1"/>
    </xf>
    <xf numFmtId="3" fontId="2" fillId="0" borderId="3" xfId="5" applyNumberFormat="1" applyFont="1" applyFill="1" applyBorder="1" applyAlignment="1">
      <alignment horizontal="right" vertical="center" wrapText="1"/>
    </xf>
    <xf numFmtId="3" fontId="2" fillId="0" borderId="3" xfId="5" applyNumberFormat="1" applyFont="1" applyBorder="1" applyAlignment="1">
      <alignment horizontal="right" vertical="center" wrapText="1"/>
    </xf>
    <xf numFmtId="49" fontId="2" fillId="2" borderId="4" xfId="1" applyNumberFormat="1" applyFont="1" applyFill="1" applyBorder="1" applyAlignment="1" applyProtection="1">
      <alignment horizontal="center" vertical="center"/>
      <protection locked="0"/>
    </xf>
    <xf numFmtId="3" fontId="5" fillId="0" borderId="88" xfId="1" applyNumberFormat="1" applyFont="1" applyFill="1" applyBorder="1" applyAlignment="1" applyProtection="1">
      <alignment vertical="center"/>
      <protection locked="0"/>
    </xf>
    <xf numFmtId="49" fontId="2" fillId="0" borderId="125" xfId="1" applyNumberFormat="1" applyFont="1" applyFill="1" applyBorder="1" applyAlignment="1" applyProtection="1">
      <alignment horizontal="left" vertical="center"/>
      <protection locked="0"/>
    </xf>
    <xf numFmtId="0" fontId="2" fillId="0" borderId="27" xfId="1" applyFont="1" applyFill="1" applyBorder="1" applyAlignment="1" applyProtection="1">
      <alignment horizontal="center" vertical="center"/>
    </xf>
    <xf numFmtId="0" fontId="12" fillId="0" borderId="1" xfId="1" applyFont="1" applyFill="1" applyBorder="1" applyAlignment="1" applyProtection="1">
      <alignment vertical="center"/>
    </xf>
    <xf numFmtId="0" fontId="5" fillId="0" borderId="29" xfId="1" applyFont="1" applyFill="1" applyBorder="1" applyAlignment="1" applyProtection="1">
      <alignment vertical="center"/>
    </xf>
    <xf numFmtId="0" fontId="5" fillId="0" borderId="1" xfId="1" applyFont="1" applyFill="1" applyBorder="1" applyAlignment="1" applyProtection="1">
      <alignment horizontal="left" vertical="center" wrapText="1"/>
    </xf>
    <xf numFmtId="0" fontId="5" fillId="0" borderId="93" xfId="1" applyFont="1" applyFill="1" applyBorder="1" applyAlignment="1" applyProtection="1">
      <alignment horizontal="left" vertical="center" wrapText="1"/>
    </xf>
    <xf numFmtId="0" fontId="2" fillId="0" borderId="92" xfId="1" applyFont="1" applyFill="1" applyBorder="1" applyAlignment="1" applyProtection="1">
      <alignment horizontal="left" vertical="center" wrapText="1"/>
    </xf>
    <xf numFmtId="0" fontId="2" fillId="0" borderId="1" xfId="1" applyFont="1" applyFill="1" applyBorder="1" applyAlignment="1" applyProtection="1">
      <alignment horizontal="right" vertical="center" wrapText="1"/>
    </xf>
    <xf numFmtId="0" fontId="2" fillId="0" borderId="94" xfId="1" applyFont="1" applyFill="1" applyBorder="1" applyAlignment="1" applyProtection="1">
      <alignment horizontal="right" vertical="center" wrapText="1"/>
    </xf>
    <xf numFmtId="0" fontId="5" fillId="0" borderId="95" xfId="1" applyFont="1" applyFill="1" applyBorder="1" applyAlignment="1" applyProtection="1">
      <alignment horizontal="left" vertical="center" wrapText="1"/>
    </xf>
    <xf numFmtId="0" fontId="5" fillId="0" borderId="6" xfId="1" applyFont="1" applyFill="1" applyBorder="1" applyAlignment="1" applyProtection="1">
      <alignment horizontal="left" vertical="center" wrapText="1"/>
    </xf>
    <xf numFmtId="0" fontId="2" fillId="0" borderId="1" xfId="1" applyFont="1" applyFill="1" applyBorder="1" applyAlignment="1" applyProtection="1">
      <alignment horizontal="left" vertical="center" wrapText="1"/>
    </xf>
    <xf numFmtId="0" fontId="2" fillId="0" borderId="94" xfId="1" applyFont="1" applyFill="1" applyBorder="1" applyAlignment="1" applyProtection="1">
      <alignment horizontal="left" vertical="center" wrapText="1"/>
    </xf>
    <xf numFmtId="0" fontId="2" fillId="0" borderId="96" xfId="1" applyFont="1" applyFill="1" applyBorder="1" applyAlignment="1" applyProtection="1">
      <alignment horizontal="left" vertical="center" wrapText="1"/>
    </xf>
    <xf numFmtId="0" fontId="5" fillId="0" borderId="46" xfId="1" applyFont="1" applyFill="1" applyBorder="1" applyAlignment="1" applyProtection="1">
      <alignment horizontal="left" vertical="center" wrapText="1"/>
    </xf>
    <xf numFmtId="0" fontId="5" fillId="0" borderId="102" xfId="1" applyFont="1" applyFill="1" applyBorder="1" applyAlignment="1" applyProtection="1">
      <alignment horizontal="left" vertical="center" wrapText="1"/>
    </xf>
    <xf numFmtId="0" fontId="2" fillId="0" borderId="97" xfId="1" applyFont="1" applyFill="1" applyBorder="1" applyAlignment="1" applyProtection="1">
      <alignment horizontal="left" vertical="center" wrapText="1"/>
    </xf>
    <xf numFmtId="0" fontId="5" fillId="0" borderId="1" xfId="1" applyFont="1" applyBorder="1" applyAlignment="1" applyProtection="1">
      <alignment horizontal="left" vertical="center" wrapText="1"/>
    </xf>
    <xf numFmtId="0" fontId="5" fillId="0" borderId="93" xfId="1" applyFont="1" applyFill="1" applyBorder="1" applyAlignment="1" applyProtection="1">
      <alignment vertical="center" wrapText="1"/>
    </xf>
    <xf numFmtId="0" fontId="5" fillId="0" borderId="98" xfId="1" applyFont="1" applyFill="1" applyBorder="1" applyAlignment="1" applyProtection="1">
      <alignment vertical="center" wrapText="1"/>
    </xf>
    <xf numFmtId="0" fontId="5" fillId="0" borderId="1" xfId="1" applyFont="1" applyFill="1" applyBorder="1" applyAlignment="1" applyProtection="1">
      <alignment vertical="center" wrapText="1"/>
    </xf>
    <xf numFmtId="0" fontId="5" fillId="3" borderId="46" xfId="1" applyFont="1" applyFill="1" applyBorder="1" applyAlignment="1" applyProtection="1">
      <alignment horizontal="left" vertical="center" wrapText="1"/>
    </xf>
    <xf numFmtId="0" fontId="2" fillId="0" borderId="6" xfId="1" applyFont="1" applyFill="1" applyBorder="1" applyAlignment="1" applyProtection="1">
      <alignment horizontal="left" vertical="center" wrapText="1"/>
    </xf>
    <xf numFmtId="0" fontId="2" fillId="0" borderId="46" xfId="1" applyFont="1" applyFill="1" applyBorder="1" applyAlignment="1" applyProtection="1">
      <alignment horizontal="left" vertical="center" wrapText="1"/>
    </xf>
    <xf numFmtId="0" fontId="2" fillId="0" borderId="99" xfId="1" applyFont="1" applyFill="1" applyBorder="1" applyAlignment="1" applyProtection="1">
      <alignment horizontal="left" vertical="center" wrapText="1"/>
    </xf>
    <xf numFmtId="0" fontId="2" fillId="0" borderId="94" xfId="1" applyFont="1" applyFill="1" applyBorder="1" applyAlignment="1" applyProtection="1">
      <alignment vertical="center"/>
    </xf>
    <xf numFmtId="0" fontId="5" fillId="3" borderId="6" xfId="1" applyFont="1" applyFill="1" applyBorder="1" applyAlignment="1" applyProtection="1">
      <alignment horizontal="left" vertical="center" wrapText="1"/>
    </xf>
    <xf numFmtId="0" fontId="2" fillId="0" borderId="6" xfId="1" applyFont="1" applyFill="1" applyBorder="1" applyAlignment="1" applyProtection="1">
      <alignment horizontal="right" vertical="center" wrapText="1"/>
    </xf>
    <xf numFmtId="0" fontId="2" fillId="0" borderId="60" xfId="1" applyFont="1" applyFill="1" applyBorder="1" applyAlignment="1" applyProtection="1">
      <alignment vertical="center"/>
    </xf>
    <xf numFmtId="0" fontId="2" fillId="0" borderId="46" xfId="1" applyFont="1" applyFill="1" applyBorder="1" applyAlignment="1" applyProtection="1">
      <alignment vertical="center"/>
    </xf>
    <xf numFmtId="0" fontId="2" fillId="0" borderId="46" xfId="1" applyFont="1" applyFill="1" applyBorder="1" applyAlignment="1" applyProtection="1">
      <alignment horizontal="left" vertical="center"/>
    </xf>
    <xf numFmtId="0" fontId="5" fillId="0" borderId="60" xfId="1" applyFont="1" applyFill="1" applyBorder="1" applyAlignment="1" applyProtection="1">
      <alignment vertical="center"/>
    </xf>
    <xf numFmtId="0" fontId="5" fillId="0" borderId="46" xfId="1" applyFont="1" applyFill="1" applyBorder="1" applyAlignment="1" applyProtection="1">
      <alignment vertical="center"/>
    </xf>
    <xf numFmtId="0" fontId="2" fillId="0" borderId="97" xfId="1" applyFont="1" applyFill="1" applyBorder="1" applyAlignment="1" applyProtection="1">
      <alignment vertical="center" wrapText="1"/>
    </xf>
    <xf numFmtId="0" fontId="2" fillId="0" borderId="94" xfId="1" applyFont="1" applyFill="1" applyBorder="1" applyAlignment="1" applyProtection="1">
      <alignment vertical="center" wrapText="1"/>
    </xf>
    <xf numFmtId="0" fontId="2" fillId="0" borderId="99" xfId="1" applyFont="1" applyFill="1" applyBorder="1" applyAlignment="1" applyProtection="1">
      <alignment vertical="center" wrapText="1"/>
    </xf>
    <xf numFmtId="0" fontId="2" fillId="0" borderId="13" xfId="1" applyFont="1" applyFill="1" applyBorder="1" applyAlignment="1" applyProtection="1">
      <alignment horizontal="center" vertical="center" wrapText="1"/>
    </xf>
    <xf numFmtId="0" fontId="5" fillId="0" borderId="0" xfId="1" applyFont="1" applyFill="1" applyBorder="1" applyAlignment="1" applyProtection="1">
      <alignment horizontal="left" vertical="center"/>
    </xf>
    <xf numFmtId="49" fontId="2" fillId="0" borderId="1" xfId="1" applyNumberFormat="1" applyFont="1" applyFill="1" applyBorder="1" applyAlignment="1" applyProtection="1">
      <alignment horizontal="center" vertical="center" wrapText="1"/>
    </xf>
    <xf numFmtId="0" fontId="14" fillId="0" borderId="3" xfId="5" applyFont="1" applyFill="1" applyBorder="1" applyAlignment="1">
      <alignment horizontal="center" vertical="center"/>
    </xf>
    <xf numFmtId="0" fontId="14" fillId="0" borderId="3" xfId="5" applyFont="1" applyFill="1" applyBorder="1" applyAlignment="1">
      <alignment horizontal="left" vertical="center" wrapText="1"/>
    </xf>
    <xf numFmtId="0" fontId="14" fillId="0" borderId="3" xfId="5" applyFont="1" applyFill="1" applyBorder="1" applyAlignment="1">
      <alignment horizontal="center" vertical="center" wrapText="1"/>
    </xf>
    <xf numFmtId="0" fontId="21" fillId="0" borderId="3" xfId="5" applyFont="1" applyFill="1" applyBorder="1" applyAlignment="1">
      <alignment horizontal="right" vertical="center" wrapText="1"/>
    </xf>
    <xf numFmtId="0" fontId="16" fillId="0" borderId="0" xfId="4" applyFont="1" applyAlignment="1">
      <alignment horizontal="right"/>
    </xf>
    <xf numFmtId="49" fontId="2" fillId="0" borderId="3" xfId="9" applyNumberFormat="1" applyFont="1" applyFill="1" applyBorder="1" applyAlignment="1">
      <alignment horizontal="center" vertical="center" wrapText="1"/>
    </xf>
    <xf numFmtId="0" fontId="2" fillId="0" borderId="3" xfId="9" applyFont="1" applyFill="1" applyBorder="1" applyAlignment="1">
      <alignment horizontal="left" vertical="center" wrapText="1"/>
    </xf>
    <xf numFmtId="0" fontId="2" fillId="0" borderId="0" xfId="5" applyFont="1" applyFill="1" applyAlignment="1">
      <alignment horizontal="left" vertical="center"/>
    </xf>
    <xf numFmtId="0" fontId="13" fillId="0" borderId="0" xfId="5" applyFont="1" applyFill="1" applyAlignment="1">
      <alignment horizontal="center" vertical="center"/>
    </xf>
    <xf numFmtId="169" fontId="2" fillId="0" borderId="3" xfId="12" applyNumberFormat="1" applyFont="1" applyFill="1" applyBorder="1" applyAlignment="1">
      <alignment horizontal="left" vertical="center" wrapText="1"/>
    </xf>
    <xf numFmtId="0" fontId="2" fillId="0" borderId="3" xfId="9" applyFont="1" applyFill="1" applyBorder="1" applyAlignment="1">
      <alignment vertical="center" wrapText="1"/>
    </xf>
    <xf numFmtId="0" fontId="2" fillId="0" borderId="3" xfId="12" applyFont="1" applyFill="1" applyBorder="1" applyAlignment="1">
      <alignment vertical="center" wrapText="1"/>
    </xf>
    <xf numFmtId="49" fontId="2" fillId="0" borderId="3" xfId="12" applyNumberFormat="1" applyFont="1" applyFill="1" applyBorder="1" applyAlignment="1">
      <alignment horizontal="center" vertical="center" wrapText="1"/>
    </xf>
    <xf numFmtId="170" fontId="2" fillId="0" borderId="3" xfId="12" applyNumberFormat="1" applyFont="1" applyFill="1" applyBorder="1" applyAlignment="1">
      <alignment horizontal="center" vertical="center" wrapText="1"/>
    </xf>
    <xf numFmtId="0" fontId="2" fillId="0" borderId="3" xfId="12" applyFont="1" applyFill="1" applyBorder="1" applyAlignment="1">
      <alignment horizontal="left" vertical="center" wrapText="1"/>
    </xf>
    <xf numFmtId="171" fontId="2" fillId="0" borderId="3" xfId="12" applyNumberFormat="1" applyFont="1" applyFill="1" applyBorder="1" applyAlignment="1">
      <alignment horizontal="center" vertical="center" wrapText="1"/>
    </xf>
    <xf numFmtId="49" fontId="2" fillId="2" borderId="4" xfId="1" applyNumberFormat="1" applyFont="1" applyFill="1" applyBorder="1" applyAlignment="1" applyProtection="1">
      <alignment horizontal="center" vertical="center"/>
      <protection locked="0"/>
    </xf>
    <xf numFmtId="49" fontId="2" fillId="2" borderId="27" xfId="1" applyNumberFormat="1" applyFont="1" applyFill="1" applyBorder="1" applyAlignment="1" applyProtection="1">
      <alignment horizontal="center" vertical="center"/>
      <protection locked="0"/>
    </xf>
    <xf numFmtId="0" fontId="2" fillId="2" borderId="60" xfId="1" applyFont="1" applyFill="1" applyBorder="1" applyAlignment="1" applyProtection="1">
      <alignment horizontal="center" vertical="center"/>
    </xf>
    <xf numFmtId="0" fontId="2" fillId="2" borderId="61" xfId="1" applyFont="1" applyFill="1" applyBorder="1" applyAlignment="1" applyProtection="1">
      <alignment horizontal="center" vertical="center"/>
    </xf>
    <xf numFmtId="0" fontId="2" fillId="2" borderId="52" xfId="1" applyFont="1" applyFill="1" applyBorder="1" applyAlignment="1" applyProtection="1">
      <alignment horizontal="center" vertical="center"/>
    </xf>
    <xf numFmtId="49" fontId="3" fillId="2" borderId="1" xfId="1" applyNumberFormat="1" applyFont="1" applyFill="1" applyBorder="1" applyAlignment="1" applyProtection="1">
      <alignment horizontal="center" vertical="center"/>
    </xf>
    <xf numFmtId="49" fontId="3" fillId="2" borderId="0" xfId="1" applyNumberFormat="1" applyFont="1" applyFill="1" applyBorder="1" applyAlignment="1" applyProtection="1">
      <alignment horizontal="center" vertical="center"/>
    </xf>
    <xf numFmtId="49" fontId="3" fillId="2" borderId="15" xfId="1" applyNumberFormat="1" applyFont="1" applyFill="1" applyBorder="1" applyAlignment="1" applyProtection="1">
      <alignment horizontal="center" vertical="center"/>
    </xf>
    <xf numFmtId="49" fontId="5" fillId="2" borderId="4" xfId="1" applyNumberFormat="1" applyFont="1" applyFill="1" applyBorder="1" applyAlignment="1" applyProtection="1">
      <alignment horizontal="center" vertical="center" wrapText="1"/>
      <protection locked="0"/>
    </xf>
    <xf numFmtId="49" fontId="5" fillId="2" borderId="27" xfId="1" applyNumberFormat="1" applyFont="1" applyFill="1" applyBorder="1" applyAlignment="1" applyProtection="1">
      <alignment horizontal="center" vertical="center" wrapText="1"/>
      <protection locked="0"/>
    </xf>
    <xf numFmtId="49" fontId="2" fillId="2" borderId="7" xfId="1" applyNumberFormat="1" applyFont="1" applyFill="1" applyBorder="1" applyAlignment="1" applyProtection="1">
      <alignment horizontal="center" vertical="center"/>
      <protection locked="0"/>
    </xf>
    <xf numFmtId="49" fontId="2" fillId="2" borderId="31" xfId="1" applyNumberFormat="1" applyFont="1" applyFill="1" applyBorder="1" applyAlignment="1" applyProtection="1">
      <alignment horizontal="center" vertical="center"/>
      <protection locked="0"/>
    </xf>
    <xf numFmtId="49" fontId="2" fillId="0" borderId="10" xfId="1" applyNumberFormat="1" applyFont="1" applyFill="1" applyBorder="1" applyAlignment="1" applyProtection="1">
      <alignment horizontal="center" vertical="center" textRotation="90" wrapText="1"/>
    </xf>
    <xf numFmtId="49" fontId="2" fillId="0" borderId="13" xfId="1" applyNumberFormat="1" applyFont="1" applyFill="1" applyBorder="1" applyAlignment="1" applyProtection="1">
      <alignment horizontal="center" vertical="center" textRotation="90" wrapText="1"/>
    </xf>
    <xf numFmtId="0" fontId="2" fillId="0" borderId="16" xfId="1" applyFont="1" applyFill="1" applyBorder="1" applyAlignment="1" applyProtection="1">
      <alignment horizontal="center" vertical="center" wrapText="1"/>
    </xf>
    <xf numFmtId="49" fontId="2" fillId="0" borderId="10" xfId="1" applyNumberFormat="1" applyFont="1" applyFill="1" applyBorder="1" applyAlignment="1" applyProtection="1">
      <alignment horizontal="center" vertical="center" wrapText="1"/>
    </xf>
    <xf numFmtId="49" fontId="2" fillId="0" borderId="13" xfId="1" applyNumberFormat="1" applyFont="1" applyFill="1" applyBorder="1" applyAlignment="1" applyProtection="1">
      <alignment horizontal="center" vertical="center" wrapText="1"/>
    </xf>
    <xf numFmtId="49" fontId="2" fillId="0" borderId="16" xfId="1" applyNumberFormat="1" applyFont="1" applyFill="1" applyBorder="1" applyAlignment="1" applyProtection="1">
      <alignment horizontal="center" vertical="center" wrapText="1"/>
    </xf>
    <xf numFmtId="49" fontId="2" fillId="0" borderId="46" xfId="1" applyNumberFormat="1" applyFont="1" applyFill="1" applyBorder="1" applyAlignment="1" applyProtection="1">
      <alignment horizontal="center" vertical="center"/>
    </xf>
    <xf numFmtId="49" fontId="2" fillId="0" borderId="51" xfId="1" applyNumberFormat="1" applyFont="1" applyFill="1" applyBorder="1" applyAlignment="1" applyProtection="1">
      <alignment horizontal="center" vertical="center"/>
    </xf>
    <xf numFmtId="49" fontId="2" fillId="0" borderId="47" xfId="1" applyNumberFormat="1" applyFont="1" applyFill="1" applyBorder="1" applyAlignment="1" applyProtection="1">
      <alignment horizontal="center" vertical="center"/>
    </xf>
    <xf numFmtId="0" fontId="2" fillId="0" borderId="10" xfId="1" applyFont="1" applyFill="1" applyBorder="1" applyAlignment="1" applyProtection="1">
      <alignment horizontal="center" vertical="center" textRotation="90"/>
    </xf>
    <xf numFmtId="0" fontId="2" fillId="0" borderId="16" xfId="1" applyFont="1" applyFill="1" applyBorder="1" applyAlignment="1" applyProtection="1">
      <alignment horizontal="center" vertical="center" textRotation="90"/>
    </xf>
    <xf numFmtId="0" fontId="2" fillId="0" borderId="61" xfId="1" applyFont="1" applyFill="1" applyBorder="1" applyAlignment="1" applyProtection="1">
      <alignment horizontal="center" vertical="center" textRotation="90" wrapText="1"/>
    </xf>
    <xf numFmtId="0" fontId="2" fillId="0" borderId="88" xfId="1" applyFont="1" applyFill="1" applyBorder="1" applyAlignment="1" applyProtection="1">
      <alignment horizontal="center" vertical="center" textRotation="90" wrapText="1"/>
    </xf>
    <xf numFmtId="0" fontId="2" fillId="0" borderId="58" xfId="1" applyFont="1" applyFill="1" applyBorder="1" applyAlignment="1" applyProtection="1">
      <alignment horizontal="center" vertical="center" textRotation="90" wrapText="1"/>
    </xf>
    <xf numFmtId="0" fontId="2" fillId="0" borderId="18" xfId="1" applyFont="1" applyFill="1" applyBorder="1" applyAlignment="1" applyProtection="1">
      <alignment horizontal="center" vertical="center" textRotation="90" wrapText="1"/>
    </xf>
    <xf numFmtId="0" fontId="2" fillId="0" borderId="52" xfId="1" applyFont="1" applyFill="1" applyBorder="1" applyAlignment="1" applyProtection="1">
      <alignment horizontal="center" vertical="center" textRotation="90" wrapText="1"/>
    </xf>
    <xf numFmtId="0" fontId="2" fillId="0" borderId="28" xfId="1" applyFont="1" applyFill="1" applyBorder="1" applyAlignment="1" applyProtection="1">
      <alignment horizontal="center" vertical="center" textRotation="90" wrapText="1"/>
    </xf>
    <xf numFmtId="0" fontId="5" fillId="0" borderId="57" xfId="1" applyFont="1" applyFill="1" applyBorder="1" applyAlignment="1" applyProtection="1">
      <alignment horizontal="left" vertical="center"/>
    </xf>
    <xf numFmtId="0" fontId="5" fillId="0" borderId="59" xfId="1" applyFont="1" applyFill="1" applyBorder="1" applyAlignment="1" applyProtection="1">
      <alignment horizontal="left" vertical="center"/>
    </xf>
    <xf numFmtId="0" fontId="5" fillId="0" borderId="0" xfId="1" applyFont="1" applyFill="1" applyBorder="1" applyAlignment="1" applyProtection="1">
      <alignment horizontal="left" vertical="center"/>
    </xf>
    <xf numFmtId="49" fontId="3" fillId="2" borderId="60" xfId="1" applyNumberFormat="1" applyFont="1" applyFill="1" applyBorder="1" applyAlignment="1" applyProtection="1">
      <alignment horizontal="center" vertical="center"/>
    </xf>
    <xf numFmtId="49" fontId="3" fillId="2" borderId="61" xfId="1" applyNumberFormat="1" applyFont="1" applyFill="1" applyBorder="1" applyAlignment="1" applyProtection="1">
      <alignment horizontal="center" vertical="center"/>
    </xf>
    <xf numFmtId="49" fontId="3" fillId="2" borderId="52" xfId="1" applyNumberFormat="1" applyFont="1" applyFill="1" applyBorder="1" applyAlignment="1" applyProtection="1">
      <alignment horizontal="center" vertical="center"/>
    </xf>
    <xf numFmtId="49" fontId="5" fillId="0" borderId="126" xfId="1" applyNumberFormat="1" applyFont="1" applyFill="1" applyBorder="1" applyAlignment="1" applyProtection="1">
      <alignment horizontal="center" vertical="center"/>
      <protection locked="0"/>
    </xf>
    <xf numFmtId="49" fontId="5" fillId="0" borderId="4" xfId="1" applyNumberFormat="1" applyFont="1" applyFill="1" applyBorder="1" applyAlignment="1" applyProtection="1">
      <alignment horizontal="center" vertical="center"/>
      <protection locked="0"/>
    </xf>
    <xf numFmtId="49" fontId="5" fillId="0" borderId="27" xfId="1" applyNumberFormat="1" applyFont="1" applyFill="1" applyBorder="1" applyAlignment="1" applyProtection="1">
      <alignment horizontal="center" vertical="center"/>
      <protection locked="0"/>
    </xf>
    <xf numFmtId="49" fontId="2" fillId="0" borderId="96" xfId="1" applyNumberFormat="1" applyFont="1" applyFill="1" applyBorder="1" applyAlignment="1" applyProtection="1">
      <alignment horizontal="center" vertical="center"/>
    </xf>
    <xf numFmtId="49" fontId="2" fillId="0" borderId="11" xfId="1" applyNumberFormat="1" applyFont="1" applyFill="1" applyBorder="1" applyAlignment="1" applyProtection="1">
      <alignment horizontal="center" vertical="center"/>
    </xf>
    <xf numFmtId="49" fontId="2" fillId="0" borderId="126" xfId="1" applyNumberFormat="1" applyFont="1" applyFill="1" applyBorder="1" applyAlignment="1" applyProtection="1">
      <alignment horizontal="center" vertical="center"/>
      <protection locked="0"/>
    </xf>
    <xf numFmtId="49" fontId="2" fillId="0" borderId="4" xfId="1" applyNumberFormat="1" applyFont="1" applyFill="1" applyBorder="1" applyAlignment="1" applyProtection="1">
      <alignment horizontal="center" vertical="center"/>
      <protection locked="0"/>
    </xf>
    <xf numFmtId="49" fontId="2" fillId="0" borderId="27" xfId="1" applyNumberFormat="1" applyFont="1" applyFill="1" applyBorder="1" applyAlignment="1" applyProtection="1">
      <alignment horizontal="center" vertical="center"/>
      <protection locked="0"/>
    </xf>
    <xf numFmtId="0" fontId="2" fillId="0" borderId="10" xfId="1" applyNumberFormat="1" applyFont="1" applyFill="1" applyBorder="1" applyAlignment="1" applyProtection="1">
      <alignment horizontal="center" vertical="center" textRotation="90" wrapText="1"/>
    </xf>
    <xf numFmtId="0" fontId="2" fillId="0" borderId="16" xfId="1" applyNumberFormat="1" applyFont="1" applyFill="1" applyBorder="1" applyAlignment="1" applyProtection="1">
      <alignment horizontal="center" vertical="center" textRotation="90" wrapText="1"/>
    </xf>
    <xf numFmtId="0" fontId="2" fillId="6" borderId="10" xfId="1" applyNumberFormat="1" applyFont="1" applyFill="1" applyBorder="1" applyAlignment="1" applyProtection="1">
      <alignment horizontal="center" vertical="center" textRotation="90" wrapText="1"/>
    </xf>
    <xf numFmtId="0" fontId="2" fillId="6" borderId="16" xfId="1" applyNumberFormat="1" applyFont="1" applyFill="1" applyBorder="1" applyAlignment="1" applyProtection="1">
      <alignment horizontal="center" vertical="center" textRotation="90" wrapText="1"/>
    </xf>
    <xf numFmtId="0" fontId="2" fillId="0" borderId="13" xfId="1" applyFont="1" applyFill="1" applyBorder="1" applyAlignment="1" applyProtection="1">
      <alignment horizontal="center" vertical="center" wrapText="1"/>
    </xf>
    <xf numFmtId="49" fontId="2" fillId="0" borderId="130" xfId="1" applyNumberFormat="1" applyFont="1" applyFill="1" applyBorder="1" applyAlignment="1" applyProtection="1">
      <alignment horizontal="center" vertical="center"/>
    </xf>
    <xf numFmtId="3" fontId="2" fillId="0" borderId="10" xfId="1" applyNumberFormat="1" applyFont="1" applyFill="1" applyBorder="1" applyAlignment="1" applyProtection="1">
      <alignment horizontal="center" vertical="center" textRotation="90" wrapText="1"/>
    </xf>
    <xf numFmtId="3" fontId="2" fillId="0" borderId="16" xfId="1" applyNumberFormat="1" applyFont="1" applyFill="1" applyBorder="1" applyAlignment="1" applyProtection="1">
      <alignment horizontal="center" vertical="center" textRotation="90" wrapText="1"/>
    </xf>
    <xf numFmtId="0" fontId="2" fillId="6" borderId="10" xfId="1" applyFont="1" applyFill="1" applyBorder="1" applyAlignment="1" applyProtection="1">
      <alignment horizontal="center" vertical="center" textRotation="90" wrapText="1"/>
    </xf>
    <xf numFmtId="0" fontId="2" fillId="6" borderId="16" xfId="1" applyFont="1" applyFill="1" applyBorder="1" applyAlignment="1" applyProtection="1">
      <alignment horizontal="center" vertical="center" textRotation="90" wrapText="1"/>
    </xf>
    <xf numFmtId="0" fontId="2" fillId="0" borderId="10" xfId="1" applyFont="1" applyFill="1" applyBorder="1" applyAlignment="1" applyProtection="1">
      <alignment horizontal="center" vertical="center" textRotation="90" wrapText="1"/>
    </xf>
    <xf numFmtId="0" fontId="2" fillId="0" borderId="16" xfId="1" applyFont="1" applyFill="1" applyBorder="1" applyAlignment="1" applyProtection="1">
      <alignment horizontal="center" vertical="center" textRotation="90" wrapText="1"/>
    </xf>
    <xf numFmtId="0" fontId="2" fillId="0" borderId="131" xfId="1" applyFont="1" applyFill="1" applyBorder="1" applyAlignment="1" applyProtection="1">
      <alignment horizontal="center" vertical="center" textRotation="90" wrapText="1"/>
    </xf>
    <xf numFmtId="0" fontId="2" fillId="0" borderId="132" xfId="1" applyFont="1" applyFill="1" applyBorder="1" applyAlignment="1" applyProtection="1">
      <alignment horizontal="center" vertical="center" textRotation="90" wrapText="1"/>
    </xf>
    <xf numFmtId="49" fontId="5" fillId="2" borderId="101" xfId="5" applyNumberFormat="1" applyFont="1" applyFill="1" applyBorder="1" applyAlignment="1" applyProtection="1">
      <alignment horizontal="center" vertical="center" wrapText="1"/>
      <protection locked="0"/>
    </xf>
    <xf numFmtId="49" fontId="5" fillId="2" borderId="4" xfId="5" applyNumberFormat="1" applyFont="1" applyFill="1" applyBorder="1" applyAlignment="1" applyProtection="1">
      <alignment horizontal="center" vertical="center" wrapText="1"/>
      <protection locked="0"/>
    </xf>
    <xf numFmtId="49" fontId="5" fillId="2" borderId="27" xfId="5" applyNumberFormat="1" applyFont="1" applyFill="1" applyBorder="1" applyAlignment="1" applyProtection="1">
      <alignment horizontal="center" vertical="center" wrapText="1"/>
      <protection locked="0"/>
    </xf>
    <xf numFmtId="49" fontId="2" fillId="2" borderId="101" xfId="5" applyNumberFormat="1" applyFont="1" applyFill="1" applyBorder="1" applyAlignment="1" applyProtection="1">
      <alignment horizontal="center" vertical="center"/>
      <protection locked="0"/>
    </xf>
    <xf numFmtId="49" fontId="2" fillId="2" borderId="4" xfId="5" applyNumberFormat="1" applyFont="1" applyFill="1" applyBorder="1" applyAlignment="1" applyProtection="1">
      <alignment horizontal="center" vertical="center"/>
      <protection locked="0"/>
    </xf>
    <xf numFmtId="49" fontId="2" fillId="2" borderId="27" xfId="5" applyNumberFormat="1" applyFont="1" applyFill="1" applyBorder="1" applyAlignment="1" applyProtection="1">
      <alignment horizontal="center" vertical="center"/>
      <protection locked="0"/>
    </xf>
    <xf numFmtId="49" fontId="2" fillId="2" borderId="117" xfId="1" applyNumberFormat="1" applyFont="1" applyFill="1" applyBorder="1" applyAlignment="1" applyProtection="1">
      <alignment horizontal="center" vertical="center"/>
      <protection locked="0"/>
    </xf>
    <xf numFmtId="49" fontId="2" fillId="2" borderId="50" xfId="1" applyNumberFormat="1" applyFont="1" applyFill="1" applyBorder="1" applyAlignment="1" applyProtection="1">
      <alignment horizontal="center" vertical="center"/>
      <protection locked="0"/>
    </xf>
    <xf numFmtId="49" fontId="2" fillId="2" borderId="56" xfId="1" applyNumberFormat="1" applyFont="1" applyFill="1" applyBorder="1" applyAlignment="1" applyProtection="1">
      <alignment horizontal="center" vertical="center"/>
      <protection locked="0"/>
    </xf>
    <xf numFmtId="49" fontId="2" fillId="2" borderId="0" xfId="1" applyNumberFormat="1" applyFont="1" applyFill="1" applyBorder="1" applyAlignment="1" applyProtection="1">
      <alignment horizontal="center" vertical="center"/>
      <protection locked="0"/>
    </xf>
    <xf numFmtId="49" fontId="2" fillId="2" borderId="15" xfId="1" applyNumberFormat="1" applyFont="1" applyFill="1" applyBorder="1" applyAlignment="1" applyProtection="1">
      <alignment horizontal="center" vertical="center"/>
      <protection locked="0"/>
    </xf>
    <xf numFmtId="49" fontId="2" fillId="0" borderId="101" xfId="1" applyNumberFormat="1" applyFont="1" applyFill="1" applyBorder="1" applyAlignment="1" applyProtection="1">
      <alignment horizontal="center" vertical="center"/>
      <protection locked="0"/>
    </xf>
    <xf numFmtId="49" fontId="5" fillId="0" borderId="101" xfId="1" applyNumberFormat="1" applyFont="1" applyFill="1" applyBorder="1" applyAlignment="1" applyProtection="1">
      <alignment horizontal="center" vertical="center"/>
      <protection locked="0"/>
    </xf>
    <xf numFmtId="49" fontId="5" fillId="2" borderId="101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13" xfId="1" applyFont="1" applyFill="1" applyBorder="1" applyAlignment="1" applyProtection="1">
      <alignment horizontal="center" vertical="center" textRotation="90" wrapText="1"/>
    </xf>
    <xf numFmtId="0" fontId="2" fillId="0" borderId="114" xfId="1" applyFont="1" applyFill="1" applyBorder="1" applyAlignment="1" applyProtection="1">
      <alignment horizontal="center" vertical="center" textRotation="90" wrapText="1"/>
    </xf>
    <xf numFmtId="49" fontId="2" fillId="0" borderId="60" xfId="1" applyNumberFormat="1" applyFont="1" applyFill="1" applyBorder="1" applyAlignment="1" applyProtection="1">
      <alignment horizontal="center" vertical="center" wrapText="1"/>
    </xf>
    <xf numFmtId="49" fontId="2" fillId="0" borderId="1" xfId="1" applyNumberFormat="1" applyFont="1" applyFill="1" applyBorder="1" applyAlignment="1" applyProtection="1">
      <alignment horizontal="center" vertical="center" wrapText="1"/>
    </xf>
    <xf numFmtId="49" fontId="2" fillId="0" borderId="95" xfId="1" applyNumberFormat="1" applyFont="1" applyFill="1" applyBorder="1" applyAlignment="1" applyProtection="1">
      <alignment horizontal="center" vertical="center" wrapText="1"/>
    </xf>
    <xf numFmtId="49" fontId="5" fillId="0" borderId="4" xfId="1" applyNumberFormat="1" applyFont="1" applyFill="1" applyBorder="1" applyAlignment="1" applyProtection="1">
      <alignment horizontal="center" vertical="center" wrapText="1"/>
      <protection locked="0"/>
    </xf>
    <xf numFmtId="49" fontId="5" fillId="0" borderId="27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27" xfId="0" applyFont="1" applyBorder="1" applyAlignment="1" applyProtection="1">
      <alignment horizontal="center" vertical="center" wrapText="1"/>
      <protection locked="0"/>
    </xf>
    <xf numFmtId="0" fontId="5" fillId="0" borderId="106" xfId="1" applyFont="1" applyFill="1" applyBorder="1" applyAlignment="1" applyProtection="1">
      <alignment horizontal="left" vertical="center"/>
    </xf>
    <xf numFmtId="49" fontId="2" fillId="2" borderId="4" xfId="1" applyNumberFormat="1" applyFont="1" applyFill="1" applyBorder="1" applyAlignment="1" applyProtection="1">
      <alignment horizontal="left" vertical="center"/>
      <protection locked="0"/>
    </xf>
    <xf numFmtId="49" fontId="2" fillId="2" borderId="27" xfId="1" applyNumberFormat="1" applyFont="1" applyFill="1" applyBorder="1" applyAlignment="1" applyProtection="1">
      <alignment horizontal="left" vertical="center"/>
      <protection locked="0"/>
    </xf>
    <xf numFmtId="49" fontId="5" fillId="2" borderId="4" xfId="1" applyNumberFormat="1" applyFont="1" applyFill="1" applyBorder="1" applyAlignment="1" applyProtection="1">
      <alignment horizontal="center" vertical="center"/>
      <protection locked="0"/>
    </xf>
    <xf numFmtId="0" fontId="16" fillId="0" borderId="0" xfId="4" applyFont="1" applyAlignment="1">
      <alignment horizontal="right" wrapText="1"/>
    </xf>
    <xf numFmtId="0" fontId="5" fillId="0" borderId="3" xfId="1" applyFont="1" applyBorder="1" applyAlignment="1">
      <alignment horizontal="right" wrapText="1"/>
    </xf>
    <xf numFmtId="49" fontId="2" fillId="0" borderId="14" xfId="1" applyNumberFormat="1" applyFont="1" applyFill="1" applyBorder="1" applyAlignment="1">
      <alignment horizontal="center" vertical="center"/>
    </xf>
    <xf numFmtId="49" fontId="2" fillId="0" borderId="41" xfId="1" applyNumberFormat="1" applyFont="1" applyFill="1" applyBorder="1" applyAlignment="1">
      <alignment horizontal="center" vertical="center"/>
    </xf>
    <xf numFmtId="0" fontId="19" fillId="0" borderId="14" xfId="1" applyFont="1" applyFill="1" applyBorder="1" applyAlignment="1">
      <alignment horizontal="left" vertical="center" wrapText="1"/>
    </xf>
    <xf numFmtId="0" fontId="19" fillId="0" borderId="41" xfId="1" applyFont="1" applyFill="1" applyBorder="1" applyAlignment="1">
      <alignment horizontal="left" vertical="center" wrapText="1"/>
    </xf>
    <xf numFmtId="0" fontId="2" fillId="0" borderId="3" xfId="1" applyFont="1" applyBorder="1" applyAlignment="1">
      <alignment horizontal="center" vertical="center" wrapText="1"/>
    </xf>
    <xf numFmtId="0" fontId="2" fillId="0" borderId="14" xfId="1" applyFont="1" applyFill="1" applyBorder="1" applyAlignment="1">
      <alignment horizontal="center" vertical="center" wrapText="1"/>
    </xf>
    <xf numFmtId="0" fontId="2" fillId="0" borderId="41" xfId="1" applyFont="1" applyFill="1" applyBorder="1" applyAlignment="1">
      <alignment horizontal="center" vertical="center" wrapText="1"/>
    </xf>
    <xf numFmtId="0" fontId="20" fillId="0" borderId="3" xfId="1" applyFont="1" applyBorder="1" applyAlignment="1">
      <alignment horizontal="right" wrapText="1"/>
    </xf>
    <xf numFmtId="0" fontId="2" fillId="0" borderId="101" xfId="5" applyFont="1" applyBorder="1" applyAlignment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 wrapText="1"/>
    </xf>
    <xf numFmtId="0" fontId="2" fillId="0" borderId="14" xfId="1" applyFont="1" applyFill="1" applyBorder="1" applyAlignment="1" applyProtection="1">
      <alignment horizontal="center" vertical="center" wrapText="1"/>
    </xf>
    <xf numFmtId="0" fontId="2" fillId="0" borderId="41" xfId="1" applyFont="1" applyFill="1" applyBorder="1" applyAlignment="1" applyProtection="1">
      <alignment horizontal="center" vertical="center" wrapText="1"/>
    </xf>
    <xf numFmtId="0" fontId="5" fillId="0" borderId="101" xfId="1" applyFont="1" applyFill="1" applyBorder="1" applyAlignment="1">
      <alignment horizontal="right" vertical="center" wrapText="1"/>
    </xf>
    <xf numFmtId="0" fontId="5" fillId="0" borderId="5" xfId="1" applyFont="1" applyFill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9" fillId="0" borderId="3" xfId="1" applyFont="1" applyBorder="1" applyAlignment="1">
      <alignment horizontal="center" vertical="center" wrapText="1"/>
    </xf>
    <xf numFmtId="0" fontId="19" fillId="0" borderId="14" xfId="1" applyFont="1" applyFill="1" applyBorder="1" applyAlignment="1">
      <alignment horizontal="center" vertical="center" wrapText="1"/>
    </xf>
    <xf numFmtId="0" fontId="19" fillId="0" borderId="41" xfId="1" applyFont="1" applyFill="1" applyBorder="1" applyAlignment="1">
      <alignment horizontal="center" vertical="center" wrapText="1"/>
    </xf>
    <xf numFmtId="0" fontId="5" fillId="0" borderId="101" xfId="0" applyFont="1" applyBorder="1" applyAlignment="1">
      <alignment horizontal="right" wrapText="1"/>
    </xf>
    <xf numFmtId="0" fontId="5" fillId="0" borderId="5" xfId="0" applyFont="1" applyBorder="1" applyAlignment="1">
      <alignment horizontal="right" wrapText="1"/>
    </xf>
    <xf numFmtId="0" fontId="18" fillId="0" borderId="3" xfId="1" applyFont="1" applyFill="1" applyBorder="1" applyAlignment="1">
      <alignment horizontal="right" vertical="center" wrapText="1"/>
    </xf>
    <xf numFmtId="0" fontId="2" fillId="0" borderId="14" xfId="1" applyFont="1" applyFill="1" applyBorder="1" applyAlignment="1">
      <alignment horizontal="left" vertical="center" wrapText="1"/>
    </xf>
    <xf numFmtId="0" fontId="2" fillId="0" borderId="41" xfId="1" applyFont="1" applyFill="1" applyBorder="1" applyAlignment="1">
      <alignment horizontal="left" vertical="center" wrapText="1"/>
    </xf>
    <xf numFmtId="49" fontId="2" fillId="0" borderId="14" xfId="1" applyNumberFormat="1" applyFont="1" applyFill="1" applyBorder="1" applyAlignment="1">
      <alignment horizontal="center" vertical="center" wrapText="1"/>
    </xf>
    <xf numFmtId="49" fontId="2" fillId="0" borderId="17" xfId="1" applyNumberFormat="1" applyFont="1" applyFill="1" applyBorder="1" applyAlignment="1">
      <alignment horizontal="center" vertical="center" wrapText="1"/>
    </xf>
    <xf numFmtId="49" fontId="2" fillId="0" borderId="41" xfId="1" applyNumberFormat="1" applyFont="1" applyFill="1" applyBorder="1" applyAlignment="1">
      <alignment horizontal="center" vertical="center" wrapText="1"/>
    </xf>
    <xf numFmtId="0" fontId="2" fillId="0" borderId="17" xfId="1" applyFont="1" applyFill="1" applyBorder="1" applyAlignment="1">
      <alignment horizontal="left" vertical="center" wrapText="1"/>
    </xf>
    <xf numFmtId="0" fontId="23" fillId="0" borderId="0" xfId="0" applyFont="1" applyAlignment="1">
      <alignment horizontal="center"/>
    </xf>
    <xf numFmtId="49" fontId="2" fillId="0" borderId="3" xfId="1" applyNumberFormat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left" vertical="center" wrapText="1"/>
    </xf>
    <xf numFmtId="0" fontId="16" fillId="0" borderId="0" xfId="4" applyFont="1" applyAlignment="1">
      <alignment horizontal="right"/>
    </xf>
    <xf numFmtId="0" fontId="13" fillId="0" borderId="0" xfId="5" applyFont="1" applyAlignment="1">
      <alignment horizontal="center" vertical="center"/>
    </xf>
    <xf numFmtId="0" fontId="2" fillId="0" borderId="3" xfId="5" applyFont="1" applyBorder="1" applyAlignment="1">
      <alignment horizontal="center" vertical="center" wrapText="1"/>
    </xf>
    <xf numFmtId="0" fontId="2" fillId="0" borderId="101" xfId="1" applyFont="1" applyBorder="1" applyAlignment="1">
      <alignment horizontal="center"/>
    </xf>
    <xf numFmtId="0" fontId="2" fillId="0" borderId="4" xfId="1" applyFont="1" applyBorder="1" applyAlignment="1">
      <alignment horizontal="center"/>
    </xf>
    <xf numFmtId="0" fontId="2" fillId="0" borderId="5" xfId="1" applyFont="1" applyBorder="1" applyAlignment="1">
      <alignment horizontal="center"/>
    </xf>
    <xf numFmtId="0" fontId="5" fillId="0" borderId="3" xfId="5" applyFont="1" applyBorder="1" applyAlignment="1">
      <alignment horizontal="right" vertical="center" wrapText="1"/>
    </xf>
    <xf numFmtId="0" fontId="4" fillId="0" borderId="3" xfId="5" applyFont="1" applyBorder="1" applyAlignment="1">
      <alignment horizontal="center" vertical="center" wrapText="1"/>
    </xf>
    <xf numFmtId="0" fontId="4" fillId="0" borderId="3" xfId="5" applyFont="1" applyBorder="1" applyAlignment="1">
      <alignment vertical="center" wrapText="1"/>
    </xf>
    <xf numFmtId="0" fontId="2" fillId="0" borderId="101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4" xfId="5" applyFont="1" applyBorder="1" applyAlignment="1">
      <alignment horizontal="center" vertical="center" wrapText="1"/>
    </xf>
    <xf numFmtId="0" fontId="2" fillId="0" borderId="41" xfId="5" applyFont="1" applyBorder="1" applyAlignment="1">
      <alignment horizontal="center" vertical="center" wrapText="1"/>
    </xf>
    <xf numFmtId="0" fontId="2" fillId="0" borderId="14" xfId="1" applyFont="1" applyBorder="1" applyAlignment="1">
      <alignment horizontal="center" vertical="center" wrapText="1"/>
    </xf>
    <xf numFmtId="0" fontId="2" fillId="0" borderId="41" xfId="1" applyFont="1" applyBorder="1" applyAlignment="1">
      <alignment horizontal="center" vertical="center" wrapText="1"/>
    </xf>
    <xf numFmtId="0" fontId="4" fillId="0" borderId="14" xfId="5" applyFont="1" applyBorder="1" applyAlignment="1">
      <alignment horizontal="center" vertical="center" wrapText="1"/>
    </xf>
    <xf numFmtId="0" fontId="4" fillId="0" borderId="17" xfId="5" applyFont="1" applyBorder="1" applyAlignment="1">
      <alignment horizontal="center" vertical="center" wrapText="1"/>
    </xf>
    <xf numFmtId="0" fontId="4" fillId="0" borderId="41" xfId="5" applyFont="1" applyBorder="1" applyAlignment="1">
      <alignment horizontal="center" vertical="center" wrapText="1"/>
    </xf>
    <xf numFmtId="0" fontId="4" fillId="0" borderId="14" xfId="5" applyFont="1" applyBorder="1" applyAlignment="1">
      <alignment horizontal="left" vertical="center" wrapText="1"/>
    </xf>
    <xf numFmtId="0" fontId="4" fillId="0" borderId="17" xfId="5" applyFont="1" applyBorder="1" applyAlignment="1">
      <alignment horizontal="left" vertical="center" wrapText="1"/>
    </xf>
    <xf numFmtId="0" fontId="4" fillId="0" borderId="41" xfId="5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14" fillId="0" borderId="3" xfId="5" applyFont="1" applyFill="1" applyBorder="1" applyAlignment="1">
      <alignment horizontal="center" vertical="center"/>
    </xf>
    <xf numFmtId="0" fontId="14" fillId="0" borderId="3" xfId="5" applyFont="1" applyFill="1" applyBorder="1" applyAlignment="1">
      <alignment horizontal="left" vertical="center" wrapText="1"/>
    </xf>
    <xf numFmtId="0" fontId="14" fillId="0" borderId="3" xfId="5" applyFont="1" applyFill="1" applyBorder="1" applyAlignment="1">
      <alignment horizontal="center" vertical="center" wrapText="1"/>
    </xf>
    <xf numFmtId="0" fontId="2" fillId="0" borderId="3" xfId="1" applyFont="1" applyFill="1" applyBorder="1" applyAlignment="1" applyProtection="1">
      <alignment horizontal="center" vertical="center" wrapText="1"/>
    </xf>
    <xf numFmtId="0" fontId="14" fillId="0" borderId="3" xfId="5" applyFont="1" applyFill="1" applyBorder="1" applyAlignment="1">
      <alignment horizontal="left" vertical="center"/>
    </xf>
    <xf numFmtId="0" fontId="21" fillId="0" borderId="3" xfId="5" applyFont="1" applyFill="1" applyBorder="1" applyAlignment="1">
      <alignment horizontal="left" vertical="center" wrapText="1"/>
    </xf>
    <xf numFmtId="0" fontId="21" fillId="0" borderId="3" xfId="5" applyFont="1" applyFill="1" applyBorder="1" applyAlignment="1">
      <alignment horizontal="center" vertical="center" wrapText="1"/>
    </xf>
    <xf numFmtId="0" fontId="14" fillId="0" borderId="14" xfId="5" applyFont="1" applyFill="1" applyBorder="1" applyAlignment="1">
      <alignment horizontal="center" vertical="center" wrapText="1"/>
    </xf>
    <xf numFmtId="0" fontId="14" fillId="0" borderId="41" xfId="5" applyFont="1" applyFill="1" applyBorder="1" applyAlignment="1">
      <alignment horizontal="center" vertical="center" wrapText="1"/>
    </xf>
    <xf numFmtId="0" fontId="21" fillId="0" borderId="3" xfId="5" applyFont="1" applyFill="1" applyBorder="1" applyAlignment="1">
      <alignment horizontal="right" vertical="center" wrapText="1"/>
    </xf>
    <xf numFmtId="0" fontId="4" fillId="0" borderId="3" xfId="5" applyFont="1" applyFill="1" applyBorder="1" applyAlignment="1">
      <alignment horizontal="right"/>
    </xf>
    <xf numFmtId="167" fontId="2" fillId="0" borderId="3" xfId="11" applyFont="1" applyFill="1" applyBorder="1" applyAlignment="1">
      <alignment horizontal="center" vertical="center" wrapText="1"/>
    </xf>
    <xf numFmtId="167" fontId="2" fillId="0" borderId="3" xfId="11" applyFont="1" applyFill="1" applyBorder="1" applyAlignment="1">
      <alignment horizontal="left" vertical="center" wrapText="1"/>
    </xf>
    <xf numFmtId="49" fontId="2" fillId="0" borderId="3" xfId="9" applyNumberFormat="1" applyFont="1" applyFill="1" applyBorder="1" applyAlignment="1">
      <alignment horizontal="center" vertical="center" wrapText="1"/>
    </xf>
    <xf numFmtId="0" fontId="2" fillId="0" borderId="3" xfId="9" applyFont="1" applyFill="1" applyBorder="1" applyAlignment="1">
      <alignment horizontal="left" vertical="center" wrapText="1"/>
    </xf>
    <xf numFmtId="0" fontId="2" fillId="0" borderId="0" xfId="5" applyFont="1" applyFill="1" applyAlignment="1">
      <alignment horizontal="left" vertical="center"/>
    </xf>
    <xf numFmtId="0" fontId="13" fillId="0" borderId="0" xfId="5" applyFont="1" applyFill="1" applyAlignment="1">
      <alignment horizontal="center" vertical="center"/>
    </xf>
    <xf numFmtId="0" fontId="2" fillId="0" borderId="3" xfId="5" applyFont="1" applyFill="1" applyBorder="1" applyAlignment="1">
      <alignment horizontal="center" vertical="center" wrapText="1"/>
    </xf>
    <xf numFmtId="169" fontId="2" fillId="0" borderId="3" xfId="12" applyNumberFormat="1" applyFont="1" applyFill="1" applyBorder="1" applyAlignment="1">
      <alignment horizontal="left" vertical="center" wrapText="1"/>
    </xf>
    <xf numFmtId="0" fontId="2" fillId="0" borderId="3" xfId="9" applyFont="1" applyFill="1" applyBorder="1" applyAlignment="1">
      <alignment vertical="center" wrapText="1"/>
    </xf>
    <xf numFmtId="0" fontId="2" fillId="0" borderId="3" xfId="12" applyFont="1" applyFill="1" applyBorder="1" applyAlignment="1">
      <alignment vertical="center" wrapText="1"/>
    </xf>
    <xf numFmtId="0" fontId="2" fillId="0" borderId="3" xfId="10" applyFont="1" applyFill="1" applyBorder="1" applyAlignment="1">
      <alignment horizontal="left" vertical="center" wrapText="1"/>
    </xf>
    <xf numFmtId="0" fontId="2" fillId="0" borderId="3" xfId="10" applyFont="1" applyFill="1" applyBorder="1" applyAlignment="1">
      <alignment vertical="center" wrapText="1"/>
    </xf>
    <xf numFmtId="49" fontId="2" fillId="0" borderId="3" xfId="12" applyNumberFormat="1" applyFont="1" applyFill="1" applyBorder="1" applyAlignment="1">
      <alignment horizontal="center" vertical="center" wrapText="1"/>
    </xf>
    <xf numFmtId="170" fontId="2" fillId="0" borderId="3" xfId="12" applyNumberFormat="1" applyFont="1" applyFill="1" applyBorder="1" applyAlignment="1">
      <alignment horizontal="center" vertical="center" wrapText="1"/>
    </xf>
    <xf numFmtId="0" fontId="2" fillId="0" borderId="3" xfId="12" applyFont="1" applyFill="1" applyBorder="1" applyAlignment="1">
      <alignment horizontal="left" vertical="center" wrapText="1"/>
    </xf>
    <xf numFmtId="171" fontId="2" fillId="0" borderId="3" xfId="12" applyNumberFormat="1" applyFont="1" applyFill="1" applyBorder="1" applyAlignment="1">
      <alignment horizontal="center" vertical="center" wrapText="1"/>
    </xf>
    <xf numFmtId="0" fontId="5" fillId="0" borderId="0" xfId="5" applyFont="1" applyFill="1" applyBorder="1" applyAlignment="1">
      <alignment horizontal="left" vertical="center"/>
    </xf>
    <xf numFmtId="3" fontId="2" fillId="0" borderId="14" xfId="5" applyNumberFormat="1" applyFont="1" applyFill="1" applyBorder="1" applyAlignment="1">
      <alignment horizontal="center" vertical="center" wrapText="1"/>
    </xf>
    <xf numFmtId="3" fontId="2" fillId="0" borderId="41" xfId="5" applyNumberFormat="1" applyFont="1" applyFill="1" applyBorder="1" applyAlignment="1">
      <alignment horizontal="center" vertical="center" wrapText="1"/>
    </xf>
    <xf numFmtId="0" fontId="5" fillId="0" borderId="101" xfId="5" applyFont="1" applyBorder="1" applyAlignment="1">
      <alignment horizontal="right" wrapText="1"/>
    </xf>
    <xf numFmtId="0" fontId="5" fillId="0" borderId="5" xfId="5" applyFont="1" applyBorder="1" applyAlignment="1">
      <alignment horizontal="right" wrapText="1"/>
    </xf>
    <xf numFmtId="0" fontId="2" fillId="0" borderId="14" xfId="5" applyFont="1" applyBorder="1" applyAlignment="1" applyProtection="1">
      <alignment horizontal="center" vertical="center" wrapText="1"/>
      <protection locked="0"/>
    </xf>
    <xf numFmtId="0" fontId="2" fillId="0" borderId="41" xfId="5" applyFont="1" applyBorder="1" applyAlignment="1" applyProtection="1">
      <alignment horizontal="center" vertical="center" wrapText="1"/>
      <protection locked="0"/>
    </xf>
    <xf numFmtId="0" fontId="2" fillId="0" borderId="14" xfId="5" applyFont="1" applyBorder="1" applyAlignment="1" applyProtection="1">
      <alignment horizontal="left" vertical="center" wrapText="1"/>
      <protection locked="0"/>
    </xf>
    <xf numFmtId="0" fontId="2" fillId="0" borderId="41" xfId="5" applyFont="1" applyBorder="1" applyAlignment="1" applyProtection="1">
      <alignment horizontal="left" vertical="center" wrapText="1"/>
      <protection locked="0"/>
    </xf>
    <xf numFmtId="0" fontId="2" fillId="0" borderId="3" xfId="5" applyFont="1" applyBorder="1" applyAlignment="1">
      <alignment horizontal="center" wrapText="1"/>
    </xf>
    <xf numFmtId="0" fontId="5" fillId="0" borderId="3" xfId="15" applyFont="1" applyBorder="1" applyAlignment="1">
      <alignment horizontal="right" wrapText="1"/>
    </xf>
    <xf numFmtId="0" fontId="5" fillId="0" borderId="101" xfId="5" applyFont="1" applyFill="1" applyBorder="1" applyAlignment="1">
      <alignment horizontal="right" wrapText="1"/>
    </xf>
    <xf numFmtId="0" fontId="5" fillId="0" borderId="5" xfId="5" applyFont="1" applyFill="1" applyBorder="1" applyAlignment="1">
      <alignment horizontal="right" wrapText="1"/>
    </xf>
    <xf numFmtId="0" fontId="13" fillId="0" borderId="0" xfId="14" applyFont="1" applyAlignment="1">
      <alignment horizontal="center"/>
    </xf>
    <xf numFmtId="0" fontId="2" fillId="0" borderId="3" xfId="15" applyFont="1" applyBorder="1" applyAlignment="1">
      <alignment horizontal="center" vertical="center" wrapText="1"/>
    </xf>
    <xf numFmtId="0" fontId="4" fillId="0" borderId="3" xfId="15" applyFont="1" applyFill="1" applyBorder="1" applyAlignment="1">
      <alignment horizontal="center" vertical="center" wrapText="1"/>
    </xf>
    <xf numFmtId="0" fontId="5" fillId="0" borderId="46" xfId="1" applyFont="1" applyBorder="1" applyAlignment="1">
      <alignment horizontal="right"/>
    </xf>
    <xf numFmtId="0" fontId="5" fillId="0" borderId="47" xfId="1" applyFont="1" applyBorder="1" applyAlignment="1">
      <alignment horizontal="right"/>
    </xf>
    <xf numFmtId="0" fontId="2" fillId="0" borderId="0" xfId="1" applyFont="1" applyBorder="1" applyAlignment="1" applyProtection="1">
      <alignment horizontal="left"/>
      <protection locked="0"/>
    </xf>
    <xf numFmtId="0" fontId="2" fillId="0" borderId="0" xfId="1" applyFont="1" applyBorder="1" applyAlignment="1" applyProtection="1">
      <alignment horizontal="center"/>
      <protection locked="0"/>
    </xf>
    <xf numFmtId="0" fontId="5" fillId="0" borderId="101" xfId="1" applyFont="1" applyBorder="1" applyAlignment="1">
      <alignment horizontal="right" wrapText="1"/>
    </xf>
    <xf numFmtId="0" fontId="5" fillId="0" borderId="5" xfId="1" applyFont="1" applyBorder="1" applyAlignment="1">
      <alignment horizontal="right" wrapText="1"/>
    </xf>
    <xf numFmtId="3" fontId="6" fillId="0" borderId="101" xfId="1" applyNumberFormat="1" applyFont="1" applyBorder="1" applyAlignment="1">
      <alignment horizontal="center" wrapText="1"/>
    </xf>
    <xf numFmtId="3" fontId="6" fillId="0" borderId="4" xfId="1" applyNumberFormat="1" applyFont="1" applyBorder="1" applyAlignment="1">
      <alignment horizontal="center" wrapText="1"/>
    </xf>
    <xf numFmtId="3" fontId="6" fillId="0" borderId="5" xfId="1" applyNumberFormat="1" applyFont="1" applyBorder="1" applyAlignment="1">
      <alignment horizontal="center" wrapText="1"/>
    </xf>
    <xf numFmtId="3" fontId="6" fillId="0" borderId="120" xfId="1" applyNumberFormat="1" applyFont="1" applyBorder="1" applyAlignment="1">
      <alignment horizontal="center" wrapText="1"/>
    </xf>
    <xf numFmtId="3" fontId="6" fillId="0" borderId="2" xfId="1" applyNumberFormat="1" applyFont="1" applyBorder="1" applyAlignment="1">
      <alignment horizontal="center" wrapText="1"/>
    </xf>
    <xf numFmtId="0" fontId="2" fillId="0" borderId="0" xfId="1" applyFont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13" fillId="0" borderId="0" xfId="1" applyFont="1" applyAlignment="1">
      <alignment horizontal="center"/>
    </xf>
    <xf numFmtId="0" fontId="13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13" fillId="0" borderId="0" xfId="0" applyFont="1" applyAlignment="1">
      <alignment horizontal="center"/>
    </xf>
    <xf numFmtId="0" fontId="2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left"/>
      <protection locked="0"/>
    </xf>
    <xf numFmtId="3" fontId="2" fillId="0" borderId="14" xfId="0" applyNumberFormat="1" applyFont="1" applyBorder="1" applyAlignment="1" applyProtection="1">
      <alignment horizontal="center" wrapText="1"/>
      <protection locked="0"/>
    </xf>
    <xf numFmtId="3" fontId="2" fillId="0" borderId="41" xfId="0" applyNumberFormat="1" applyFont="1" applyBorder="1" applyAlignment="1" applyProtection="1">
      <alignment horizontal="center" wrapText="1"/>
      <protection locked="0"/>
    </xf>
    <xf numFmtId="0" fontId="5" fillId="0" borderId="3" xfId="0" applyFont="1" applyBorder="1" applyAlignment="1">
      <alignment horizontal="right" wrapText="1"/>
    </xf>
    <xf numFmtId="0" fontId="2" fillId="0" borderId="3" xfId="0" applyFont="1" applyBorder="1" applyAlignment="1" applyProtection="1">
      <alignment horizontal="left" vertical="center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17" xfId="4" applyFont="1" applyBorder="1" applyAlignment="1">
      <alignment horizontal="center" vertical="center" wrapText="1"/>
    </xf>
    <xf numFmtId="0" fontId="2" fillId="0" borderId="41" xfId="4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41" xfId="0" applyFont="1" applyFill="1" applyBorder="1" applyAlignment="1">
      <alignment horizontal="center" vertical="center" wrapText="1"/>
    </xf>
    <xf numFmtId="0" fontId="2" fillId="0" borderId="10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165" fontId="2" fillId="0" borderId="3" xfId="0" applyNumberFormat="1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41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166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left" vertical="center"/>
      <protection locked="0"/>
    </xf>
  </cellXfs>
  <cellStyles count="17">
    <cellStyle name="Comma 3" xfId="11"/>
    <cellStyle name="Currency 2" xfId="7"/>
    <cellStyle name="Normal" xfId="0" builtinId="0"/>
    <cellStyle name="Normal 2" xfId="1"/>
    <cellStyle name="Normal 2 2 2" xfId="8"/>
    <cellStyle name="Normal 2 3" xfId="5"/>
    <cellStyle name="Normal 2 3 2" xfId="12"/>
    <cellStyle name="Normal 3" xfId="2"/>
    <cellStyle name="Normal 3 2" xfId="3"/>
    <cellStyle name="Normal 3 2 2" xfId="10"/>
    <cellStyle name="Normal 3 2 2 2" xfId="4"/>
    <cellStyle name="Normal 3 2 2 2 2" xfId="16"/>
    <cellStyle name="Normal 4" xfId="13"/>
    <cellStyle name="Normal 6" xfId="14"/>
    <cellStyle name="Normal_09.510_Izgl nod konkursi nometnes 2010" xfId="9"/>
    <cellStyle name="Normal_budžeta nod.2" xfId="15"/>
    <cellStyle name="Percent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92D050"/>
  </sheetPr>
  <dimension ref="A1:Q338"/>
  <sheetViews>
    <sheetView view="pageLayout" zoomScaleNormal="90" workbookViewId="0">
      <selection activeCell="S4" sqref="S4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customHeight="1" x14ac:dyDescent="0.25">
      <c r="A5" s="5" t="s">
        <v>0</v>
      </c>
      <c r="B5" s="6"/>
      <c r="C5" s="1100" t="s">
        <v>319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2.75" customHeight="1" x14ac:dyDescent="0.25">
      <c r="A6" s="5" t="s">
        <v>1</v>
      </c>
      <c r="B6" s="6"/>
      <c r="C6" s="1100" t="s">
        <v>318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320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439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440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441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/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 t="s">
        <v>442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583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500786</v>
      </c>
      <c r="D22" s="195">
        <f>SUM(D23,D26,D27,D43,D44)</f>
        <v>466791</v>
      </c>
      <c r="E22" s="20">
        <f>SUM(E23,E26,E27,E43,E44)</f>
        <v>1085</v>
      </c>
      <c r="F22" s="196">
        <f t="shared" ref="F22:F27" si="0">D22+E22</f>
        <v>467876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33361</v>
      </c>
      <c r="K22" s="163">
        <f>SUM(K23,K28,K44)</f>
        <v>-451</v>
      </c>
      <c r="L22" s="21">
        <f>J22+K22</f>
        <v>32910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12245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12696</v>
      </c>
      <c r="K23" s="164">
        <f>SUM(K24:K25)</f>
        <v>-451</v>
      </c>
      <c r="L23" s="25">
        <f>J23+K23</f>
        <v>12245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12245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>
        <v>12696</v>
      </c>
      <c r="K25" s="166">
        <v>-451</v>
      </c>
      <c r="L25" s="33">
        <f>J25+K25</f>
        <v>12245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467876</v>
      </c>
      <c r="D26" s="203">
        <v>466791</v>
      </c>
      <c r="E26" s="35">
        <v>1085</v>
      </c>
      <c r="F26" s="204">
        <f t="shared" si="0"/>
        <v>467876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20665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20665</v>
      </c>
      <c r="K28" s="91">
        <f>SUM(K29,K33,K35,K38)</f>
        <v>0</v>
      </c>
      <c r="L28" s="101">
        <f t="shared" ref="L28:L42" si="2">J28+K28</f>
        <v>20665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20665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20665</v>
      </c>
      <c r="K38" s="91">
        <f>SUM(K39:K42)</f>
        <v>0</v>
      </c>
      <c r="L38" s="101">
        <f t="shared" si="2"/>
        <v>20665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20665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20665</v>
      </c>
      <c r="K42" s="181"/>
      <c r="L42" s="96">
        <f t="shared" si="2"/>
        <v>20665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500786</v>
      </c>
      <c r="D51" s="221">
        <f>SUM(D52,D283)</f>
        <v>466791</v>
      </c>
      <c r="E51" s="78">
        <f>SUM(E52,E283)</f>
        <v>1085</v>
      </c>
      <c r="F51" s="222">
        <f t="shared" ref="F51:F115" si="5">D51+E51</f>
        <v>467876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33361</v>
      </c>
      <c r="K51" s="175">
        <f>SUM(K52,K283)</f>
        <v>-451</v>
      </c>
      <c r="L51" s="79">
        <f t="shared" ref="L51:L115" si="7">J51+K51</f>
        <v>32910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500786</v>
      </c>
      <c r="D52" s="223">
        <f>SUM(D53,D195)</f>
        <v>466791</v>
      </c>
      <c r="E52" s="82">
        <f>SUM(E53,E195)</f>
        <v>1085</v>
      </c>
      <c r="F52" s="224">
        <f t="shared" si="5"/>
        <v>467876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33361</v>
      </c>
      <c r="K52" s="176">
        <f>SUM(K53,K195)</f>
        <v>-451</v>
      </c>
      <c r="L52" s="83">
        <f t="shared" si="7"/>
        <v>32910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500786</v>
      </c>
      <c r="D53" s="225">
        <f>SUM(D54,D76,D174,D188)</f>
        <v>466791</v>
      </c>
      <c r="E53" s="85">
        <f>SUM(E54,E76,E174,E188)</f>
        <v>1085</v>
      </c>
      <c r="F53" s="226">
        <f t="shared" si="5"/>
        <v>467876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33361</v>
      </c>
      <c r="K53" s="177">
        <f>SUM(K54,K76,K174,K188)</f>
        <v>-451</v>
      </c>
      <c r="L53" s="86">
        <f t="shared" si="7"/>
        <v>32910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332658</v>
      </c>
      <c r="D54" s="227">
        <f>SUM(D55,D68)</f>
        <v>331573</v>
      </c>
      <c r="E54" s="88">
        <f>SUM(E55,E68)</f>
        <v>1085</v>
      </c>
      <c r="F54" s="228">
        <f t="shared" si="5"/>
        <v>332658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256550</v>
      </c>
      <c r="D55" s="229">
        <f>SUM(D56,D59,D67)</f>
        <v>256550</v>
      </c>
      <c r="E55" s="43">
        <f>SUM(E56,E59,E67)</f>
        <v>0</v>
      </c>
      <c r="F55" s="230">
        <f t="shared" si="5"/>
        <v>256550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208797</v>
      </c>
      <c r="D56" s="115">
        <f>SUM(D57:D58)</f>
        <v>208797</v>
      </c>
      <c r="E56" s="93">
        <f>SUM(E57:E58)</f>
        <v>0</v>
      </c>
      <c r="F56" s="231">
        <f t="shared" si="5"/>
        <v>208797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42962</v>
      </c>
      <c r="D57" s="232">
        <v>42962</v>
      </c>
      <c r="E57" s="47"/>
      <c r="F57" s="127">
        <f t="shared" si="5"/>
        <v>42962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165835</v>
      </c>
      <c r="D58" s="233">
        <v>165835</v>
      </c>
      <c r="E58" s="52"/>
      <c r="F58" s="126">
        <f t="shared" si="5"/>
        <v>165835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16891</v>
      </c>
      <c r="D59" s="234">
        <f>SUM(D60:D66)</f>
        <v>16891</v>
      </c>
      <c r="E59" s="34">
        <f>SUM(E60:E66)</f>
        <v>0</v>
      </c>
      <c r="F59" s="131">
        <f>D59+E59</f>
        <v>16891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3558</v>
      </c>
      <c r="D61" s="233">
        <v>3558</v>
      </c>
      <c r="E61" s="52"/>
      <c r="F61" s="126">
        <f t="shared" si="5"/>
        <v>3558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5380</v>
      </c>
      <c r="D64" s="233">
        <v>5380</v>
      </c>
      <c r="E64" s="52"/>
      <c r="F64" s="126">
        <f t="shared" si="5"/>
        <v>5380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7953</v>
      </c>
      <c r="D65" s="233">
        <v>7953</v>
      </c>
      <c r="E65" s="52"/>
      <c r="F65" s="126">
        <f t="shared" si="5"/>
        <v>7953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30862</v>
      </c>
      <c r="D67" s="235">
        <v>30862</v>
      </c>
      <c r="E67" s="99"/>
      <c r="F67" s="236">
        <f t="shared" si="5"/>
        <v>30862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76108</v>
      </c>
      <c r="D68" s="229">
        <f>SUM(D69:D70)</f>
        <v>75023</v>
      </c>
      <c r="E68" s="43">
        <f>SUM(E69:E70)</f>
        <v>1085</v>
      </c>
      <c r="F68" s="230">
        <f>D68+E68</f>
        <v>76108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63088</v>
      </c>
      <c r="D69" s="232">
        <v>63088</v>
      </c>
      <c r="E69" s="47"/>
      <c r="F69" s="127">
        <f t="shared" si="5"/>
        <v>63088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13020</v>
      </c>
      <c r="D70" s="234">
        <f>SUM(D71:D75)</f>
        <v>11935</v>
      </c>
      <c r="E70" s="34">
        <f>SUM(E71:E75)</f>
        <v>1085</v>
      </c>
      <c r="F70" s="131">
        <f t="shared" si="5"/>
        <v>13020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6627</v>
      </c>
      <c r="D71" s="233">
        <v>6627</v>
      </c>
      <c r="E71" s="52"/>
      <c r="F71" s="126">
        <f t="shared" si="5"/>
        <v>6627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2135</v>
      </c>
      <c r="D74" s="233">
        <v>1050</v>
      </c>
      <c r="E74" s="52">
        <v>1085</v>
      </c>
      <c r="F74" s="126">
        <f t="shared" si="5"/>
        <v>2135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 t="s">
        <v>443</v>
      </c>
    </row>
    <row r="75" spans="1:16" ht="60" x14ac:dyDescent="0.25">
      <c r="A75" s="31">
        <v>1228</v>
      </c>
      <c r="B75" s="50" t="s">
        <v>297</v>
      </c>
      <c r="C75" s="343">
        <f t="shared" si="4"/>
        <v>4258</v>
      </c>
      <c r="D75" s="233">
        <v>4258</v>
      </c>
      <c r="E75" s="52"/>
      <c r="F75" s="126">
        <f t="shared" si="5"/>
        <v>4258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168128</v>
      </c>
      <c r="D76" s="227">
        <f>SUM(D77,D84,D131,D165,D166,D173)</f>
        <v>135218</v>
      </c>
      <c r="E76" s="88">
        <f>SUM(E77,E84,E131,E165,E166,E173)</f>
        <v>0</v>
      </c>
      <c r="F76" s="228">
        <f t="shared" si="5"/>
        <v>135218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33361</v>
      </c>
      <c r="K76" s="178">
        <f>SUM(K77,K84,K131,K165,K166,K173)</f>
        <v>-451</v>
      </c>
      <c r="L76" s="89">
        <f t="shared" si="7"/>
        <v>32910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64920</v>
      </c>
      <c r="D77" s="229">
        <f>SUM(D78,D81)</f>
        <v>64920</v>
      </c>
      <c r="E77" s="43">
        <f>SUM(E78,E81)</f>
        <v>0</v>
      </c>
      <c r="F77" s="230">
        <f t="shared" si="5"/>
        <v>64920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2204</v>
      </c>
      <c r="D78" s="237">
        <f>SUM(D79:D80)</f>
        <v>2204</v>
      </c>
      <c r="E78" s="60">
        <f>SUM(E79:E80)</f>
        <v>0</v>
      </c>
      <c r="F78" s="238">
        <f t="shared" si="5"/>
        <v>2204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769</v>
      </c>
      <c r="D79" s="233">
        <v>769</v>
      </c>
      <c r="E79" s="52"/>
      <c r="F79" s="126">
        <f t="shared" si="5"/>
        <v>769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1435</v>
      </c>
      <c r="D80" s="233">
        <v>1435</v>
      </c>
      <c r="E80" s="52"/>
      <c r="F80" s="126">
        <f t="shared" si="5"/>
        <v>1435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62716</v>
      </c>
      <c r="D81" s="234">
        <f>SUM(D82:D83)</f>
        <v>62716</v>
      </c>
      <c r="E81" s="34">
        <f>SUM(E82:E83)</f>
        <v>0</v>
      </c>
      <c r="F81" s="131">
        <f t="shared" si="5"/>
        <v>62716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13172</v>
      </c>
      <c r="D82" s="233">
        <v>13172</v>
      </c>
      <c r="E82" s="52"/>
      <c r="F82" s="126">
        <f t="shared" si="5"/>
        <v>13172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49544</v>
      </c>
      <c r="D83" s="233">
        <v>49544</v>
      </c>
      <c r="E83" s="52"/>
      <c r="F83" s="126">
        <f t="shared" si="5"/>
        <v>49544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54073</v>
      </c>
      <c r="D84" s="229">
        <f>SUM(D85,D90,D96,D104,D113,D117,D123,D129)</f>
        <v>51650</v>
      </c>
      <c r="E84" s="43">
        <f>SUM(E85,E90,E96,E104,E113,E117,E123,E129)</f>
        <v>0</v>
      </c>
      <c r="F84" s="230">
        <f t="shared" si="5"/>
        <v>51650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2423</v>
      </c>
      <c r="K84" s="91">
        <f>SUM(K85,K90,K96,K104,K113,K117,K123,K129)</f>
        <v>0</v>
      </c>
      <c r="L84" s="101">
        <f t="shared" si="7"/>
        <v>2423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21950</v>
      </c>
      <c r="D85" s="115">
        <f>SUM(D86:D89)</f>
        <v>21950</v>
      </c>
      <c r="E85" s="93">
        <f>SUM(E86:E89)</f>
        <v>0</v>
      </c>
      <c r="F85" s="231">
        <f t="shared" si="5"/>
        <v>21950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950</v>
      </c>
      <c r="D86" s="232">
        <v>950</v>
      </c>
      <c r="E86" s="47"/>
      <c r="F86" s="127">
        <f t="shared" si="5"/>
        <v>950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0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0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21000</v>
      </c>
      <c r="D89" s="233">
        <v>21000</v>
      </c>
      <c r="E89" s="52"/>
      <c r="F89" s="126">
        <f t="shared" si="5"/>
        <v>21000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0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0</v>
      </c>
      <c r="D93" s="233"/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27753</v>
      </c>
      <c r="D96" s="234">
        <f>SUM(D97:D103)</f>
        <v>25330</v>
      </c>
      <c r="E96" s="34">
        <f>SUM(E97:E103)</f>
        <v>0</v>
      </c>
      <c r="F96" s="131">
        <f t="shared" si="5"/>
        <v>25330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2423</v>
      </c>
      <c r="K96" s="104">
        <f>SUM(K97:K103)</f>
        <v>0</v>
      </c>
      <c r="L96" s="98">
        <f t="shared" si="7"/>
        <v>2423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8000</v>
      </c>
      <c r="D97" s="233">
        <v>6577</v>
      </c>
      <c r="E97" s="52"/>
      <c r="F97" s="126">
        <f t="shared" si="5"/>
        <v>6577</v>
      </c>
      <c r="G97" s="233"/>
      <c r="H97" s="181"/>
      <c r="I97" s="96">
        <f t="shared" si="6"/>
        <v>0</v>
      </c>
      <c r="J97" s="233">
        <v>1423</v>
      </c>
      <c r="K97" s="181"/>
      <c r="L97" s="96">
        <f t="shared" si="7"/>
        <v>1423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1500</v>
      </c>
      <c r="D98" s="233">
        <v>1500</v>
      </c>
      <c r="E98" s="52"/>
      <c r="F98" s="126">
        <f t="shared" si="5"/>
        <v>1500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12060</v>
      </c>
      <c r="D101" s="233">
        <v>12060</v>
      </c>
      <c r="E101" s="52"/>
      <c r="F101" s="126">
        <f t="shared" si="5"/>
        <v>12060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6193</v>
      </c>
      <c r="D103" s="233">
        <v>5193</v>
      </c>
      <c r="E103" s="52"/>
      <c r="F103" s="126">
        <f t="shared" si="5"/>
        <v>5193</v>
      </c>
      <c r="G103" s="233"/>
      <c r="H103" s="181"/>
      <c r="I103" s="96">
        <f t="shared" si="6"/>
        <v>0</v>
      </c>
      <c r="J103" s="233">
        <v>1000</v>
      </c>
      <c r="K103" s="181"/>
      <c r="L103" s="96">
        <f t="shared" si="7"/>
        <v>1000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0</v>
      </c>
      <c r="D104" s="234">
        <f>SUM(D105:D112)</f>
        <v>0</v>
      </c>
      <c r="E104" s="34">
        <f>SUM(E105:E112)</f>
        <v>0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0</v>
      </c>
      <c r="D107" s="233"/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0</v>
      </c>
      <c r="D108" s="233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1500</v>
      </c>
      <c r="D117" s="234">
        <f>SUM(D118:D122)</f>
        <v>1500</v>
      </c>
      <c r="E117" s="34">
        <f>SUM(E118:E122)</f>
        <v>0</v>
      </c>
      <c r="F117" s="131">
        <f t="shared" si="10"/>
        <v>1500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1500</v>
      </c>
      <c r="D122" s="233">
        <v>1500</v>
      </c>
      <c r="E122" s="52"/>
      <c r="F122" s="126">
        <f t="shared" si="10"/>
        <v>1500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2870</v>
      </c>
      <c r="D123" s="234">
        <f>SUM(D124:D128)</f>
        <v>2870</v>
      </c>
      <c r="E123" s="34">
        <f>SUM(E124:E128)</f>
        <v>0</v>
      </c>
      <c r="F123" s="131">
        <f t="shared" si="10"/>
        <v>2870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2870</v>
      </c>
      <c r="D128" s="233">
        <v>2870</v>
      </c>
      <c r="E128" s="52"/>
      <c r="F128" s="126">
        <f t="shared" si="10"/>
        <v>2870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45249</v>
      </c>
      <c r="D131" s="229">
        <f>SUM(D132,D137,D141,D142,D145,D152,D160,D161,D164)</f>
        <v>18648</v>
      </c>
      <c r="E131" s="43">
        <f>SUM(E132,E137,E141,E142,E145,E152,E160,E161,E164)</f>
        <v>0</v>
      </c>
      <c r="F131" s="230">
        <f t="shared" si="10"/>
        <v>18648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27052</v>
      </c>
      <c r="K131" s="91">
        <f>SUM(K132,K137,K141,K142,K145,K152,K160,K161,K164)</f>
        <v>-451</v>
      </c>
      <c r="L131" s="101">
        <f t="shared" si="12"/>
        <v>26601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45249</v>
      </c>
      <c r="D132" s="342">
        <f>SUM(D133:D136)</f>
        <v>18648</v>
      </c>
      <c r="E132" s="183">
        <f>SUM(E133:E136)</f>
        <v>0</v>
      </c>
      <c r="F132" s="238">
        <f t="shared" si="10"/>
        <v>18648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27052</v>
      </c>
      <c r="K132" s="183">
        <f>SUM(K133:K136)</f>
        <v>-451</v>
      </c>
      <c r="L132" s="103">
        <f t="shared" si="12"/>
        <v>26601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1600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>
        <v>1600</v>
      </c>
      <c r="K133" s="181"/>
      <c r="L133" s="96">
        <f t="shared" si="12"/>
        <v>1600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0</v>
      </c>
      <c r="D134" s="233"/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43649</v>
      </c>
      <c r="D136" s="233">
        <v>18648</v>
      </c>
      <c r="E136" s="52"/>
      <c r="F136" s="126">
        <f t="shared" si="10"/>
        <v>18648</v>
      </c>
      <c r="G136" s="233"/>
      <c r="H136" s="181"/>
      <c r="I136" s="96">
        <f t="shared" si="11"/>
        <v>0</v>
      </c>
      <c r="J136" s="233">
        <v>25452</v>
      </c>
      <c r="K136" s="181">
        <v>-451</v>
      </c>
      <c r="L136" s="96">
        <f t="shared" si="12"/>
        <v>25001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0</v>
      </c>
      <c r="D139" s="233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0</v>
      </c>
      <c r="D145" s="115">
        <f>SUM(D146:D151)</f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0</v>
      </c>
      <c r="D147" s="233"/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3886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3886</v>
      </c>
      <c r="K166" s="91">
        <f t="shared" si="15"/>
        <v>0</v>
      </c>
      <c r="L166" s="101">
        <f t="shared" si="12"/>
        <v>3886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3886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3886</v>
      </c>
      <c r="K167" s="183">
        <f t="shared" si="17"/>
        <v>0</v>
      </c>
      <c r="L167" s="103">
        <f t="shared" si="12"/>
        <v>3886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3886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>
        <v>3886</v>
      </c>
      <c r="K168" s="181"/>
      <c r="L168" s="96">
        <f t="shared" si="12"/>
        <v>3886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0</v>
      </c>
      <c r="D195" s="225">
        <f>SUM(D196,D231,D269)</f>
        <v>0</v>
      </c>
      <c r="E195" s="85">
        <f>SUM(E196,E231,E269)</f>
        <v>0</v>
      </c>
      <c r="F195" s="226">
        <f t="shared" si="24"/>
        <v>0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0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0</v>
      </c>
      <c r="D196" s="227">
        <f>D197+D205</f>
        <v>0</v>
      </c>
      <c r="E196" s="88">
        <f>E197+E205</f>
        <v>0</v>
      </c>
      <c r="F196" s="228">
        <f t="shared" si="24"/>
        <v>0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0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0</v>
      </c>
      <c r="D197" s="229">
        <f>D198+D199+D202+D203+D204</f>
        <v>0</v>
      </c>
      <c r="E197" s="43">
        <f>E198+E199+E202+E203+E204</f>
        <v>0</v>
      </c>
      <c r="F197" s="230">
        <f t="shared" si="24"/>
        <v>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0</v>
      </c>
      <c r="D199" s="234">
        <f>D200+D201</f>
        <v>0</v>
      </c>
      <c r="E199" s="34">
        <f>E200+E201</f>
        <v>0</v>
      </c>
      <c r="F199" s="131">
        <f t="shared" si="24"/>
        <v>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1"/>
        <v>0</v>
      </c>
      <c r="D200" s="233"/>
      <c r="E200" s="52"/>
      <c r="F200" s="126">
        <f t="shared" si="24"/>
        <v>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0</v>
      </c>
      <c r="D205" s="229">
        <f>D206+D216+D217+D226+D227+D228+D230</f>
        <v>0</v>
      </c>
      <c r="E205" s="43">
        <f>E206+E216+E217+E226+E227+E228+E230</f>
        <v>0</v>
      </c>
      <c r="F205" s="230">
        <f t="shared" si="24"/>
        <v>0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0</v>
      </c>
      <c r="D217" s="234">
        <f>SUM(D218:D225)</f>
        <v>0</v>
      </c>
      <c r="E217" s="34">
        <f>SUM(E218:E225)</f>
        <v>0</v>
      </c>
      <c r="F217" s="131">
        <f t="shared" si="24"/>
        <v>0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0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1"/>
        <v>0</v>
      </c>
      <c r="D224" s="233"/>
      <c r="E224" s="52"/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1"/>
        <v>0</v>
      </c>
      <c r="D225" s="233"/>
      <c r="E225" s="52"/>
      <c r="F225" s="126">
        <f t="shared" si="24"/>
        <v>0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359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343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343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343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343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343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343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343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343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343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343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343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343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343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343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343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343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343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343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370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343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343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343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343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343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359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343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343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343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343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343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343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343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343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0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0</v>
      </c>
      <c r="K283" s="104">
        <f>SUM(K284:K285)</f>
        <v>0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0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/>
      <c r="K284" s="181"/>
      <c r="L284" s="96">
        <f t="shared" si="32"/>
        <v>0</v>
      </c>
      <c r="M284" s="110"/>
      <c r="N284" s="52"/>
      <c r="O284" s="96">
        <f t="shared" si="50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517">
        <f>SUM(C283,C269,C231,C196,C188,C174,C76,C54)</f>
        <v>500786</v>
      </c>
      <c r="D286" s="403">
        <f>SUM(D283,D269,D231,D196,D188,D174,D76,D54)</f>
        <v>466791</v>
      </c>
      <c r="E286" s="404">
        <f>SUM(E283,E269,E231,E196,E188,E174,E76,E54)</f>
        <v>1085</v>
      </c>
      <c r="F286" s="405">
        <f t="shared" si="30"/>
        <v>467876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1"/>
        <v>0</v>
      </c>
      <c r="J286" s="403">
        <f>SUM(J283,J269,J231,J196,J188,J174,J76,J54)</f>
        <v>33361</v>
      </c>
      <c r="K286" s="406">
        <f>SUM(K283,K269,K231,K196,K188,K174,K76,K54)</f>
        <v>-451</v>
      </c>
      <c r="L286" s="407">
        <f t="shared" si="32"/>
        <v>32910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372">
        <f t="shared" ref="C288" si="51">F288+I288+L288+O288</f>
        <v>-12245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-12696</v>
      </c>
      <c r="K288" s="190">
        <f>(K28+K44)-K52</f>
        <v>451</v>
      </c>
      <c r="L288" s="147">
        <f>J288+K288</f>
        <v>-12245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372">
        <f>SUM(C291,C293)-C301+C303</f>
        <v>12245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12696</v>
      </c>
      <c r="K290" s="190">
        <f t="shared" si="53"/>
        <v>-451</v>
      </c>
      <c r="L290" s="147">
        <f>J290+K290</f>
        <v>12245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8" t="s">
        <v>254</v>
      </c>
      <c r="B291" s="148" t="s">
        <v>255</v>
      </c>
      <c r="C291" s="372">
        <f>C23-C283</f>
        <v>12245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12696</v>
      </c>
      <c r="K291" s="190">
        <f>K23-K283</f>
        <v>-451</v>
      </c>
      <c r="L291" s="147">
        <f>J291+K291</f>
        <v>12245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96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408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85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84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84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84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84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95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96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409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410"/>
      <c r="D302" s="255"/>
      <c r="E302" s="156"/>
      <c r="F302" s="256"/>
      <c r="G302" s="225"/>
      <c r="H302" s="177"/>
      <c r="I302" s="144"/>
      <c r="J302" s="225"/>
      <c r="K302" s="177"/>
      <c r="L302" s="147"/>
      <c r="M302" s="86"/>
      <c r="N302" s="86"/>
      <c r="O302" s="147"/>
      <c r="P302" s="341"/>
    </row>
    <row r="303" spans="1:16" s="17" customFormat="1" ht="48" x14ac:dyDescent="0.25">
      <c r="A303" s="148" t="s">
        <v>272</v>
      </c>
      <c r="B303" s="157" t="s">
        <v>273</v>
      </c>
      <c r="C303" s="411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  <row r="304" spans="1:16" x14ac:dyDescent="0.25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</row>
    <row r="305" spans="1:16" x14ac:dyDescent="0.25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</row>
    <row r="306" spans="1:16" ht="12.75" customHeight="1" x14ac:dyDescent="0.25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</row>
    <row r="307" spans="1:16" ht="12.75" customHeight="1" x14ac:dyDescent="0.25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</row>
    <row r="308" spans="1:16" ht="12.75" customHeight="1" x14ac:dyDescent="0.25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</row>
    <row r="309" spans="1:16" ht="12.75" customHeight="1" x14ac:dyDescent="0.25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</row>
    <row r="310" spans="1:16" ht="12.75" customHeight="1" x14ac:dyDescent="0.25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</row>
    <row r="311" spans="1:16" ht="12.75" customHeight="1" x14ac:dyDescent="0.25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</row>
    <row r="312" spans="1:16" ht="12.75" customHeight="1" x14ac:dyDescent="0.25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</row>
    <row r="313" spans="1:16" ht="12.75" customHeight="1" x14ac:dyDescent="0.25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</row>
    <row r="314" spans="1:16" ht="12.75" customHeight="1" x14ac:dyDescent="0.25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</row>
    <row r="315" spans="1:16" ht="12.75" customHeight="1" x14ac:dyDescent="0.25">
      <c r="A315" s="350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</row>
    <row r="316" spans="1:16" x14ac:dyDescent="0.25">
      <c r="A316" s="350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</row>
    <row r="317" spans="1:16" x14ac:dyDescent="0.25">
      <c r="A317" s="350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</row>
    <row r="318" spans="1:16" x14ac:dyDescent="0.25">
      <c r="A318" s="350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</row>
    <row r="319" spans="1:16" x14ac:dyDescent="0.25">
      <c r="A319" s="350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</row>
    <row r="320" spans="1:16" x14ac:dyDescent="0.25">
      <c r="A320" s="350"/>
      <c r="B320" s="350"/>
      <c r="C320" s="350"/>
      <c r="D320" s="350"/>
      <c r="E320" s="350"/>
      <c r="F320" s="350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</row>
    <row r="321" spans="1:16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</row>
    <row r="322" spans="1:16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</row>
    <row r="323" spans="1:16" x14ac:dyDescent="0.25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</row>
    <row r="324" spans="1:16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</row>
    <row r="325" spans="1:16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</row>
    <row r="326" spans="1:16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</row>
    <row r="327" spans="1:16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</row>
    <row r="328" spans="1:1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</sheetData>
  <sheetProtection algorithmName="SHA-512" hashValue="HuPobM8Vj5cHp4scAB7aWeDLVJAOT1xq8ND8pIWv8Zger1xnheYP8erx50+jcAyhTZoREI07/h3qpb4gdoT+Yg==" saltValue="BjPqIU4miyYTT177xQarWA==" spinCount="100000" sheet="1" objects="1" scenarios="1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3.pielikums Jūrmalas pilsētas domes
2015.gada 5.marta saistošajiem noteikumiem Nr.13
(protokols Nr.6, 11.punkts)
Tāme Nr.01.1.1.  </first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Q338"/>
  <sheetViews>
    <sheetView view="pageLayout" zoomScaleNormal="90" workbookViewId="0">
      <selection activeCell="S8" sqref="S8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customHeight="1" x14ac:dyDescent="0.25">
      <c r="A5" s="5" t="s">
        <v>0</v>
      </c>
      <c r="B5" s="6"/>
      <c r="C5" s="1100" t="s">
        <v>319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2.75" customHeight="1" x14ac:dyDescent="0.25">
      <c r="A6" s="5" t="s">
        <v>1</v>
      </c>
      <c r="B6" s="6"/>
      <c r="C6" s="1100" t="s">
        <v>318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320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325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326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/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324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/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4049754</v>
      </c>
      <c r="D22" s="195">
        <f>SUM(D23,D26,D27,D43,D44)</f>
        <v>0</v>
      </c>
      <c r="E22" s="20">
        <f>SUM(E23,E26,E27,E43,E44)</f>
        <v>4049754</v>
      </c>
      <c r="F22" s="196">
        <f t="shared" ref="F22:F27" si="0">D22+E22</f>
        <v>4049754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0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0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25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4049754</v>
      </c>
      <c r="D26" s="203">
        <v>0</v>
      </c>
      <c r="E26" s="35">
        <v>4049754</v>
      </c>
      <c r="F26" s="204">
        <f t="shared" si="0"/>
        <v>4049754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25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25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25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25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25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25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4049754</v>
      </c>
      <c r="D51" s="221">
        <f>SUM(D52,D283)</f>
        <v>0</v>
      </c>
      <c r="E51" s="78">
        <f>SUM(E52,E283)</f>
        <v>4049754</v>
      </c>
      <c r="F51" s="222">
        <f t="shared" ref="F51:F115" si="5">D51+E51</f>
        <v>4049754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0</v>
      </c>
      <c r="K51" s="175">
        <f>SUM(K52,K283)</f>
        <v>0</v>
      </c>
      <c r="L51" s="79">
        <f t="shared" ref="L51:L115" si="7">J51+K51</f>
        <v>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4049754</v>
      </c>
      <c r="D52" s="223">
        <f>SUM(D53,D195)</f>
        <v>0</v>
      </c>
      <c r="E52" s="82">
        <f>SUM(E53,E195)</f>
        <v>4049754</v>
      </c>
      <c r="F52" s="224">
        <f t="shared" si="5"/>
        <v>4049754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0</v>
      </c>
      <c r="K52" s="176">
        <f>SUM(K53,K195)</f>
        <v>0</v>
      </c>
      <c r="L52" s="83">
        <f t="shared" si="7"/>
        <v>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0</v>
      </c>
      <c r="D53" s="225">
        <f>SUM(D54,D76,D174,D188)</f>
        <v>0</v>
      </c>
      <c r="E53" s="85">
        <f>SUM(E54,E76,E174,E188)</f>
        <v>0</v>
      </c>
      <c r="F53" s="226">
        <f t="shared" si="5"/>
        <v>0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0</v>
      </c>
      <c r="K53" s="177">
        <f>SUM(K54,K76,K174,K188)</f>
        <v>0</v>
      </c>
      <c r="L53" s="86">
        <f t="shared" si="7"/>
        <v>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0</v>
      </c>
      <c r="D54" s="227">
        <f>SUM(D55,D68)</f>
        <v>0</v>
      </c>
      <c r="E54" s="88">
        <f>SUM(E55,E68)</f>
        <v>0</v>
      </c>
      <c r="F54" s="228">
        <f t="shared" si="5"/>
        <v>0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0</v>
      </c>
      <c r="D55" s="229">
        <f>SUM(D56,D59,D67)</f>
        <v>0</v>
      </c>
      <c r="E55" s="43">
        <f>SUM(E56,E59,E67)</f>
        <v>0</v>
      </c>
      <c r="F55" s="230">
        <f t="shared" si="5"/>
        <v>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0</v>
      </c>
      <c r="D56" s="115">
        <f>SUM(D57:D58)</f>
        <v>0</v>
      </c>
      <c r="E56" s="93">
        <f>SUM(E57:E58)</f>
        <v>0</v>
      </c>
      <c r="F56" s="231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0</v>
      </c>
      <c r="D58" s="233"/>
      <c r="E58" s="52"/>
      <c r="F58" s="126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25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0</v>
      </c>
      <c r="D59" s="234">
        <f>SUM(D60:D66)</f>
        <v>0</v>
      </c>
      <c r="E59" s="34">
        <f>SUM(E60:E66)</f>
        <v>0</v>
      </c>
      <c r="F59" s="131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25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25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0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25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25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25"/>
    </row>
    <row r="64" spans="1:16" x14ac:dyDescent="0.25">
      <c r="A64" s="31">
        <v>1147</v>
      </c>
      <c r="B64" s="50" t="s">
        <v>61</v>
      </c>
      <c r="C64" s="343">
        <f t="shared" si="4"/>
        <v>0</v>
      </c>
      <c r="D64" s="233"/>
      <c r="E64" s="52"/>
      <c r="F64" s="126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25"/>
    </row>
    <row r="65" spans="1:16" x14ac:dyDescent="0.25">
      <c r="A65" s="31">
        <v>1148</v>
      </c>
      <c r="B65" s="50" t="s">
        <v>295</v>
      </c>
      <c r="C65" s="343">
        <f t="shared" si="4"/>
        <v>0</v>
      </c>
      <c r="D65" s="233"/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25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25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0</v>
      </c>
      <c r="D68" s="229">
        <f>SUM(D69:D70)</f>
        <v>0</v>
      </c>
      <c r="E68" s="43">
        <f>SUM(E69:E70)</f>
        <v>0</v>
      </c>
      <c r="F68" s="230">
        <f>D68+E68</f>
        <v>0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0</v>
      </c>
      <c r="D69" s="232"/>
      <c r="E69" s="47"/>
      <c r="F69" s="127">
        <f t="shared" si="5"/>
        <v>0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0</v>
      </c>
      <c r="D70" s="234">
        <f>SUM(D71:D75)</f>
        <v>0</v>
      </c>
      <c r="E70" s="34">
        <f>SUM(E71:E75)</f>
        <v>0</v>
      </c>
      <c r="F70" s="131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25"/>
    </row>
    <row r="71" spans="1:16" ht="60" x14ac:dyDescent="0.25">
      <c r="A71" s="31">
        <v>1221</v>
      </c>
      <c r="B71" s="50" t="s">
        <v>296</v>
      </c>
      <c r="C71" s="343">
        <f t="shared" si="4"/>
        <v>0</v>
      </c>
      <c r="D71" s="233"/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25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25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25"/>
    </row>
    <row r="74" spans="1:16" ht="36" x14ac:dyDescent="0.25">
      <c r="A74" s="31">
        <v>1227</v>
      </c>
      <c r="B74" s="50" t="s">
        <v>68</v>
      </c>
      <c r="C74" s="343">
        <f t="shared" si="4"/>
        <v>0</v>
      </c>
      <c r="D74" s="233"/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25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25"/>
    </row>
    <row r="76" spans="1:16" ht="15" customHeight="1" x14ac:dyDescent="0.25">
      <c r="A76" s="87">
        <v>2000</v>
      </c>
      <c r="B76" s="87" t="s">
        <v>69</v>
      </c>
      <c r="C76" s="369">
        <f t="shared" si="4"/>
        <v>0</v>
      </c>
      <c r="D76" s="227">
        <f>SUM(D77,D84,D131,D165,D166,D173)</f>
        <v>0</v>
      </c>
      <c r="E76" s="88">
        <f>SUM(E77,E84,E131,E165,E166,E173)</f>
        <v>0</v>
      </c>
      <c r="F76" s="228">
        <f t="shared" si="5"/>
        <v>0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0</v>
      </c>
      <c r="K76" s="178">
        <f>SUM(K77,K84,K131,K165,K166,K173)</f>
        <v>0</v>
      </c>
      <c r="L76" s="89">
        <f t="shared" si="7"/>
        <v>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25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25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25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25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25"/>
    </row>
    <row r="84" spans="1:16" x14ac:dyDescent="0.25">
      <c r="A84" s="38">
        <v>2200</v>
      </c>
      <c r="B84" s="90" t="s">
        <v>71</v>
      </c>
      <c r="C84" s="344">
        <f t="shared" si="4"/>
        <v>0</v>
      </c>
      <c r="D84" s="229">
        <f>SUM(D85,D90,D96,D104,D113,D117,D123,D129)</f>
        <v>0</v>
      </c>
      <c r="E84" s="43">
        <f>SUM(E85,E90,E96,E104,E113,E117,E123,E129)</f>
        <v>0</v>
      </c>
      <c r="F84" s="230">
        <f t="shared" si="5"/>
        <v>0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0</v>
      </c>
      <c r="D85" s="115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0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25"/>
    </row>
    <row r="88" spans="1:16" ht="24" x14ac:dyDescent="0.25">
      <c r="A88" s="31">
        <v>2214</v>
      </c>
      <c r="B88" s="50" t="s">
        <v>75</v>
      </c>
      <c r="C88" s="343">
        <f t="shared" si="4"/>
        <v>0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25"/>
    </row>
    <row r="89" spans="1:16" x14ac:dyDescent="0.25">
      <c r="A89" s="31">
        <v>2219</v>
      </c>
      <c r="B89" s="50" t="s">
        <v>76</v>
      </c>
      <c r="C89" s="343">
        <f t="shared" si="4"/>
        <v>0</v>
      </c>
      <c r="D89" s="233"/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25"/>
    </row>
    <row r="90" spans="1:16" ht="24" x14ac:dyDescent="0.25">
      <c r="A90" s="97">
        <v>2220</v>
      </c>
      <c r="B90" s="50" t="s">
        <v>77</v>
      </c>
      <c r="C90" s="343">
        <f t="shared" si="4"/>
        <v>0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25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25"/>
    </row>
    <row r="92" spans="1:16" x14ac:dyDescent="0.25">
      <c r="A92" s="31">
        <v>2222</v>
      </c>
      <c r="B92" s="50" t="s">
        <v>79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25"/>
    </row>
    <row r="93" spans="1:16" x14ac:dyDescent="0.25">
      <c r="A93" s="31">
        <v>2223</v>
      </c>
      <c r="B93" s="50" t="s">
        <v>80</v>
      </c>
      <c r="C93" s="343">
        <f t="shared" si="4"/>
        <v>0</v>
      </c>
      <c r="D93" s="233"/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25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25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25"/>
    </row>
    <row r="96" spans="1:16" ht="36" x14ac:dyDescent="0.25">
      <c r="A96" s="97">
        <v>2230</v>
      </c>
      <c r="B96" s="50" t="s">
        <v>82</v>
      </c>
      <c r="C96" s="343">
        <f t="shared" si="4"/>
        <v>0</v>
      </c>
      <c r="D96" s="23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25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25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25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25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25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25"/>
    </row>
    <row r="103" spans="1:16" ht="24" x14ac:dyDescent="0.25">
      <c r="A103" s="31">
        <v>2239</v>
      </c>
      <c r="B103" s="50" t="s">
        <v>87</v>
      </c>
      <c r="C103" s="343">
        <f t="shared" si="4"/>
        <v>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25"/>
    </row>
    <row r="104" spans="1:16" ht="36" x14ac:dyDescent="0.25">
      <c r="A104" s="97">
        <v>2240</v>
      </c>
      <c r="B104" s="50" t="s">
        <v>305</v>
      </c>
      <c r="C104" s="343">
        <f t="shared" si="4"/>
        <v>0</v>
      </c>
      <c r="D104" s="234">
        <f>SUM(D105:D112)</f>
        <v>0</v>
      </c>
      <c r="E104" s="34">
        <f>SUM(E105:E112)</f>
        <v>0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25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25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25"/>
    </row>
    <row r="107" spans="1:16" ht="24" x14ac:dyDescent="0.25">
      <c r="A107" s="31">
        <v>2243</v>
      </c>
      <c r="B107" s="50" t="s">
        <v>90</v>
      </c>
      <c r="C107" s="343">
        <f t="shared" si="4"/>
        <v>0</v>
      </c>
      <c r="D107" s="233"/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25"/>
    </row>
    <row r="108" spans="1:16" x14ac:dyDescent="0.25">
      <c r="A108" s="31">
        <v>2244</v>
      </c>
      <c r="B108" s="50" t="s">
        <v>306</v>
      </c>
      <c r="C108" s="343">
        <f t="shared" si="4"/>
        <v>0</v>
      </c>
      <c r="D108" s="233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25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25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25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25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25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25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25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25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25"/>
    </row>
    <row r="117" spans="1:16" x14ac:dyDescent="0.25">
      <c r="A117" s="97">
        <v>2260</v>
      </c>
      <c r="B117" s="50" t="s">
        <v>99</v>
      </c>
      <c r="C117" s="343">
        <f t="shared" si="9"/>
        <v>0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25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25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25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25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25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25"/>
    </row>
    <row r="123" spans="1:16" x14ac:dyDescent="0.25">
      <c r="A123" s="97">
        <v>2270</v>
      </c>
      <c r="B123" s="50" t="s">
        <v>104</v>
      </c>
      <c r="C123" s="343">
        <f t="shared" si="9"/>
        <v>0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25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25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25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25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25"/>
    </row>
    <row r="128" spans="1:16" ht="24" x14ac:dyDescent="0.25">
      <c r="A128" s="31">
        <v>2279</v>
      </c>
      <c r="B128" s="50" t="s">
        <v>109</v>
      </c>
      <c r="C128" s="343">
        <f t="shared" si="9"/>
        <v>0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25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25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25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0</v>
      </c>
      <c r="D131" s="229">
        <f>SUM(D132,D137,D141,D142,D145,D152,D160,D161,D164)</f>
        <v>0</v>
      </c>
      <c r="E131" s="43">
        <f>SUM(E132,E137,E141,E142,E145,E152,E160,E161,E164)</f>
        <v>0</v>
      </c>
      <c r="F131" s="230">
        <f t="shared" si="10"/>
        <v>0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12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0</v>
      </c>
      <c r="D132" s="342">
        <f>SUM(D133:D136)</f>
        <v>0</v>
      </c>
      <c r="E132" s="183">
        <f>SUM(E133:E136)</f>
        <v>0</v>
      </c>
      <c r="F132" s="238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0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25"/>
    </row>
    <row r="134" spans="1:16" x14ac:dyDescent="0.25">
      <c r="A134" s="31">
        <v>2312</v>
      </c>
      <c r="B134" s="50" t="s">
        <v>114</v>
      </c>
      <c r="C134" s="343">
        <f t="shared" si="9"/>
        <v>0</v>
      </c>
      <c r="D134" s="233"/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25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25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25"/>
    </row>
    <row r="137" spans="1:16" x14ac:dyDescent="0.25">
      <c r="A137" s="97">
        <v>2320</v>
      </c>
      <c r="B137" s="50" t="s">
        <v>116</v>
      </c>
      <c r="C137" s="343">
        <f t="shared" si="9"/>
        <v>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25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25"/>
    </row>
    <row r="139" spans="1:16" x14ac:dyDescent="0.25">
      <c r="A139" s="31">
        <v>2322</v>
      </c>
      <c r="B139" s="50" t="s">
        <v>118</v>
      </c>
      <c r="C139" s="343">
        <f t="shared" si="9"/>
        <v>0</v>
      </c>
      <c r="D139" s="233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25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25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25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25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25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25"/>
    </row>
    <row r="145" spans="1:16" ht="24" x14ac:dyDescent="0.25">
      <c r="A145" s="92">
        <v>2350</v>
      </c>
      <c r="B145" s="69" t="s">
        <v>124</v>
      </c>
      <c r="C145" s="343">
        <f t="shared" si="9"/>
        <v>0</v>
      </c>
      <c r="D145" s="115">
        <f>SUM(D146:D151)</f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0</v>
      </c>
      <c r="D147" s="233"/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25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25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25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25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25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25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25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25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25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25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25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25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25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25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0</v>
      </c>
      <c r="K166" s="91">
        <f t="shared" si="15"/>
        <v>0</v>
      </c>
      <c r="L166" s="101">
        <f t="shared" si="12"/>
        <v>0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0</v>
      </c>
      <c r="K167" s="183">
        <f t="shared" si="17"/>
        <v>0</v>
      </c>
      <c r="L167" s="103">
        <f t="shared" si="12"/>
        <v>0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25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25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25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25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25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25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25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25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25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25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25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25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25"/>
    </row>
    <row r="195" spans="1:16" s="17" customFormat="1" ht="24" x14ac:dyDescent="0.25">
      <c r="A195" s="118"/>
      <c r="B195" s="16" t="s">
        <v>167</v>
      </c>
      <c r="C195" s="368">
        <f t="shared" si="21"/>
        <v>4049754</v>
      </c>
      <c r="D195" s="225">
        <f>SUM(D196,D231,D269)</f>
        <v>0</v>
      </c>
      <c r="E195" s="85">
        <f>SUM(E196,E231,E269)</f>
        <v>4049754</v>
      </c>
      <c r="F195" s="226">
        <f t="shared" si="24"/>
        <v>4049754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0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4049754</v>
      </c>
      <c r="D196" s="227">
        <f>D197+D205</f>
        <v>0</v>
      </c>
      <c r="E196" s="88">
        <f>E197+E205</f>
        <v>4049754</v>
      </c>
      <c r="F196" s="228">
        <f t="shared" si="24"/>
        <v>4049754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0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0</v>
      </c>
      <c r="D197" s="229">
        <f>D198+D199+D202+D203+D204</f>
        <v>0</v>
      </c>
      <c r="E197" s="43">
        <f>E198+E199+E202+E203+E204</f>
        <v>0</v>
      </c>
      <c r="F197" s="230">
        <f t="shared" si="24"/>
        <v>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0</v>
      </c>
      <c r="D199" s="234">
        <f>D200+D201</f>
        <v>0</v>
      </c>
      <c r="E199" s="34">
        <f>E200+E201</f>
        <v>0</v>
      </c>
      <c r="F199" s="131">
        <f t="shared" si="24"/>
        <v>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25"/>
    </row>
    <row r="200" spans="1:16" x14ac:dyDescent="0.25">
      <c r="A200" s="31">
        <v>5121</v>
      </c>
      <c r="B200" s="50" t="s">
        <v>172</v>
      </c>
      <c r="C200" s="343">
        <f t="shared" si="21"/>
        <v>0</v>
      </c>
      <c r="D200" s="233"/>
      <c r="E200" s="52"/>
      <c r="F200" s="126">
        <f t="shared" si="24"/>
        <v>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25"/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25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25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25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25"/>
    </row>
    <row r="205" spans="1:16" x14ac:dyDescent="0.25">
      <c r="A205" s="38">
        <v>5200</v>
      </c>
      <c r="B205" s="90" t="s">
        <v>177</v>
      </c>
      <c r="C205" s="358">
        <f t="shared" si="21"/>
        <v>4049754</v>
      </c>
      <c r="D205" s="229">
        <f>D206+D216+D217+D226+D227+D228+D230</f>
        <v>0</v>
      </c>
      <c r="E205" s="43">
        <f>E206+E216+E217+E226+E227+E228+E230</f>
        <v>4049754</v>
      </c>
      <c r="F205" s="230">
        <f t="shared" si="24"/>
        <v>4049754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25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25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25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25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25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25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25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25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25"/>
    </row>
    <row r="217" spans="1:16" x14ac:dyDescent="0.25">
      <c r="A217" s="97">
        <v>5230</v>
      </c>
      <c r="B217" s="50" t="s">
        <v>189</v>
      </c>
      <c r="C217" s="343">
        <f t="shared" si="21"/>
        <v>0</v>
      </c>
      <c r="D217" s="234">
        <f>SUM(D218:D225)</f>
        <v>0</v>
      </c>
      <c r="E217" s="34">
        <f>SUM(E218:E225)</f>
        <v>0</v>
      </c>
      <c r="F217" s="131">
        <f t="shared" si="24"/>
        <v>0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0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25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25"/>
    </row>
    <row r="219" spans="1:16" x14ac:dyDescent="0.25">
      <c r="A219" s="31">
        <v>5232</v>
      </c>
      <c r="B219" s="50" t="s">
        <v>191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25"/>
    </row>
    <row r="220" spans="1:16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25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25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25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25"/>
    </row>
    <row r="224" spans="1:16" ht="24" x14ac:dyDescent="0.25">
      <c r="A224" s="31">
        <v>5238</v>
      </c>
      <c r="B224" s="50" t="s">
        <v>196</v>
      </c>
      <c r="C224" s="343">
        <f t="shared" si="21"/>
        <v>0</v>
      </c>
      <c r="D224" s="233"/>
      <c r="E224" s="52"/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25"/>
    </row>
    <row r="225" spans="1:16" ht="24" x14ac:dyDescent="0.25">
      <c r="A225" s="31">
        <v>5239</v>
      </c>
      <c r="B225" s="50" t="s">
        <v>197</v>
      </c>
      <c r="C225" s="343">
        <f t="shared" si="21"/>
        <v>0</v>
      </c>
      <c r="D225" s="233"/>
      <c r="E225" s="52"/>
      <c r="F225" s="126">
        <f t="shared" si="24"/>
        <v>0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25"/>
    </row>
    <row r="226" spans="1:16" ht="24" x14ac:dyDescent="0.25">
      <c r="A226" s="97">
        <v>5240</v>
      </c>
      <c r="B226" s="50" t="s">
        <v>198</v>
      </c>
      <c r="C226" s="343">
        <f t="shared" si="21"/>
        <v>4049754</v>
      </c>
      <c r="D226" s="233">
        <v>0</v>
      </c>
      <c r="E226" s="52">
        <v>4049754</v>
      </c>
      <c r="F226" s="126">
        <f t="shared" si="24"/>
        <v>4049754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25"/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25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25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25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25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25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25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25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25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25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25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25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25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25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25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25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25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25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25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25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25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25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25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25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25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25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25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25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25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25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25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25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25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25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25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25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25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25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0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0</v>
      </c>
      <c r="K283" s="104">
        <f>SUM(K284:K285)</f>
        <v>0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25"/>
    </row>
    <row r="284" spans="1:16" x14ac:dyDescent="0.25">
      <c r="A284" s="130" t="s">
        <v>281</v>
      </c>
      <c r="B284" s="31" t="s">
        <v>279</v>
      </c>
      <c r="C284" s="370">
        <f t="shared" si="40"/>
        <v>0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/>
      <c r="K284" s="181"/>
      <c r="L284" s="96">
        <f t="shared" si="32"/>
        <v>0</v>
      </c>
      <c r="M284" s="110"/>
      <c r="N284" s="52"/>
      <c r="O284" s="96">
        <f t="shared" si="50"/>
        <v>0</v>
      </c>
      <c r="P284" s="325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139" t="s">
        <v>251</v>
      </c>
      <c r="C286" s="141">
        <f>SUM(C283,C269,C231,C196,C188,C174,C76,C54)</f>
        <v>4049754</v>
      </c>
      <c r="D286" s="243">
        <f>SUM(D283,D269,D231,D196,D188,D174,D76,D54)</f>
        <v>0</v>
      </c>
      <c r="E286" s="114">
        <f>SUM(E283,E269,E231,E196,E188,E174,E76,E54)</f>
        <v>4049754</v>
      </c>
      <c r="F286" s="140">
        <f t="shared" si="30"/>
        <v>4049754</v>
      </c>
      <c r="G286" s="243">
        <f>SUM(G283,G269,G231,G196,G188,G174,G76,G54)</f>
        <v>0</v>
      </c>
      <c r="H286" s="186">
        <f>SUM(H283,H269,H231,H196,H188,H174,H76,H54)</f>
        <v>0</v>
      </c>
      <c r="I286" s="141">
        <f t="shared" si="31"/>
        <v>0</v>
      </c>
      <c r="J286" s="243">
        <f>SUM(J283,J269,J231,J196,J188,J174,J76,J54)</f>
        <v>0</v>
      </c>
      <c r="K286" s="186">
        <f>SUM(K283,K269,K231,K196,K188,K174,K76,K54)</f>
        <v>0</v>
      </c>
      <c r="L286" s="141">
        <f t="shared" si="32"/>
        <v>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0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0</v>
      </c>
      <c r="K290" s="190">
        <f t="shared" si="53"/>
        <v>0</v>
      </c>
      <c r="L290" s="147">
        <f>J290+K290</f>
        <v>0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25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25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25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25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  <row r="304" spans="1:16" x14ac:dyDescent="0.25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</row>
    <row r="305" spans="1:16" x14ac:dyDescent="0.25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</row>
    <row r="306" spans="1:16" ht="12.75" customHeight="1" x14ac:dyDescent="0.25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</row>
    <row r="307" spans="1:16" ht="12.75" customHeight="1" x14ac:dyDescent="0.25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</row>
    <row r="308" spans="1:16" ht="12.75" customHeight="1" x14ac:dyDescent="0.25">
      <c r="A308" s="350"/>
      <c r="B308" s="350"/>
      <c r="C308" s="350"/>
      <c r="D308" s="350"/>
      <c r="E308" s="350"/>
      <c r="F308" s="350"/>
      <c r="G308" s="350"/>
      <c r="H308" s="350" t="s">
        <v>321</v>
      </c>
      <c r="I308" s="350"/>
      <c r="J308" s="350"/>
      <c r="K308" s="350"/>
      <c r="L308" s="350"/>
      <c r="M308" s="350"/>
      <c r="N308" s="350"/>
      <c r="O308" s="350"/>
      <c r="P308" s="350"/>
    </row>
    <row r="309" spans="1:16" ht="12.75" customHeight="1" x14ac:dyDescent="0.25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</row>
    <row r="310" spans="1:16" ht="12.75" customHeight="1" x14ac:dyDescent="0.25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</row>
    <row r="311" spans="1:16" ht="12.75" customHeight="1" x14ac:dyDescent="0.25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</row>
    <row r="312" spans="1:16" ht="12.75" customHeight="1" x14ac:dyDescent="0.25">
      <c r="A312" s="350"/>
      <c r="B312" s="350"/>
      <c r="C312" s="350"/>
      <c r="D312" s="350"/>
      <c r="E312" s="350"/>
      <c r="F312" s="350"/>
      <c r="G312" s="350"/>
      <c r="H312" s="350" t="s">
        <v>322</v>
      </c>
      <c r="I312" s="350"/>
      <c r="J312" s="350"/>
      <c r="K312" s="350"/>
      <c r="L312" s="350"/>
      <c r="M312" s="350"/>
      <c r="N312" s="350"/>
      <c r="O312" s="350"/>
      <c r="P312" s="350"/>
    </row>
    <row r="313" spans="1:16" ht="12.75" customHeight="1" x14ac:dyDescent="0.25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</row>
    <row r="314" spans="1:16" ht="12.75" customHeight="1" x14ac:dyDescent="0.25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</row>
    <row r="315" spans="1:16" ht="12.75" customHeight="1" x14ac:dyDescent="0.25">
      <c r="A315" s="350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</row>
    <row r="316" spans="1:16" x14ac:dyDescent="0.25">
      <c r="A316" s="350"/>
      <c r="B316" s="350"/>
      <c r="C316" s="350"/>
      <c r="D316" s="350"/>
      <c r="E316" s="350"/>
      <c r="F316" s="350"/>
      <c r="G316" s="350"/>
      <c r="H316" s="350" t="s">
        <v>323</v>
      </c>
      <c r="I316" s="350"/>
      <c r="J316" s="350"/>
      <c r="K316" s="350"/>
      <c r="L316" s="350"/>
      <c r="M316" s="350"/>
      <c r="N316" s="350"/>
      <c r="O316" s="350"/>
      <c r="P316" s="350"/>
    </row>
    <row r="317" spans="1:16" x14ac:dyDescent="0.25">
      <c r="A317" s="350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</row>
    <row r="318" spans="1:16" x14ac:dyDescent="0.25">
      <c r="A318" s="350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</row>
    <row r="319" spans="1:16" x14ac:dyDescent="0.25">
      <c r="A319" s="350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</row>
    <row r="320" spans="1:16" x14ac:dyDescent="0.25">
      <c r="A320" s="350"/>
      <c r="B320" s="350"/>
      <c r="C320" s="350"/>
      <c r="D320" s="350"/>
      <c r="E320" s="350"/>
      <c r="F320" s="350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</row>
    <row r="321" spans="1:16" x14ac:dyDescent="0.25">
      <c r="A321" s="160"/>
      <c r="B321" s="160"/>
      <c r="C321" s="160"/>
      <c r="D321" s="160"/>
      <c r="E321" s="160"/>
      <c r="F321" s="160"/>
      <c r="G321" s="349"/>
      <c r="H321" s="349"/>
      <c r="I321" s="349"/>
      <c r="J321" s="349"/>
      <c r="K321" s="349"/>
      <c r="L321" s="349"/>
      <c r="M321" s="349"/>
      <c r="N321" s="349"/>
      <c r="O321" s="349"/>
      <c r="P321" s="349"/>
    </row>
    <row r="322" spans="1:16" x14ac:dyDescent="0.25">
      <c r="A322" s="160"/>
      <c r="B322" s="160"/>
      <c r="C322" s="160"/>
      <c r="D322" s="160"/>
      <c r="E322" s="160"/>
      <c r="F322" s="160"/>
      <c r="G322" s="349"/>
      <c r="H322" s="349"/>
      <c r="I322" s="349"/>
      <c r="J322" s="349"/>
      <c r="K322" s="349"/>
      <c r="L322" s="349"/>
      <c r="M322" s="349"/>
      <c r="N322" s="349"/>
      <c r="O322" s="349"/>
      <c r="P322" s="349"/>
    </row>
    <row r="323" spans="1:16" x14ac:dyDescent="0.25">
      <c r="A323" s="160"/>
      <c r="B323" s="160"/>
      <c r="C323" s="160"/>
      <c r="D323" s="160"/>
      <c r="E323" s="160"/>
      <c r="F323" s="160"/>
      <c r="G323" s="349"/>
      <c r="H323" s="349"/>
      <c r="I323" s="349"/>
      <c r="J323" s="349"/>
      <c r="K323" s="349"/>
      <c r="L323" s="349"/>
      <c r="M323" s="349"/>
      <c r="N323" s="349"/>
      <c r="O323" s="349"/>
      <c r="P323" s="349"/>
    </row>
    <row r="324" spans="1:16" x14ac:dyDescent="0.25">
      <c r="A324" s="349"/>
      <c r="B324" s="349"/>
      <c r="C324" s="349"/>
      <c r="D324" s="349"/>
      <c r="E324" s="349"/>
      <c r="F324" s="349"/>
      <c r="G324" s="349"/>
      <c r="H324" s="349"/>
      <c r="I324" s="349"/>
      <c r="J324" s="349"/>
      <c r="K324" s="349"/>
      <c r="L324" s="349"/>
      <c r="M324" s="349"/>
      <c r="N324" s="349"/>
      <c r="O324" s="349"/>
      <c r="P324" s="349"/>
    </row>
    <row r="325" spans="1:16" x14ac:dyDescent="0.25">
      <c r="A325" s="349"/>
      <c r="B325" s="349"/>
      <c r="C325" s="349"/>
      <c r="D325" s="349"/>
      <c r="E325" s="349"/>
      <c r="F325" s="349"/>
      <c r="G325" s="349"/>
      <c r="H325" s="349"/>
      <c r="I325" s="349"/>
      <c r="J325" s="349"/>
      <c r="K325" s="349"/>
      <c r="L325" s="349"/>
      <c r="M325" s="349"/>
      <c r="N325" s="349"/>
      <c r="O325" s="349"/>
      <c r="P325" s="349"/>
    </row>
    <row r="326" spans="1:16" x14ac:dyDescent="0.25">
      <c r="A326" s="349"/>
      <c r="B326" s="349"/>
      <c r="C326" s="349"/>
      <c r="D326" s="349"/>
      <c r="E326" s="349"/>
      <c r="F326" s="349"/>
      <c r="G326" s="349"/>
      <c r="H326" s="349"/>
      <c r="I326" s="349"/>
      <c r="J326" s="349"/>
      <c r="K326" s="349"/>
      <c r="L326" s="349"/>
      <c r="M326" s="349"/>
      <c r="N326" s="349"/>
      <c r="O326" s="349"/>
      <c r="P326" s="349"/>
    </row>
    <row r="327" spans="1:16" x14ac:dyDescent="0.25">
      <c r="A327" s="349"/>
      <c r="B327" s="349"/>
      <c r="C327" s="349"/>
      <c r="D327" s="349"/>
      <c r="E327" s="349"/>
      <c r="F327" s="349"/>
      <c r="G327" s="349"/>
      <c r="H327" s="349"/>
      <c r="I327" s="349"/>
      <c r="J327" s="349"/>
      <c r="K327" s="349"/>
      <c r="L327" s="349"/>
      <c r="M327" s="349"/>
      <c r="N327" s="349"/>
      <c r="O327" s="349"/>
      <c r="P327" s="349"/>
    </row>
    <row r="328" spans="1:1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</sheetData>
  <sheetProtection algorithmName="SHA-512" hashValue="f3mSDK/CsIJJhwrTGxYGXsP5B/kORpmi5bb7TosTG6+1IQu1A08KUi1oivNwJLKfLu+VyqRbxyfF1dW2UEGNkQ==" saltValue="1jlfVjHnRIrQFq1XmRFVxA==" spinCount="100000" sheet="1" objects="1" scenarios="1"/>
  <mergeCells count="32"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A288:B288"/>
    <mergeCell ref="A290:B290"/>
    <mergeCell ref="H18:H19"/>
    <mergeCell ref="I18:I19"/>
    <mergeCell ref="J18:J19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12.pielikums Jūrmalas pilsētas domes 
2015.gada 5.marta saistošajiem noteikumiem Nr.13
(protokols Nr.6, 11.punkts)
Tāme Nr.06.1.10.  </first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1:Q339"/>
  <sheetViews>
    <sheetView view="pageLayout" zoomScaleNormal="90" workbookViewId="0">
      <selection activeCell="T4" sqref="T4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ht="15" customHeight="1" x14ac:dyDescent="0.25"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8" t="s">
        <v>688</v>
      </c>
    </row>
    <row r="2" spans="1:17" x14ac:dyDescent="0.25">
      <c r="A2" s="347"/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</row>
    <row r="3" spans="1:17" x14ac:dyDescent="0.25">
      <c r="A3" s="1094"/>
      <c r="B3" s="1095"/>
      <c r="C3" s="1095"/>
      <c r="D3" s="1095"/>
      <c r="E3" s="1095"/>
      <c r="F3" s="1095"/>
      <c r="G3" s="1095"/>
      <c r="H3" s="1095"/>
      <c r="I3" s="1095"/>
      <c r="J3" s="1095"/>
      <c r="K3" s="1095"/>
      <c r="L3" s="1095"/>
      <c r="M3" s="1095"/>
      <c r="N3" s="1095"/>
      <c r="O3" s="1095"/>
      <c r="P3" s="1096"/>
      <c r="Q3" s="518"/>
    </row>
    <row r="4" spans="1:17" ht="18" customHeight="1" x14ac:dyDescent="0.25">
      <c r="A4" s="1097" t="s">
        <v>292</v>
      </c>
      <c r="B4" s="1098"/>
      <c r="C4" s="1098"/>
      <c r="D4" s="1098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9"/>
      <c r="Q4" s="518"/>
    </row>
    <row r="5" spans="1:17" x14ac:dyDescent="0.25">
      <c r="A5" s="2"/>
      <c r="B5" s="3"/>
      <c r="C5" s="4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01"/>
      <c r="P5" s="303"/>
      <c r="Q5" s="518"/>
    </row>
    <row r="6" spans="1:17" ht="12.75" customHeight="1" x14ac:dyDescent="0.25">
      <c r="A6" s="5" t="s">
        <v>0</v>
      </c>
      <c r="B6" s="6"/>
      <c r="C6" s="1100" t="s">
        <v>319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5" t="s">
        <v>1</v>
      </c>
      <c r="B7" s="6"/>
      <c r="C7" s="1100" t="s">
        <v>318</v>
      </c>
      <c r="D7" s="1100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1101"/>
      <c r="Q7" s="518"/>
    </row>
    <row r="8" spans="1:17" ht="12.75" customHeight="1" x14ac:dyDescent="0.25">
      <c r="A8" s="2" t="s">
        <v>2</v>
      </c>
      <c r="B8" s="3"/>
      <c r="C8" s="1092" t="s">
        <v>320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12.75" customHeight="1" x14ac:dyDescent="0.25">
      <c r="A9" s="2" t="s">
        <v>3</v>
      </c>
      <c r="B9" s="3"/>
      <c r="C9" s="1092" t="s">
        <v>689</v>
      </c>
      <c r="D9" s="1092"/>
      <c r="E9" s="1092"/>
      <c r="F9" s="1092"/>
      <c r="G9" s="1092"/>
      <c r="H9" s="1092"/>
      <c r="I9" s="1092"/>
      <c r="J9" s="1092"/>
      <c r="K9" s="1092"/>
      <c r="L9" s="1092"/>
      <c r="M9" s="1092"/>
      <c r="N9" s="1092"/>
      <c r="O9" s="1092"/>
      <c r="P9" s="1093"/>
      <c r="Q9" s="518"/>
    </row>
    <row r="10" spans="1:17" ht="24" customHeight="1" x14ac:dyDescent="0.25">
      <c r="A10" s="2" t="s">
        <v>4</v>
      </c>
      <c r="B10" s="3"/>
      <c r="C10" s="1100" t="s">
        <v>690</v>
      </c>
      <c r="D10" s="1100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1101"/>
      <c r="Q10" s="518"/>
    </row>
    <row r="11" spans="1:17" ht="12.75" customHeight="1" x14ac:dyDescent="0.25">
      <c r="A11" s="7" t="s">
        <v>5</v>
      </c>
      <c r="B11" s="3"/>
      <c r="C11" s="302"/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4"/>
      <c r="Q11" s="518"/>
    </row>
    <row r="12" spans="1:17" ht="12.75" customHeight="1" x14ac:dyDescent="0.25">
      <c r="A12" s="2"/>
      <c r="B12" s="3" t="s">
        <v>6</v>
      </c>
      <c r="C12" s="1092" t="s">
        <v>446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7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8</v>
      </c>
      <c r="C14" s="1092"/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9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2"/>
      <c r="B16" s="3" t="s">
        <v>10</v>
      </c>
      <c r="C16" s="1092"/>
      <c r="D16" s="1092"/>
      <c r="E16" s="1092"/>
      <c r="F16" s="1092"/>
      <c r="G16" s="1092"/>
      <c r="H16" s="1092"/>
      <c r="I16" s="1092"/>
      <c r="J16" s="1092"/>
      <c r="K16" s="1092"/>
      <c r="L16" s="1092"/>
      <c r="M16" s="1092"/>
      <c r="N16" s="1092"/>
      <c r="O16" s="1092"/>
      <c r="P16" s="1093"/>
      <c r="Q16" s="518"/>
    </row>
    <row r="17" spans="1:17" ht="12.75" customHeight="1" x14ac:dyDescent="0.25">
      <c r="A17" s="8"/>
      <c r="B17" s="9"/>
      <c r="C17" s="1102"/>
      <c r="D17" s="1102"/>
      <c r="E17" s="1102"/>
      <c r="F17" s="1102"/>
      <c r="G17" s="1102"/>
      <c r="H17" s="1102"/>
      <c r="I17" s="1102"/>
      <c r="J17" s="1102"/>
      <c r="K17" s="1102"/>
      <c r="L17" s="1102"/>
      <c r="M17" s="1102"/>
      <c r="N17" s="1102"/>
      <c r="O17" s="1102"/>
      <c r="P17" s="1103"/>
      <c r="Q17" s="518"/>
    </row>
    <row r="18" spans="1:17" s="10" customFormat="1" ht="12.75" customHeight="1" x14ac:dyDescent="0.25">
      <c r="A18" s="1104" t="s">
        <v>11</v>
      </c>
      <c r="B18" s="1107" t="s">
        <v>12</v>
      </c>
      <c r="C18" s="1110" t="s">
        <v>274</v>
      </c>
      <c r="D18" s="1111"/>
      <c r="E18" s="1111"/>
      <c r="F18" s="1111"/>
      <c r="G18" s="1111"/>
      <c r="H18" s="1111"/>
      <c r="I18" s="1111"/>
      <c r="J18" s="1111"/>
      <c r="K18" s="1111"/>
      <c r="L18" s="1111"/>
      <c r="M18" s="1111"/>
      <c r="N18" s="1111"/>
      <c r="O18" s="1112"/>
      <c r="P18" s="1107" t="s">
        <v>283</v>
      </c>
    </row>
    <row r="19" spans="1:17" s="10" customFormat="1" ht="12.75" customHeight="1" x14ac:dyDescent="0.25">
      <c r="A19" s="1105"/>
      <c r="B19" s="1108"/>
      <c r="C19" s="1113" t="s">
        <v>13</v>
      </c>
      <c r="D19" s="1115" t="s">
        <v>284</v>
      </c>
      <c r="E19" s="1117" t="s">
        <v>285</v>
      </c>
      <c r="F19" s="1119" t="s">
        <v>14</v>
      </c>
      <c r="G19" s="1115" t="s">
        <v>286</v>
      </c>
      <c r="H19" s="1117" t="s">
        <v>287</v>
      </c>
      <c r="I19" s="1119" t="s">
        <v>15</v>
      </c>
      <c r="J19" s="1115" t="s">
        <v>288</v>
      </c>
      <c r="K19" s="1117" t="s">
        <v>289</v>
      </c>
      <c r="L19" s="1119" t="s">
        <v>16</v>
      </c>
      <c r="M19" s="1115" t="s">
        <v>290</v>
      </c>
      <c r="N19" s="1117" t="s">
        <v>291</v>
      </c>
      <c r="O19" s="1119" t="s">
        <v>17</v>
      </c>
      <c r="P19" s="1108"/>
    </row>
    <row r="20" spans="1:17" s="11" customFormat="1" ht="78.75" customHeight="1" thickBot="1" x14ac:dyDescent="0.3">
      <c r="A20" s="1106"/>
      <c r="B20" s="1109"/>
      <c r="C20" s="1114"/>
      <c r="D20" s="1116"/>
      <c r="E20" s="1118"/>
      <c r="F20" s="1120"/>
      <c r="G20" s="1116"/>
      <c r="H20" s="1118"/>
      <c r="I20" s="1120"/>
      <c r="J20" s="1116"/>
      <c r="K20" s="1118"/>
      <c r="L20" s="1120"/>
      <c r="M20" s="1116"/>
      <c r="N20" s="1118"/>
      <c r="O20" s="1120"/>
      <c r="P20" s="1109"/>
    </row>
    <row r="21" spans="1:17" s="11" customFormat="1" ht="9.75" customHeight="1" thickTop="1" x14ac:dyDescent="0.25">
      <c r="A21" s="12" t="s">
        <v>18</v>
      </c>
      <c r="B21" s="12">
        <v>2</v>
      </c>
      <c r="C21" s="12">
        <v>3</v>
      </c>
      <c r="D21" s="193">
        <v>4</v>
      </c>
      <c r="E21" s="13">
        <v>5</v>
      </c>
      <c r="F21" s="194">
        <v>6</v>
      </c>
      <c r="G21" s="193">
        <v>7</v>
      </c>
      <c r="H21" s="162">
        <v>8</v>
      </c>
      <c r="I21" s="14">
        <v>9</v>
      </c>
      <c r="J21" s="193">
        <v>10</v>
      </c>
      <c r="K21" s="268">
        <v>11</v>
      </c>
      <c r="L21" s="14">
        <v>12</v>
      </c>
      <c r="M21" s="268">
        <v>13</v>
      </c>
      <c r="N21" s="13">
        <v>14</v>
      </c>
      <c r="O21" s="14">
        <v>15</v>
      </c>
      <c r="P21" s="14">
        <v>16</v>
      </c>
    </row>
    <row r="22" spans="1:17" s="17" customFormat="1" x14ac:dyDescent="0.25">
      <c r="A22" s="15"/>
      <c r="B22" s="16" t="s">
        <v>19</v>
      </c>
      <c r="C22" s="84"/>
      <c r="D22" s="316"/>
      <c r="E22" s="317"/>
      <c r="F22" s="318"/>
      <c r="G22" s="316"/>
      <c r="H22" s="319"/>
      <c r="I22" s="320"/>
      <c r="J22" s="316"/>
      <c r="L22" s="320"/>
      <c r="N22" s="317"/>
      <c r="O22" s="320"/>
      <c r="P22" s="321"/>
    </row>
    <row r="23" spans="1:17" s="17" customFormat="1" ht="32.25" customHeight="1" thickBot="1" x14ac:dyDescent="0.3">
      <c r="A23" s="18"/>
      <c r="B23" s="19" t="s">
        <v>20</v>
      </c>
      <c r="C23" s="353">
        <f>F23+I23+L23+O23</f>
        <v>1490460</v>
      </c>
      <c r="D23" s="195">
        <f>SUM(D24,D27,D28,D44,D45)</f>
        <v>1490460</v>
      </c>
      <c r="E23" s="20">
        <f>SUM(E24,E27,E28,E44,E45)</f>
        <v>0</v>
      </c>
      <c r="F23" s="196">
        <f t="shared" ref="F23:F28" si="0">D23+E23</f>
        <v>1490460</v>
      </c>
      <c r="G23" s="195">
        <f>SUM(G24,G27,G45)</f>
        <v>0</v>
      </c>
      <c r="H23" s="163">
        <f>SUM(H24,H27,H45)</f>
        <v>0</v>
      </c>
      <c r="I23" s="21">
        <f>G23+H23</f>
        <v>0</v>
      </c>
      <c r="J23" s="195">
        <f>SUM(J24,J29,J45)</f>
        <v>0</v>
      </c>
      <c r="K23" s="163">
        <f>SUM(K24,K29,K45)</f>
        <v>0</v>
      </c>
      <c r="L23" s="21">
        <f>J23+K23</f>
        <v>0</v>
      </c>
      <c r="M23" s="269">
        <f>SUM(M24,M47)</f>
        <v>0</v>
      </c>
      <c r="N23" s="20">
        <f>SUM(N24,N47)</f>
        <v>0</v>
      </c>
      <c r="O23" s="21">
        <f>M23+N23</f>
        <v>0</v>
      </c>
      <c r="P23" s="322"/>
    </row>
    <row r="24" spans="1:17" ht="21.75" customHeight="1" thickTop="1" x14ac:dyDescent="0.25">
      <c r="A24" s="22"/>
      <c r="B24" s="23" t="s">
        <v>21</v>
      </c>
      <c r="C24" s="354">
        <f>F24+I24+L24+O24</f>
        <v>0</v>
      </c>
      <c r="D24" s="197">
        <f>SUM(D25:D26)</f>
        <v>0</v>
      </c>
      <c r="E24" s="24">
        <f>SUM(E25:E26)</f>
        <v>0</v>
      </c>
      <c r="F24" s="198">
        <f t="shared" si="0"/>
        <v>0</v>
      </c>
      <c r="G24" s="197">
        <f>SUM(G25:G26)</f>
        <v>0</v>
      </c>
      <c r="H24" s="164">
        <f>SUM(H25:H26)</f>
        <v>0</v>
      </c>
      <c r="I24" s="25">
        <f>G24+H24</f>
        <v>0</v>
      </c>
      <c r="J24" s="197">
        <f>SUM(J25:J26)</f>
        <v>0</v>
      </c>
      <c r="K24" s="164">
        <f>SUM(K25:K26)</f>
        <v>0</v>
      </c>
      <c r="L24" s="25">
        <f>J24+K24</f>
        <v>0</v>
      </c>
      <c r="M24" s="270">
        <f>SUM(M25:M26)</f>
        <v>0</v>
      </c>
      <c r="N24" s="24">
        <f>SUM(N25:N26)</f>
        <v>0</v>
      </c>
      <c r="O24" s="25">
        <f>M24+N24</f>
        <v>0</v>
      </c>
      <c r="P24" s="323"/>
    </row>
    <row r="25" spans="1:17" x14ac:dyDescent="0.25">
      <c r="A25" s="26"/>
      <c r="B25" s="27" t="s">
        <v>22</v>
      </c>
      <c r="C25" s="355">
        <f>F25+I25+L25+O25</f>
        <v>0</v>
      </c>
      <c r="D25" s="199"/>
      <c r="E25" s="28"/>
      <c r="F25" s="200">
        <f t="shared" si="0"/>
        <v>0</v>
      </c>
      <c r="G25" s="199"/>
      <c r="H25" s="165"/>
      <c r="I25" s="29">
        <f>G25+H25</f>
        <v>0</v>
      </c>
      <c r="J25" s="199"/>
      <c r="K25" s="165"/>
      <c r="L25" s="29">
        <f>J25+K25</f>
        <v>0</v>
      </c>
      <c r="M25" s="271"/>
      <c r="N25" s="28"/>
      <c r="O25" s="29">
        <f>M25+N25</f>
        <v>0</v>
      </c>
      <c r="P25" s="324"/>
    </row>
    <row r="26" spans="1:17" x14ac:dyDescent="0.25">
      <c r="A26" s="30"/>
      <c r="B26" s="31" t="s">
        <v>23</v>
      </c>
      <c r="C26" s="356">
        <f>F26+I26+L26+O26</f>
        <v>0</v>
      </c>
      <c r="D26" s="201"/>
      <c r="E26" s="32"/>
      <c r="F26" s="202">
        <f t="shared" si="0"/>
        <v>0</v>
      </c>
      <c r="G26" s="201"/>
      <c r="H26" s="166"/>
      <c r="I26" s="33">
        <f>G26+H26</f>
        <v>0</v>
      </c>
      <c r="J26" s="201"/>
      <c r="K26" s="166"/>
      <c r="L26" s="33">
        <f>J26+K26</f>
        <v>0</v>
      </c>
      <c r="M26" s="272"/>
      <c r="N26" s="32"/>
      <c r="O26" s="33">
        <f>M26+N26</f>
        <v>0</v>
      </c>
      <c r="P26" s="351"/>
    </row>
    <row r="27" spans="1:17" s="17" customFormat="1" ht="33.75" customHeight="1" thickBot="1" x14ac:dyDescent="0.3">
      <c r="A27" s="159">
        <v>19300</v>
      </c>
      <c r="B27" s="159" t="s">
        <v>277</v>
      </c>
      <c r="C27" s="357">
        <f>SUM(F27,I27)</f>
        <v>1490460</v>
      </c>
      <c r="D27" s="203">
        <v>1490460</v>
      </c>
      <c r="E27" s="35"/>
      <c r="F27" s="204">
        <f t="shared" si="0"/>
        <v>1490460</v>
      </c>
      <c r="G27" s="203"/>
      <c r="H27" s="167"/>
      <c r="I27" s="260">
        <f>G27+H27</f>
        <v>0</v>
      </c>
      <c r="J27" s="285" t="s">
        <v>24</v>
      </c>
      <c r="K27" s="259" t="s">
        <v>24</v>
      </c>
      <c r="L27" s="37" t="s">
        <v>24</v>
      </c>
      <c r="M27" s="273" t="s">
        <v>24</v>
      </c>
      <c r="N27" s="36" t="s">
        <v>24</v>
      </c>
      <c r="O27" s="37" t="s">
        <v>24</v>
      </c>
      <c r="P27" s="326"/>
    </row>
    <row r="28" spans="1:17" s="17" customFormat="1" ht="36.75" customHeight="1" thickTop="1" x14ac:dyDescent="0.25">
      <c r="A28" s="38"/>
      <c r="B28" s="38" t="s">
        <v>25</v>
      </c>
      <c r="C28" s="358">
        <f>F28</f>
        <v>0</v>
      </c>
      <c r="D28" s="205"/>
      <c r="E28" s="42"/>
      <c r="F28" s="214">
        <f t="shared" si="0"/>
        <v>0</v>
      </c>
      <c r="G28" s="206" t="s">
        <v>24</v>
      </c>
      <c r="H28" s="168" t="s">
        <v>24</v>
      </c>
      <c r="I28" s="41" t="s">
        <v>24</v>
      </c>
      <c r="J28" s="206" t="s">
        <v>24</v>
      </c>
      <c r="K28" s="168" t="s">
        <v>24</v>
      </c>
      <c r="L28" s="41" t="s">
        <v>24</v>
      </c>
      <c r="M28" s="274" t="s">
        <v>24</v>
      </c>
      <c r="N28" s="40" t="s">
        <v>24</v>
      </c>
      <c r="O28" s="41" t="s">
        <v>24</v>
      </c>
      <c r="P28" s="327"/>
    </row>
    <row r="29" spans="1:17" s="17" customFormat="1" ht="36" x14ac:dyDescent="0.25">
      <c r="A29" s="38">
        <v>21300</v>
      </c>
      <c r="B29" s="38" t="s">
        <v>26</v>
      </c>
      <c r="C29" s="358">
        <f t="shared" ref="C29:C43" si="1">L29</f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SUM(J30,J34,J36,J39)</f>
        <v>0</v>
      </c>
      <c r="K29" s="91">
        <f>SUM(K30,K34,K36,K39)</f>
        <v>0</v>
      </c>
      <c r="L29" s="101">
        <f t="shared" ref="L29:L43" si="2">J29+K29</f>
        <v>0</v>
      </c>
      <c r="M29" s="274" t="s">
        <v>24</v>
      </c>
      <c r="N29" s="40" t="s">
        <v>24</v>
      </c>
      <c r="O29" s="41" t="s">
        <v>24</v>
      </c>
      <c r="P29" s="327"/>
    </row>
    <row r="30" spans="1:17" s="17" customFormat="1" ht="24" x14ac:dyDescent="0.25">
      <c r="A30" s="44">
        <v>21350</v>
      </c>
      <c r="B30" s="38" t="s">
        <v>27</v>
      </c>
      <c r="C30" s="358">
        <f t="shared" si="1"/>
        <v>0</v>
      </c>
      <c r="D30" s="206" t="s">
        <v>24</v>
      </c>
      <c r="E30" s="40" t="s">
        <v>24</v>
      </c>
      <c r="F30" s="207" t="s">
        <v>24</v>
      </c>
      <c r="G30" s="206" t="s">
        <v>24</v>
      </c>
      <c r="H30" s="168" t="s">
        <v>24</v>
      </c>
      <c r="I30" s="41" t="s">
        <v>24</v>
      </c>
      <c r="J30" s="229">
        <f>SUM(J31:J33)</f>
        <v>0</v>
      </c>
      <c r="K30" s="91">
        <f>SUM(K31:K33)</f>
        <v>0</v>
      </c>
      <c r="L30" s="101">
        <f t="shared" si="2"/>
        <v>0</v>
      </c>
      <c r="M30" s="274" t="s">
        <v>24</v>
      </c>
      <c r="N30" s="40" t="s">
        <v>24</v>
      </c>
      <c r="O30" s="41" t="s">
        <v>24</v>
      </c>
      <c r="P30" s="327"/>
    </row>
    <row r="31" spans="1:17" x14ac:dyDescent="0.25">
      <c r="A31" s="26">
        <v>21351</v>
      </c>
      <c r="B31" s="45" t="s">
        <v>28</v>
      </c>
      <c r="C31" s="359">
        <f t="shared" si="1"/>
        <v>0</v>
      </c>
      <c r="D31" s="208" t="s">
        <v>24</v>
      </c>
      <c r="E31" s="46" t="s">
        <v>24</v>
      </c>
      <c r="F31" s="209" t="s">
        <v>24</v>
      </c>
      <c r="G31" s="208" t="s">
        <v>24</v>
      </c>
      <c r="H31" s="169" t="s">
        <v>24</v>
      </c>
      <c r="I31" s="48" t="s">
        <v>24</v>
      </c>
      <c r="J31" s="232"/>
      <c r="K31" s="180"/>
      <c r="L31" s="95">
        <f t="shared" si="2"/>
        <v>0</v>
      </c>
      <c r="M31" s="286" t="s">
        <v>24</v>
      </c>
      <c r="N31" s="46" t="s">
        <v>24</v>
      </c>
      <c r="O31" s="48" t="s">
        <v>24</v>
      </c>
      <c r="P31" s="324"/>
    </row>
    <row r="32" spans="1:17" x14ac:dyDescent="0.25">
      <c r="A32" s="30">
        <v>21352</v>
      </c>
      <c r="B32" s="50" t="s">
        <v>29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ht="24" x14ac:dyDescent="0.25">
      <c r="A33" s="30">
        <v>21359</v>
      </c>
      <c r="B33" s="50" t="s">
        <v>30</v>
      </c>
      <c r="C33" s="343">
        <f t="shared" si="1"/>
        <v>0</v>
      </c>
      <c r="D33" s="210" t="s">
        <v>24</v>
      </c>
      <c r="E33" s="51" t="s">
        <v>24</v>
      </c>
      <c r="F33" s="211" t="s">
        <v>24</v>
      </c>
      <c r="G33" s="210" t="s">
        <v>24</v>
      </c>
      <c r="H33" s="170" t="s">
        <v>24</v>
      </c>
      <c r="I33" s="53" t="s">
        <v>24</v>
      </c>
      <c r="J33" s="233"/>
      <c r="K33" s="181"/>
      <c r="L33" s="96">
        <f t="shared" si="2"/>
        <v>0</v>
      </c>
      <c r="M33" s="287" t="s">
        <v>24</v>
      </c>
      <c r="N33" s="51" t="s">
        <v>24</v>
      </c>
      <c r="O33" s="53" t="s">
        <v>24</v>
      </c>
      <c r="P33" s="351"/>
    </row>
    <row r="34" spans="1:16" s="17" customFormat="1" ht="36" x14ac:dyDescent="0.25">
      <c r="A34" s="44">
        <v>21370</v>
      </c>
      <c r="B34" s="38" t="s">
        <v>31</v>
      </c>
      <c r="C34" s="358">
        <f t="shared" si="1"/>
        <v>0</v>
      </c>
      <c r="D34" s="206" t="s">
        <v>24</v>
      </c>
      <c r="E34" s="40" t="s">
        <v>24</v>
      </c>
      <c r="F34" s="207" t="s">
        <v>24</v>
      </c>
      <c r="G34" s="206" t="s">
        <v>24</v>
      </c>
      <c r="H34" s="168" t="s">
        <v>24</v>
      </c>
      <c r="I34" s="41" t="s">
        <v>24</v>
      </c>
      <c r="J34" s="229">
        <f>SUM(J35)</f>
        <v>0</v>
      </c>
      <c r="K34" s="91">
        <f>SUM(K35)</f>
        <v>0</v>
      </c>
      <c r="L34" s="101">
        <f t="shared" si="2"/>
        <v>0</v>
      </c>
      <c r="M34" s="274" t="s">
        <v>24</v>
      </c>
      <c r="N34" s="40" t="s">
        <v>24</v>
      </c>
      <c r="O34" s="41" t="s">
        <v>24</v>
      </c>
      <c r="P34" s="327"/>
    </row>
    <row r="35" spans="1:16" ht="36" x14ac:dyDescent="0.25">
      <c r="A35" s="56">
        <v>21379</v>
      </c>
      <c r="B35" s="57" t="s">
        <v>32</v>
      </c>
      <c r="C35" s="360">
        <f t="shared" si="1"/>
        <v>0</v>
      </c>
      <c r="D35" s="212" t="s">
        <v>24</v>
      </c>
      <c r="E35" s="49" t="s">
        <v>24</v>
      </c>
      <c r="F35" s="65" t="s">
        <v>24</v>
      </c>
      <c r="G35" s="212" t="s">
        <v>24</v>
      </c>
      <c r="H35" s="171" t="s">
        <v>24</v>
      </c>
      <c r="I35" s="59" t="s">
        <v>24</v>
      </c>
      <c r="J35" s="251"/>
      <c r="K35" s="191"/>
      <c r="L35" s="150">
        <f t="shared" si="2"/>
        <v>0</v>
      </c>
      <c r="M35" s="288" t="s">
        <v>24</v>
      </c>
      <c r="N35" s="49" t="s">
        <v>24</v>
      </c>
      <c r="O35" s="59" t="s">
        <v>24</v>
      </c>
      <c r="P35" s="328"/>
    </row>
    <row r="36" spans="1:16" s="17" customFormat="1" x14ac:dyDescent="0.25">
      <c r="A36" s="44">
        <v>21380</v>
      </c>
      <c r="B36" s="38" t="s">
        <v>33</v>
      </c>
      <c r="C36" s="358">
        <f t="shared" si="1"/>
        <v>0</v>
      </c>
      <c r="D36" s="206" t="s">
        <v>24</v>
      </c>
      <c r="E36" s="40" t="s">
        <v>24</v>
      </c>
      <c r="F36" s="207" t="s">
        <v>24</v>
      </c>
      <c r="G36" s="206" t="s">
        <v>24</v>
      </c>
      <c r="H36" s="168" t="s">
        <v>24</v>
      </c>
      <c r="I36" s="41" t="s">
        <v>24</v>
      </c>
      <c r="J36" s="229">
        <f>SUM(J37:J38)</f>
        <v>0</v>
      </c>
      <c r="K36" s="91">
        <f>SUM(K37:K38)</f>
        <v>0</v>
      </c>
      <c r="L36" s="101">
        <f t="shared" si="2"/>
        <v>0</v>
      </c>
      <c r="M36" s="274" t="s">
        <v>24</v>
      </c>
      <c r="N36" s="40" t="s">
        <v>24</v>
      </c>
      <c r="O36" s="41" t="s">
        <v>24</v>
      </c>
      <c r="P36" s="327"/>
    </row>
    <row r="37" spans="1:16" x14ac:dyDescent="0.25">
      <c r="A37" s="27">
        <v>21381</v>
      </c>
      <c r="B37" s="45" t="s">
        <v>34</v>
      </c>
      <c r="C37" s="359">
        <f t="shared" si="1"/>
        <v>0</v>
      </c>
      <c r="D37" s="208" t="s">
        <v>24</v>
      </c>
      <c r="E37" s="46" t="s">
        <v>24</v>
      </c>
      <c r="F37" s="209" t="s">
        <v>24</v>
      </c>
      <c r="G37" s="208" t="s">
        <v>24</v>
      </c>
      <c r="H37" s="169" t="s">
        <v>24</v>
      </c>
      <c r="I37" s="48" t="s">
        <v>24</v>
      </c>
      <c r="J37" s="232"/>
      <c r="K37" s="180"/>
      <c r="L37" s="95">
        <f t="shared" si="2"/>
        <v>0</v>
      </c>
      <c r="M37" s="286" t="s">
        <v>24</v>
      </c>
      <c r="N37" s="46" t="s">
        <v>24</v>
      </c>
      <c r="O37" s="48" t="s">
        <v>24</v>
      </c>
      <c r="P37" s="324"/>
    </row>
    <row r="38" spans="1:16" ht="24" x14ac:dyDescent="0.25">
      <c r="A38" s="31">
        <v>21383</v>
      </c>
      <c r="B38" s="50" t="s">
        <v>35</v>
      </c>
      <c r="C38" s="343">
        <f t="shared" si="1"/>
        <v>0</v>
      </c>
      <c r="D38" s="210" t="s">
        <v>24</v>
      </c>
      <c r="E38" s="51" t="s">
        <v>24</v>
      </c>
      <c r="F38" s="211" t="s">
        <v>24</v>
      </c>
      <c r="G38" s="210" t="s">
        <v>24</v>
      </c>
      <c r="H38" s="170" t="s">
        <v>24</v>
      </c>
      <c r="I38" s="53" t="s">
        <v>24</v>
      </c>
      <c r="J38" s="233"/>
      <c r="K38" s="181"/>
      <c r="L38" s="96">
        <f t="shared" si="2"/>
        <v>0</v>
      </c>
      <c r="M38" s="287" t="s">
        <v>24</v>
      </c>
      <c r="N38" s="51" t="s">
        <v>24</v>
      </c>
      <c r="O38" s="53" t="s">
        <v>24</v>
      </c>
      <c r="P38" s="351"/>
    </row>
    <row r="39" spans="1:16" s="17" customFormat="1" ht="24" x14ac:dyDescent="0.25">
      <c r="A39" s="44">
        <v>21390</v>
      </c>
      <c r="B39" s="38" t="s">
        <v>36</v>
      </c>
      <c r="C39" s="358">
        <f t="shared" si="1"/>
        <v>0</v>
      </c>
      <c r="D39" s="206" t="s">
        <v>24</v>
      </c>
      <c r="E39" s="40" t="s">
        <v>24</v>
      </c>
      <c r="F39" s="207" t="s">
        <v>24</v>
      </c>
      <c r="G39" s="206" t="s">
        <v>24</v>
      </c>
      <c r="H39" s="168" t="s">
        <v>24</v>
      </c>
      <c r="I39" s="41" t="s">
        <v>24</v>
      </c>
      <c r="J39" s="229">
        <f>SUM(J40:J43)</f>
        <v>0</v>
      </c>
      <c r="K39" s="91">
        <f>SUM(K40:K43)</f>
        <v>0</v>
      </c>
      <c r="L39" s="101">
        <f t="shared" si="2"/>
        <v>0</v>
      </c>
      <c r="M39" s="274" t="s">
        <v>24</v>
      </c>
      <c r="N39" s="40" t="s">
        <v>24</v>
      </c>
      <c r="O39" s="41" t="s">
        <v>24</v>
      </c>
      <c r="P39" s="327"/>
    </row>
    <row r="40" spans="1:16" ht="24" x14ac:dyDescent="0.25">
      <c r="A40" s="27">
        <v>21391</v>
      </c>
      <c r="B40" s="45" t="s">
        <v>37</v>
      </c>
      <c r="C40" s="359">
        <f t="shared" si="1"/>
        <v>0</v>
      </c>
      <c r="D40" s="208" t="s">
        <v>24</v>
      </c>
      <c r="E40" s="46" t="s">
        <v>24</v>
      </c>
      <c r="F40" s="209" t="s">
        <v>24</v>
      </c>
      <c r="G40" s="208" t="s">
        <v>24</v>
      </c>
      <c r="H40" s="169" t="s">
        <v>24</v>
      </c>
      <c r="I40" s="48" t="s">
        <v>24</v>
      </c>
      <c r="J40" s="232"/>
      <c r="K40" s="180"/>
      <c r="L40" s="95">
        <f t="shared" si="2"/>
        <v>0</v>
      </c>
      <c r="M40" s="286" t="s">
        <v>24</v>
      </c>
      <c r="N40" s="46" t="s">
        <v>24</v>
      </c>
      <c r="O40" s="48" t="s">
        <v>24</v>
      </c>
      <c r="P40" s="324"/>
    </row>
    <row r="41" spans="1:16" x14ac:dyDescent="0.25">
      <c r="A41" s="31">
        <v>21393</v>
      </c>
      <c r="B41" s="50" t="s">
        <v>38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x14ac:dyDescent="0.25">
      <c r="A42" s="31">
        <v>21395</v>
      </c>
      <c r="B42" s="50" t="s">
        <v>39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ht="24" x14ac:dyDescent="0.25">
      <c r="A43" s="31">
        <v>21399</v>
      </c>
      <c r="B43" s="50" t="s">
        <v>40</v>
      </c>
      <c r="C43" s="343">
        <f t="shared" si="1"/>
        <v>0</v>
      </c>
      <c r="D43" s="210" t="s">
        <v>24</v>
      </c>
      <c r="E43" s="51" t="s">
        <v>24</v>
      </c>
      <c r="F43" s="211" t="s">
        <v>24</v>
      </c>
      <c r="G43" s="210" t="s">
        <v>24</v>
      </c>
      <c r="H43" s="170" t="s">
        <v>24</v>
      </c>
      <c r="I43" s="53" t="s">
        <v>24</v>
      </c>
      <c r="J43" s="233"/>
      <c r="K43" s="181"/>
      <c r="L43" s="96">
        <f t="shared" si="2"/>
        <v>0</v>
      </c>
      <c r="M43" s="287" t="s">
        <v>24</v>
      </c>
      <c r="N43" s="51" t="s">
        <v>24</v>
      </c>
      <c r="O43" s="53" t="s">
        <v>24</v>
      </c>
      <c r="P43" s="351"/>
    </row>
    <row r="44" spans="1:16" s="17" customFormat="1" ht="36.75" customHeight="1" x14ac:dyDescent="0.25">
      <c r="A44" s="44">
        <v>21420</v>
      </c>
      <c r="B44" s="38" t="s">
        <v>41</v>
      </c>
      <c r="C44" s="361">
        <f>F44</f>
        <v>0</v>
      </c>
      <c r="D44" s="213"/>
      <c r="E44" s="39"/>
      <c r="F44" s="214">
        <f>D44+E44</f>
        <v>0</v>
      </c>
      <c r="G44" s="206" t="s">
        <v>24</v>
      </c>
      <c r="H44" s="168" t="s">
        <v>24</v>
      </c>
      <c r="I44" s="41" t="s">
        <v>24</v>
      </c>
      <c r="J44" s="206" t="s">
        <v>24</v>
      </c>
      <c r="K44" s="168" t="s">
        <v>24</v>
      </c>
      <c r="L44" s="41" t="s">
        <v>24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62">
        <v>21490</v>
      </c>
      <c r="B45" s="63" t="s">
        <v>42</v>
      </c>
      <c r="C45" s="361">
        <f>F45+I45+L45</f>
        <v>0</v>
      </c>
      <c r="D45" s="215">
        <f>D46</f>
        <v>0</v>
      </c>
      <c r="E45" s="64">
        <f>E46</f>
        <v>0</v>
      </c>
      <c r="F45" s="216">
        <f>D45+E45</f>
        <v>0</v>
      </c>
      <c r="G45" s="215">
        <f t="shared" ref="G45:K45" si="3">G46</f>
        <v>0</v>
      </c>
      <c r="H45" s="172">
        <f t="shared" si="3"/>
        <v>0</v>
      </c>
      <c r="I45" s="261">
        <f>G45+H45</f>
        <v>0</v>
      </c>
      <c r="J45" s="215">
        <f t="shared" si="3"/>
        <v>0</v>
      </c>
      <c r="K45" s="172">
        <f t="shared" si="3"/>
        <v>0</v>
      </c>
      <c r="L45" s="261">
        <f>J45+K45</f>
        <v>0</v>
      </c>
      <c r="M45" s="274" t="s">
        <v>24</v>
      </c>
      <c r="N45" s="40" t="s">
        <v>24</v>
      </c>
      <c r="O45" s="41" t="s">
        <v>24</v>
      </c>
      <c r="P45" s="327"/>
    </row>
    <row r="46" spans="1:16" s="17" customFormat="1" ht="24" x14ac:dyDescent="0.25">
      <c r="A46" s="31">
        <v>21499</v>
      </c>
      <c r="B46" s="50" t="s">
        <v>43</v>
      </c>
      <c r="C46" s="362">
        <f>F46+I46+L46</f>
        <v>0</v>
      </c>
      <c r="D46" s="199"/>
      <c r="E46" s="28"/>
      <c r="F46" s="200">
        <f>D46+E46</f>
        <v>0</v>
      </c>
      <c r="G46" s="262"/>
      <c r="H46" s="165"/>
      <c r="I46" s="29">
        <f>G46+H46</f>
        <v>0</v>
      </c>
      <c r="J46" s="199"/>
      <c r="K46" s="165"/>
      <c r="L46" s="29">
        <f>J46+K46</f>
        <v>0</v>
      </c>
      <c r="M46" s="288" t="s">
        <v>24</v>
      </c>
      <c r="N46" s="49" t="s">
        <v>24</v>
      </c>
      <c r="O46" s="59" t="s">
        <v>24</v>
      </c>
      <c r="P46" s="328"/>
    </row>
    <row r="47" spans="1:16" ht="24" x14ac:dyDescent="0.25">
      <c r="A47" s="66">
        <v>23000</v>
      </c>
      <c r="B47" s="67" t="s">
        <v>44</v>
      </c>
      <c r="C47" s="361">
        <f>O47</f>
        <v>0</v>
      </c>
      <c r="D47" s="217" t="s">
        <v>24</v>
      </c>
      <c r="E47" s="54" t="s">
        <v>24</v>
      </c>
      <c r="F47" s="218" t="s">
        <v>24</v>
      </c>
      <c r="G47" s="217" t="s">
        <v>24</v>
      </c>
      <c r="H47" s="173" t="s">
        <v>24</v>
      </c>
      <c r="I47" s="263" t="s">
        <v>24</v>
      </c>
      <c r="J47" s="217" t="s">
        <v>24</v>
      </c>
      <c r="K47" s="173" t="s">
        <v>24</v>
      </c>
      <c r="L47" s="263" t="s">
        <v>24</v>
      </c>
      <c r="M47" s="277">
        <f>SUM(M48:M49)</f>
        <v>0</v>
      </c>
      <c r="N47" s="61">
        <f>SUM(N48:N49)</f>
        <v>0</v>
      </c>
      <c r="O47" s="296">
        <f>M47+N47</f>
        <v>0</v>
      </c>
      <c r="P47" s="327"/>
    </row>
    <row r="48" spans="1:16" ht="24" x14ac:dyDescent="0.25">
      <c r="A48" s="68">
        <v>23410</v>
      </c>
      <c r="B48" s="69" t="s">
        <v>45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ht="24" x14ac:dyDescent="0.25">
      <c r="A49" s="68">
        <v>23510</v>
      </c>
      <c r="B49" s="69" t="s">
        <v>46</v>
      </c>
      <c r="C49" s="363">
        <f>O49</f>
        <v>0</v>
      </c>
      <c r="D49" s="219" t="s">
        <v>24</v>
      </c>
      <c r="E49" s="71" t="s">
        <v>24</v>
      </c>
      <c r="F49" s="220" t="s">
        <v>24</v>
      </c>
      <c r="G49" s="219" t="s">
        <v>24</v>
      </c>
      <c r="H49" s="174" t="s">
        <v>24</v>
      </c>
      <c r="I49" s="264" t="s">
        <v>24</v>
      </c>
      <c r="J49" s="219" t="s">
        <v>24</v>
      </c>
      <c r="K49" s="174" t="s">
        <v>24</v>
      </c>
      <c r="L49" s="264" t="s">
        <v>24</v>
      </c>
      <c r="M49" s="278"/>
      <c r="N49" s="74"/>
      <c r="O49" s="72">
        <f>M49+N49</f>
        <v>0</v>
      </c>
      <c r="P49" s="329"/>
    </row>
    <row r="50" spans="1:16" x14ac:dyDescent="0.25">
      <c r="A50" s="73"/>
      <c r="B50" s="69"/>
      <c r="C50" s="364"/>
      <c r="D50" s="219"/>
      <c r="E50" s="71"/>
      <c r="F50" s="305"/>
      <c r="G50" s="219"/>
      <c r="H50" s="174"/>
      <c r="I50" s="264"/>
      <c r="J50" s="70"/>
      <c r="K50" s="306"/>
      <c r="L50" s="307"/>
      <c r="M50" s="308"/>
      <c r="N50" s="309"/>
      <c r="O50" s="307"/>
      <c r="P50" s="329"/>
    </row>
    <row r="51" spans="1:16" s="17" customFormat="1" x14ac:dyDescent="0.25">
      <c r="A51" s="75"/>
      <c r="B51" s="76" t="s">
        <v>47</v>
      </c>
      <c r="C51" s="365"/>
      <c r="D51" s="310"/>
      <c r="E51" s="311"/>
      <c r="F51" s="312"/>
      <c r="G51" s="310"/>
      <c r="H51" s="313"/>
      <c r="I51" s="314"/>
      <c r="J51" s="310"/>
      <c r="K51" s="313"/>
      <c r="L51" s="314"/>
      <c r="M51" s="315"/>
      <c r="N51" s="311"/>
      <c r="O51" s="314"/>
      <c r="P51" s="330"/>
    </row>
    <row r="52" spans="1:16" s="17" customFormat="1" ht="12.75" thickBot="1" x14ac:dyDescent="0.3">
      <c r="A52" s="77"/>
      <c r="B52" s="18" t="s">
        <v>48</v>
      </c>
      <c r="C52" s="366">
        <f t="shared" ref="C52:C115" si="4">F52+I52+L52+O52</f>
        <v>1490460</v>
      </c>
      <c r="D52" s="221">
        <f>SUM(D53,D284)</f>
        <v>1490460</v>
      </c>
      <c r="E52" s="78">
        <f>SUM(E53,E284)</f>
        <v>0</v>
      </c>
      <c r="F52" s="222">
        <f t="shared" ref="F52:F116" si="5">D52+E52</f>
        <v>1490460</v>
      </c>
      <c r="G52" s="221">
        <f>SUM(G53,G284)</f>
        <v>0</v>
      </c>
      <c r="H52" s="175">
        <f>SUM(H53,H284)</f>
        <v>0</v>
      </c>
      <c r="I52" s="79">
        <f t="shared" ref="I52:I116" si="6">G52+H52</f>
        <v>0</v>
      </c>
      <c r="J52" s="221">
        <f>SUM(J53,J284)</f>
        <v>0</v>
      </c>
      <c r="K52" s="175">
        <f>SUM(K53,K284)</f>
        <v>0</v>
      </c>
      <c r="L52" s="79">
        <f t="shared" ref="L52:L116" si="7">J52+K52</f>
        <v>0</v>
      </c>
      <c r="M52" s="279">
        <f>SUM(M53,M284)</f>
        <v>0</v>
      </c>
      <c r="N52" s="78">
        <f>SUM(N53,N284)</f>
        <v>0</v>
      </c>
      <c r="O52" s="79">
        <f t="shared" ref="O52:O116" si="8">M52+N52</f>
        <v>0</v>
      </c>
      <c r="P52" s="322"/>
    </row>
    <row r="53" spans="1:16" s="17" customFormat="1" ht="36.75" thickTop="1" x14ac:dyDescent="0.25">
      <c r="A53" s="80"/>
      <c r="B53" s="81" t="s">
        <v>49</v>
      </c>
      <c r="C53" s="367">
        <f t="shared" si="4"/>
        <v>1490460</v>
      </c>
      <c r="D53" s="223">
        <f>SUM(D54,D196)</f>
        <v>1490460</v>
      </c>
      <c r="E53" s="82">
        <f>SUM(E54,E196)</f>
        <v>0</v>
      </c>
      <c r="F53" s="224">
        <f t="shared" si="5"/>
        <v>1490460</v>
      </c>
      <c r="G53" s="223">
        <f>SUM(G54,G196)</f>
        <v>0</v>
      </c>
      <c r="H53" s="176">
        <f>SUM(H54,H196)</f>
        <v>0</v>
      </c>
      <c r="I53" s="83">
        <f t="shared" si="6"/>
        <v>0</v>
      </c>
      <c r="J53" s="223">
        <f>SUM(J54,J196)</f>
        <v>0</v>
      </c>
      <c r="K53" s="176">
        <f>SUM(K54,K196)</f>
        <v>0</v>
      </c>
      <c r="L53" s="83">
        <f t="shared" si="7"/>
        <v>0</v>
      </c>
      <c r="M53" s="280">
        <f>SUM(M54,M196)</f>
        <v>0</v>
      </c>
      <c r="N53" s="82">
        <f>SUM(N54,N196)</f>
        <v>0</v>
      </c>
      <c r="O53" s="83">
        <f t="shared" si="8"/>
        <v>0</v>
      </c>
      <c r="P53" s="331"/>
    </row>
    <row r="54" spans="1:16" s="17" customFormat="1" ht="24" x14ac:dyDescent="0.25">
      <c r="A54" s="84"/>
      <c r="B54" s="15" t="s">
        <v>50</v>
      </c>
      <c r="C54" s="368">
        <f t="shared" si="4"/>
        <v>1456460</v>
      </c>
      <c r="D54" s="225">
        <f>SUM(D55,D77,D175,D189)</f>
        <v>1456460</v>
      </c>
      <c r="E54" s="85">
        <f>SUM(E55,E77,E175,E189)</f>
        <v>0</v>
      </c>
      <c r="F54" s="226">
        <f t="shared" si="5"/>
        <v>1456460</v>
      </c>
      <c r="G54" s="225">
        <f>SUM(G55,G77,G175,G189)</f>
        <v>0</v>
      </c>
      <c r="H54" s="177">
        <f>SUM(H55,H77,H175,H189)</f>
        <v>0</v>
      </c>
      <c r="I54" s="86">
        <f t="shared" si="6"/>
        <v>0</v>
      </c>
      <c r="J54" s="225">
        <f>SUM(J55,J77,J175,J189)</f>
        <v>0</v>
      </c>
      <c r="K54" s="177">
        <f>SUM(K55,K77,K175,K189)</f>
        <v>0</v>
      </c>
      <c r="L54" s="86">
        <f t="shared" si="7"/>
        <v>0</v>
      </c>
      <c r="M54" s="281">
        <f>SUM(M55,M77,M175,M189)</f>
        <v>0</v>
      </c>
      <c r="N54" s="85">
        <f>SUM(N55,N77,N175,N189)</f>
        <v>0</v>
      </c>
      <c r="O54" s="86">
        <f t="shared" si="8"/>
        <v>0</v>
      </c>
      <c r="P54" s="332"/>
    </row>
    <row r="55" spans="1:16" s="17" customFormat="1" x14ac:dyDescent="0.25">
      <c r="A55" s="87">
        <v>1000</v>
      </c>
      <c r="B55" s="87" t="s">
        <v>51</v>
      </c>
      <c r="C55" s="369">
        <f t="shared" si="4"/>
        <v>0</v>
      </c>
      <c r="D55" s="227">
        <f>SUM(D56,D69)</f>
        <v>0</v>
      </c>
      <c r="E55" s="88">
        <f>SUM(E56,E69)</f>
        <v>0</v>
      </c>
      <c r="F55" s="228">
        <f t="shared" si="5"/>
        <v>0</v>
      </c>
      <c r="G55" s="227">
        <f>SUM(G56,G69)</f>
        <v>0</v>
      </c>
      <c r="H55" s="178">
        <f>SUM(H56,H69)</f>
        <v>0</v>
      </c>
      <c r="I55" s="89">
        <f t="shared" si="6"/>
        <v>0</v>
      </c>
      <c r="J55" s="227">
        <f>SUM(J56,J69)</f>
        <v>0</v>
      </c>
      <c r="K55" s="178">
        <f>SUM(K56,K69)</f>
        <v>0</v>
      </c>
      <c r="L55" s="89">
        <f t="shared" si="7"/>
        <v>0</v>
      </c>
      <c r="M55" s="122">
        <f>SUM(M56,M69)</f>
        <v>0</v>
      </c>
      <c r="N55" s="88">
        <f>SUM(N56,N69)</f>
        <v>0</v>
      </c>
      <c r="O55" s="89">
        <f t="shared" si="8"/>
        <v>0</v>
      </c>
      <c r="P55" s="333"/>
    </row>
    <row r="56" spans="1:16" x14ac:dyDescent="0.25">
      <c r="A56" s="38">
        <v>1100</v>
      </c>
      <c r="B56" s="90" t="s">
        <v>52</v>
      </c>
      <c r="C56" s="358">
        <f t="shared" si="4"/>
        <v>0</v>
      </c>
      <c r="D56" s="229">
        <f>SUM(D57,D60,D68)</f>
        <v>0</v>
      </c>
      <c r="E56" s="43">
        <f>SUM(E57,E60,E68)</f>
        <v>0</v>
      </c>
      <c r="F56" s="230">
        <f t="shared" si="5"/>
        <v>0</v>
      </c>
      <c r="G56" s="229">
        <f>SUM(G57,G60,G68)</f>
        <v>0</v>
      </c>
      <c r="H56" s="91">
        <f>SUM(H57,H60,H68)</f>
        <v>0</v>
      </c>
      <c r="I56" s="101">
        <f t="shared" si="6"/>
        <v>0</v>
      </c>
      <c r="J56" s="229">
        <f>SUM(J57,J60,J68)</f>
        <v>0</v>
      </c>
      <c r="K56" s="91">
        <f>SUM(K57,K60,K68)</f>
        <v>0</v>
      </c>
      <c r="L56" s="101">
        <f t="shared" si="7"/>
        <v>0</v>
      </c>
      <c r="M56" s="123">
        <f>SUM(M57,M60,M68)</f>
        <v>0</v>
      </c>
      <c r="N56" s="114">
        <f>SUM(N57,N60,N68)</f>
        <v>0</v>
      </c>
      <c r="O56" s="141">
        <f t="shared" si="8"/>
        <v>0</v>
      </c>
      <c r="P56" s="334"/>
    </row>
    <row r="57" spans="1:16" x14ac:dyDescent="0.25">
      <c r="A57" s="92">
        <v>1110</v>
      </c>
      <c r="B57" s="69" t="s">
        <v>53</v>
      </c>
      <c r="C57" s="364">
        <f t="shared" si="4"/>
        <v>0</v>
      </c>
      <c r="D57" s="115">
        <f>SUM(D58:D59)</f>
        <v>0</v>
      </c>
      <c r="E57" s="93">
        <f>SUM(E58:E59)</f>
        <v>0</v>
      </c>
      <c r="F57" s="231">
        <f t="shared" si="5"/>
        <v>0</v>
      </c>
      <c r="G57" s="115">
        <f>SUM(G58:G59)</f>
        <v>0</v>
      </c>
      <c r="H57" s="179">
        <f>SUM(H58:H59)</f>
        <v>0</v>
      </c>
      <c r="I57" s="94">
        <f t="shared" si="6"/>
        <v>0</v>
      </c>
      <c r="J57" s="115">
        <f>SUM(J58:J59)</f>
        <v>0</v>
      </c>
      <c r="K57" s="179">
        <f>SUM(K58:K59)</f>
        <v>0</v>
      </c>
      <c r="L57" s="94">
        <f t="shared" si="7"/>
        <v>0</v>
      </c>
      <c r="M57" s="120">
        <f>SUM(M58:M59)</f>
        <v>0</v>
      </c>
      <c r="N57" s="93">
        <f>SUM(N58:N59)</f>
        <v>0</v>
      </c>
      <c r="O57" s="94">
        <f t="shared" si="8"/>
        <v>0</v>
      </c>
      <c r="P57" s="329"/>
    </row>
    <row r="58" spans="1:16" x14ac:dyDescent="0.25">
      <c r="A58" s="27">
        <v>1111</v>
      </c>
      <c r="B58" s="45" t="s">
        <v>54</v>
      </c>
      <c r="C58" s="359">
        <f t="shared" si="4"/>
        <v>0</v>
      </c>
      <c r="D58" s="232"/>
      <c r="E58" s="47"/>
      <c r="F58" s="127">
        <f t="shared" si="5"/>
        <v>0</v>
      </c>
      <c r="G58" s="232"/>
      <c r="H58" s="180"/>
      <c r="I58" s="95">
        <f t="shared" si="6"/>
        <v>0</v>
      </c>
      <c r="J58" s="232"/>
      <c r="K58" s="180"/>
      <c r="L58" s="95">
        <f t="shared" si="7"/>
        <v>0</v>
      </c>
      <c r="M58" s="275"/>
      <c r="N58" s="47"/>
      <c r="O58" s="95">
        <f t="shared" si="8"/>
        <v>0</v>
      </c>
      <c r="P58" s="324"/>
    </row>
    <row r="59" spans="1:16" ht="24" customHeight="1" x14ac:dyDescent="0.25">
      <c r="A59" s="31">
        <v>1119</v>
      </c>
      <c r="B59" s="50" t="s">
        <v>55</v>
      </c>
      <c r="C59" s="343">
        <f t="shared" si="4"/>
        <v>0</v>
      </c>
      <c r="D59" s="233"/>
      <c r="E59" s="52"/>
      <c r="F59" s="126">
        <f t="shared" si="5"/>
        <v>0</v>
      </c>
      <c r="G59" s="233"/>
      <c r="H59" s="181"/>
      <c r="I59" s="96">
        <f t="shared" si="6"/>
        <v>0</v>
      </c>
      <c r="J59" s="233"/>
      <c r="K59" s="181"/>
      <c r="L59" s="96">
        <f t="shared" si="7"/>
        <v>0</v>
      </c>
      <c r="M59" s="110"/>
      <c r="N59" s="52"/>
      <c r="O59" s="96">
        <f t="shared" si="8"/>
        <v>0</v>
      </c>
      <c r="P59" s="351"/>
    </row>
    <row r="60" spans="1:16" ht="23.25" customHeight="1" x14ac:dyDescent="0.25">
      <c r="A60" s="97">
        <v>1140</v>
      </c>
      <c r="B60" s="50" t="s">
        <v>56</v>
      </c>
      <c r="C60" s="343">
        <f t="shared" si="4"/>
        <v>0</v>
      </c>
      <c r="D60" s="234">
        <f>SUM(D61:D67)</f>
        <v>0</v>
      </c>
      <c r="E60" s="34">
        <f>SUM(E61:E67)</f>
        <v>0</v>
      </c>
      <c r="F60" s="131">
        <f>D60+E60</f>
        <v>0</v>
      </c>
      <c r="G60" s="234">
        <f>SUM(G61:G67)</f>
        <v>0</v>
      </c>
      <c r="H60" s="104">
        <f>SUM(H61:H67)</f>
        <v>0</v>
      </c>
      <c r="I60" s="98">
        <f t="shared" si="6"/>
        <v>0</v>
      </c>
      <c r="J60" s="234">
        <f>SUM(J61:J67)</f>
        <v>0</v>
      </c>
      <c r="K60" s="104">
        <f>SUM(K61:K67)</f>
        <v>0</v>
      </c>
      <c r="L60" s="98">
        <f t="shared" si="7"/>
        <v>0</v>
      </c>
      <c r="M60" s="119">
        <f>SUM(M61:M67)</f>
        <v>0</v>
      </c>
      <c r="N60" s="34">
        <f>SUM(N61:N67)</f>
        <v>0</v>
      </c>
      <c r="O60" s="98">
        <f t="shared" si="8"/>
        <v>0</v>
      </c>
      <c r="P60" s="351"/>
    </row>
    <row r="61" spans="1:16" x14ac:dyDescent="0.25">
      <c r="A61" s="31">
        <v>1141</v>
      </c>
      <c r="B61" s="50" t="s">
        <v>57</v>
      </c>
      <c r="C61" s="343">
        <f t="shared" si="4"/>
        <v>0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.75" customHeight="1" x14ac:dyDescent="0.25">
      <c r="A62" s="31">
        <v>1142</v>
      </c>
      <c r="B62" s="50" t="s">
        <v>58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4" x14ac:dyDescent="0.25">
      <c r="A63" s="31">
        <v>1145</v>
      </c>
      <c r="B63" s="50" t="s">
        <v>59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ht="27.75" customHeight="1" x14ac:dyDescent="0.25">
      <c r="A64" s="31">
        <v>1146</v>
      </c>
      <c r="B64" s="50" t="s">
        <v>60</v>
      </c>
      <c r="C64" s="343">
        <f t="shared" si="4"/>
        <v>0</v>
      </c>
      <c r="D64" s="233"/>
      <c r="E64" s="52"/>
      <c r="F64" s="126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1147</v>
      </c>
      <c r="B65" s="50" t="s">
        <v>61</v>
      </c>
      <c r="C65" s="343">
        <f t="shared" si="4"/>
        <v>0</v>
      </c>
      <c r="D65" s="233"/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x14ac:dyDescent="0.25">
      <c r="A66" s="31">
        <v>1148</v>
      </c>
      <c r="B66" s="50" t="s">
        <v>295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7.5" customHeight="1" x14ac:dyDescent="0.25">
      <c r="A67" s="31">
        <v>1149</v>
      </c>
      <c r="B67" s="50" t="s">
        <v>62</v>
      </c>
      <c r="C67" s="343">
        <f t="shared" si="4"/>
        <v>0</v>
      </c>
      <c r="D67" s="233"/>
      <c r="E67" s="52"/>
      <c r="F67" s="126">
        <f t="shared" si="5"/>
        <v>0</v>
      </c>
      <c r="G67" s="233"/>
      <c r="H67" s="181"/>
      <c r="I67" s="96">
        <f t="shared" si="6"/>
        <v>0</v>
      </c>
      <c r="J67" s="233"/>
      <c r="K67" s="181"/>
      <c r="L67" s="96">
        <f t="shared" si="7"/>
        <v>0</v>
      </c>
      <c r="M67" s="110"/>
      <c r="N67" s="52"/>
      <c r="O67" s="96">
        <f t="shared" si="8"/>
        <v>0</v>
      </c>
      <c r="P67" s="351"/>
    </row>
    <row r="68" spans="1:16" ht="36" x14ac:dyDescent="0.25">
      <c r="A68" s="92">
        <v>1150</v>
      </c>
      <c r="B68" s="69" t="s">
        <v>63</v>
      </c>
      <c r="C68" s="343">
        <f t="shared" si="4"/>
        <v>0</v>
      </c>
      <c r="D68" s="235"/>
      <c r="E68" s="99"/>
      <c r="F68" s="236">
        <f t="shared" si="5"/>
        <v>0</v>
      </c>
      <c r="G68" s="235"/>
      <c r="H68" s="182"/>
      <c r="I68" s="100">
        <f t="shared" si="6"/>
        <v>0</v>
      </c>
      <c r="J68" s="235"/>
      <c r="K68" s="182"/>
      <c r="L68" s="100">
        <f t="shared" si="7"/>
        <v>0</v>
      </c>
      <c r="M68" s="282"/>
      <c r="N68" s="99"/>
      <c r="O68" s="100">
        <f t="shared" si="8"/>
        <v>0</v>
      </c>
      <c r="P68" s="329"/>
    </row>
    <row r="69" spans="1:16" ht="36" x14ac:dyDescent="0.25">
      <c r="A69" s="38">
        <v>1200</v>
      </c>
      <c r="B69" s="90" t="s">
        <v>64</v>
      </c>
      <c r="C69" s="358">
        <f t="shared" si="4"/>
        <v>0</v>
      </c>
      <c r="D69" s="229">
        <f>SUM(D70:D71)</f>
        <v>0</v>
      </c>
      <c r="E69" s="43">
        <f>SUM(E70:E71)</f>
        <v>0</v>
      </c>
      <c r="F69" s="230">
        <f>D69+E69</f>
        <v>0</v>
      </c>
      <c r="G69" s="229">
        <f>SUM(G70:G71)</f>
        <v>0</v>
      </c>
      <c r="H69" s="91">
        <f>SUM(H70:H71)</f>
        <v>0</v>
      </c>
      <c r="I69" s="101">
        <f t="shared" si="6"/>
        <v>0</v>
      </c>
      <c r="J69" s="229">
        <f>SUM(J70:J71)</f>
        <v>0</v>
      </c>
      <c r="K69" s="91">
        <f>SUM(K70:K71)</f>
        <v>0</v>
      </c>
      <c r="L69" s="101">
        <f t="shared" si="7"/>
        <v>0</v>
      </c>
      <c r="M69" s="109">
        <f>SUM(M70:M71)</f>
        <v>0</v>
      </c>
      <c r="N69" s="43">
        <f>SUM(N70:N71)</f>
        <v>0</v>
      </c>
      <c r="O69" s="101">
        <f t="shared" si="8"/>
        <v>0</v>
      </c>
      <c r="P69" s="327"/>
    </row>
    <row r="70" spans="1:16" ht="24" x14ac:dyDescent="0.25">
      <c r="A70" s="102">
        <v>1210</v>
      </c>
      <c r="B70" s="45" t="s">
        <v>65</v>
      </c>
      <c r="C70" s="359">
        <f t="shared" si="4"/>
        <v>0</v>
      </c>
      <c r="D70" s="232"/>
      <c r="E70" s="47"/>
      <c r="F70" s="127">
        <f t="shared" si="5"/>
        <v>0</v>
      </c>
      <c r="G70" s="232"/>
      <c r="H70" s="180"/>
      <c r="I70" s="95">
        <f t="shared" si="6"/>
        <v>0</v>
      </c>
      <c r="J70" s="232"/>
      <c r="K70" s="180"/>
      <c r="L70" s="95">
        <f t="shared" si="7"/>
        <v>0</v>
      </c>
      <c r="M70" s="275"/>
      <c r="N70" s="47"/>
      <c r="O70" s="95">
        <f t="shared" si="8"/>
        <v>0</v>
      </c>
      <c r="P70" s="324"/>
    </row>
    <row r="71" spans="1:16" ht="24" x14ac:dyDescent="0.25">
      <c r="A71" s="97">
        <v>1220</v>
      </c>
      <c r="B71" s="50" t="s">
        <v>66</v>
      </c>
      <c r="C71" s="343">
        <f t="shared" si="4"/>
        <v>0</v>
      </c>
      <c r="D71" s="234">
        <f>SUM(D72:D76)</f>
        <v>0</v>
      </c>
      <c r="E71" s="34">
        <f>SUM(E72:E76)</f>
        <v>0</v>
      </c>
      <c r="F71" s="131">
        <f t="shared" si="5"/>
        <v>0</v>
      </c>
      <c r="G71" s="234">
        <f>SUM(G72:G76)</f>
        <v>0</v>
      </c>
      <c r="H71" s="104">
        <f>SUM(H72:H76)</f>
        <v>0</v>
      </c>
      <c r="I71" s="98">
        <f t="shared" si="6"/>
        <v>0</v>
      </c>
      <c r="J71" s="234">
        <f>SUM(J72:J76)</f>
        <v>0</v>
      </c>
      <c r="K71" s="104">
        <f>SUM(K72:K76)</f>
        <v>0</v>
      </c>
      <c r="L71" s="98">
        <f t="shared" si="7"/>
        <v>0</v>
      </c>
      <c r="M71" s="119">
        <f>SUM(M72:M76)</f>
        <v>0</v>
      </c>
      <c r="N71" s="34">
        <f>SUM(N72:N76)</f>
        <v>0</v>
      </c>
      <c r="O71" s="98">
        <f t="shared" si="8"/>
        <v>0</v>
      </c>
      <c r="P71" s="351"/>
    </row>
    <row r="72" spans="1:16" ht="60" x14ac:dyDescent="0.25">
      <c r="A72" s="31">
        <v>1221</v>
      </c>
      <c r="B72" s="50" t="s">
        <v>296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1223</v>
      </c>
      <c r="B73" s="50" t="s">
        <v>67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x14ac:dyDescent="0.25">
      <c r="A74" s="31">
        <v>1225</v>
      </c>
      <c r="B74" s="50" t="s">
        <v>293</v>
      </c>
      <c r="C74" s="343">
        <f t="shared" si="4"/>
        <v>0</v>
      </c>
      <c r="D74" s="233"/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36" x14ac:dyDescent="0.25">
      <c r="A75" s="31">
        <v>1227</v>
      </c>
      <c r="B75" s="50" t="s">
        <v>68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60" x14ac:dyDescent="0.25">
      <c r="A76" s="31">
        <v>1228</v>
      </c>
      <c r="B76" s="50" t="s">
        <v>297</v>
      </c>
      <c r="C76" s="343">
        <f t="shared" si="4"/>
        <v>0</v>
      </c>
      <c r="D76" s="233"/>
      <c r="E76" s="52"/>
      <c r="F76" s="126">
        <f t="shared" si="5"/>
        <v>0</v>
      </c>
      <c r="G76" s="233"/>
      <c r="H76" s="181"/>
      <c r="I76" s="96">
        <f t="shared" si="6"/>
        <v>0</v>
      </c>
      <c r="J76" s="233"/>
      <c r="K76" s="181"/>
      <c r="L76" s="96">
        <f t="shared" si="7"/>
        <v>0</v>
      </c>
      <c r="M76" s="110"/>
      <c r="N76" s="52"/>
      <c r="O76" s="96">
        <f t="shared" si="8"/>
        <v>0</v>
      </c>
      <c r="P76" s="351"/>
    </row>
    <row r="77" spans="1:16" ht="15" customHeight="1" x14ac:dyDescent="0.25">
      <c r="A77" s="87">
        <v>2000</v>
      </c>
      <c r="B77" s="87" t="s">
        <v>69</v>
      </c>
      <c r="C77" s="369">
        <f t="shared" si="4"/>
        <v>1456460</v>
      </c>
      <c r="D77" s="227">
        <f>SUM(D78,D85,D132,D166,D167,D174)</f>
        <v>1456460</v>
      </c>
      <c r="E77" s="88">
        <f>SUM(E78,E85,E132,E166,E167,E174)</f>
        <v>0</v>
      </c>
      <c r="F77" s="228">
        <f t="shared" si="5"/>
        <v>1456460</v>
      </c>
      <c r="G77" s="227">
        <f>SUM(G78,G85,G132,G166,G167,G174)</f>
        <v>0</v>
      </c>
      <c r="H77" s="178">
        <f>SUM(H78,H85,H132,H166,H167,H174)</f>
        <v>0</v>
      </c>
      <c r="I77" s="89">
        <f t="shared" si="6"/>
        <v>0</v>
      </c>
      <c r="J77" s="227">
        <f>SUM(J78,J85,J132,J166,J167,J174)</f>
        <v>0</v>
      </c>
      <c r="K77" s="178">
        <f>SUM(K78,K85,K132,K166,K167,K174)</f>
        <v>0</v>
      </c>
      <c r="L77" s="89">
        <f t="shared" si="7"/>
        <v>0</v>
      </c>
      <c r="M77" s="122">
        <f>SUM(M78,M85,M132,M166,M167,M174)</f>
        <v>0</v>
      </c>
      <c r="N77" s="88">
        <f>SUM(N78,N85,N132,N166,N167,N174)</f>
        <v>0</v>
      </c>
      <c r="O77" s="89">
        <f t="shared" si="8"/>
        <v>0</v>
      </c>
      <c r="P77" s="333"/>
    </row>
    <row r="78" spans="1:16" ht="36" customHeight="1" x14ac:dyDescent="0.25">
      <c r="A78" s="38">
        <v>2100</v>
      </c>
      <c r="B78" s="90" t="s">
        <v>298</v>
      </c>
      <c r="C78" s="358">
        <f t="shared" si="4"/>
        <v>0</v>
      </c>
      <c r="D78" s="229">
        <f>SUM(D79,D82)</f>
        <v>0</v>
      </c>
      <c r="E78" s="43">
        <f>SUM(E79,E82)</f>
        <v>0</v>
      </c>
      <c r="F78" s="230">
        <f t="shared" si="5"/>
        <v>0</v>
      </c>
      <c r="G78" s="229">
        <f>SUM(G79,G82)</f>
        <v>0</v>
      </c>
      <c r="H78" s="91">
        <f>SUM(H79,H82)</f>
        <v>0</v>
      </c>
      <c r="I78" s="101">
        <f t="shared" si="6"/>
        <v>0</v>
      </c>
      <c r="J78" s="229">
        <f>SUM(J79,J82)</f>
        <v>0</v>
      </c>
      <c r="K78" s="91">
        <f>SUM(K79,K82)</f>
        <v>0</v>
      </c>
      <c r="L78" s="101">
        <f t="shared" si="7"/>
        <v>0</v>
      </c>
      <c r="M78" s="109">
        <f>SUM(M79,M82)</f>
        <v>0</v>
      </c>
      <c r="N78" s="43">
        <f>SUM(N79,N82)</f>
        <v>0</v>
      </c>
      <c r="O78" s="101">
        <f t="shared" si="8"/>
        <v>0</v>
      </c>
      <c r="P78" s="327"/>
    </row>
    <row r="79" spans="1:16" ht="35.25" customHeight="1" x14ac:dyDescent="0.25">
      <c r="A79" s="102">
        <v>2110</v>
      </c>
      <c r="B79" s="45" t="s">
        <v>299</v>
      </c>
      <c r="C79" s="359">
        <f t="shared" si="4"/>
        <v>0</v>
      </c>
      <c r="D79" s="237">
        <f>SUM(D80:D81)</f>
        <v>0</v>
      </c>
      <c r="E79" s="60">
        <f>SUM(E80:E81)</f>
        <v>0</v>
      </c>
      <c r="F79" s="238">
        <f t="shared" si="5"/>
        <v>0</v>
      </c>
      <c r="G79" s="237">
        <f>SUM(G80:G81)</f>
        <v>0</v>
      </c>
      <c r="H79" s="183">
        <f>SUM(H80:H81)</f>
        <v>0</v>
      </c>
      <c r="I79" s="103">
        <f t="shared" si="6"/>
        <v>0</v>
      </c>
      <c r="J79" s="237">
        <f>SUM(J80:J81)</f>
        <v>0</v>
      </c>
      <c r="K79" s="183">
        <f>SUM(K80:K81)</f>
        <v>0</v>
      </c>
      <c r="L79" s="103">
        <f t="shared" si="7"/>
        <v>0</v>
      </c>
      <c r="M79" s="124">
        <f>SUM(M80:M81)</f>
        <v>0</v>
      </c>
      <c r="N79" s="60">
        <f>SUM(N80:N81)</f>
        <v>0</v>
      </c>
      <c r="O79" s="103">
        <f t="shared" si="8"/>
        <v>0</v>
      </c>
      <c r="P79" s="324"/>
    </row>
    <row r="80" spans="1:16" x14ac:dyDescent="0.25">
      <c r="A80" s="31">
        <v>2111</v>
      </c>
      <c r="B80" s="50" t="s">
        <v>70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24" x14ac:dyDescent="0.25">
      <c r="A81" s="31">
        <v>2112</v>
      </c>
      <c r="B81" s="50" t="s">
        <v>300</v>
      </c>
      <c r="C81" s="343">
        <f t="shared" si="4"/>
        <v>0</v>
      </c>
      <c r="D81" s="233"/>
      <c r="E81" s="52"/>
      <c r="F81" s="126">
        <f t="shared" si="5"/>
        <v>0</v>
      </c>
      <c r="G81" s="233"/>
      <c r="H81" s="181"/>
      <c r="I81" s="96">
        <f t="shared" si="6"/>
        <v>0</v>
      </c>
      <c r="J81" s="233"/>
      <c r="K81" s="181"/>
      <c r="L81" s="96">
        <f t="shared" si="7"/>
        <v>0</v>
      </c>
      <c r="M81" s="110"/>
      <c r="N81" s="52"/>
      <c r="O81" s="96">
        <f t="shared" si="8"/>
        <v>0</v>
      </c>
      <c r="P81" s="351"/>
    </row>
    <row r="82" spans="1:16" ht="33" customHeight="1" x14ac:dyDescent="0.25">
      <c r="A82" s="97">
        <v>2120</v>
      </c>
      <c r="B82" s="50" t="s">
        <v>301</v>
      </c>
      <c r="C82" s="343">
        <f t="shared" si="4"/>
        <v>0</v>
      </c>
      <c r="D82" s="234">
        <f>SUM(D83:D84)</f>
        <v>0</v>
      </c>
      <c r="E82" s="34">
        <f>SUM(E83:E84)</f>
        <v>0</v>
      </c>
      <c r="F82" s="131">
        <f t="shared" si="5"/>
        <v>0</v>
      </c>
      <c r="G82" s="234">
        <f>SUM(G83:G84)</f>
        <v>0</v>
      </c>
      <c r="H82" s="104">
        <f>SUM(H83:H84)</f>
        <v>0</v>
      </c>
      <c r="I82" s="98">
        <f t="shared" si="6"/>
        <v>0</v>
      </c>
      <c r="J82" s="234">
        <f>SUM(J83:J84)</f>
        <v>0</v>
      </c>
      <c r="K82" s="104">
        <f>SUM(K83:K84)</f>
        <v>0</v>
      </c>
      <c r="L82" s="98">
        <f t="shared" si="7"/>
        <v>0</v>
      </c>
      <c r="M82" s="119">
        <f>SUM(M83:M84)</f>
        <v>0</v>
      </c>
      <c r="N82" s="34">
        <f>SUM(N83:N84)</f>
        <v>0</v>
      </c>
      <c r="O82" s="98">
        <f t="shared" si="8"/>
        <v>0</v>
      </c>
      <c r="P82" s="351"/>
    </row>
    <row r="83" spans="1:16" x14ac:dyDescent="0.25">
      <c r="A83" s="31">
        <v>2121</v>
      </c>
      <c r="B83" s="50" t="s">
        <v>70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ht="24" x14ac:dyDescent="0.25">
      <c r="A84" s="31">
        <v>2122</v>
      </c>
      <c r="B84" s="50" t="s">
        <v>300</v>
      </c>
      <c r="C84" s="343">
        <f t="shared" si="4"/>
        <v>0</v>
      </c>
      <c r="D84" s="233"/>
      <c r="E84" s="52"/>
      <c r="F84" s="126">
        <f t="shared" si="5"/>
        <v>0</v>
      </c>
      <c r="G84" s="233"/>
      <c r="H84" s="181"/>
      <c r="I84" s="96">
        <f t="shared" si="6"/>
        <v>0</v>
      </c>
      <c r="J84" s="233"/>
      <c r="K84" s="181"/>
      <c r="L84" s="96">
        <f t="shared" si="7"/>
        <v>0</v>
      </c>
      <c r="M84" s="110"/>
      <c r="N84" s="52"/>
      <c r="O84" s="96">
        <f t="shared" si="8"/>
        <v>0</v>
      </c>
      <c r="P84" s="351"/>
    </row>
    <row r="85" spans="1:16" x14ac:dyDescent="0.25">
      <c r="A85" s="38">
        <v>2200</v>
      </c>
      <c r="B85" s="90" t="s">
        <v>71</v>
      </c>
      <c r="C85" s="344">
        <f t="shared" si="4"/>
        <v>1416167</v>
      </c>
      <c r="D85" s="229">
        <f>SUM(D86,D91,D97,D105,D114,D118,D124,D130)</f>
        <v>1418267</v>
      </c>
      <c r="E85" s="43">
        <f>SUM(E86,E91,E97,E105,E114,E118,E124,E130)</f>
        <v>-2100</v>
      </c>
      <c r="F85" s="230">
        <f t="shared" si="5"/>
        <v>1416167</v>
      </c>
      <c r="G85" s="229">
        <f>SUM(G86,G91,G97,G105,G114,G118,G124,G130)</f>
        <v>0</v>
      </c>
      <c r="H85" s="91">
        <f>SUM(H86,H91,H97,H105,H114,H118,H124,H130)</f>
        <v>0</v>
      </c>
      <c r="I85" s="101">
        <f t="shared" si="6"/>
        <v>0</v>
      </c>
      <c r="J85" s="229">
        <f>SUM(J86,J91,J97,J105,J114,J118,J124,J130)</f>
        <v>0</v>
      </c>
      <c r="K85" s="91">
        <f>SUM(K86,K91,K97,K105,K114,K118,K124,K130)</f>
        <v>0</v>
      </c>
      <c r="L85" s="101">
        <f t="shared" si="7"/>
        <v>0</v>
      </c>
      <c r="M85" s="121">
        <f>SUM(M86,M91,M97,M105,M114,M118,M124,M130)</f>
        <v>0</v>
      </c>
      <c r="N85" s="55">
        <f>SUM(N86,N91,N97,N105,N114,N118,N124,N130)</f>
        <v>0</v>
      </c>
      <c r="O85" s="265">
        <f t="shared" si="8"/>
        <v>0</v>
      </c>
      <c r="P85" s="335"/>
    </row>
    <row r="86" spans="1:16" ht="24" x14ac:dyDescent="0.25">
      <c r="A86" s="92">
        <v>2210</v>
      </c>
      <c r="B86" s="69" t="s">
        <v>72</v>
      </c>
      <c r="C86" s="364">
        <f t="shared" si="4"/>
        <v>0</v>
      </c>
      <c r="D86" s="115">
        <f>SUM(D87:D90)</f>
        <v>0</v>
      </c>
      <c r="E86" s="93">
        <f>SUM(E87:E90)</f>
        <v>0</v>
      </c>
      <c r="F86" s="231">
        <f t="shared" si="5"/>
        <v>0</v>
      </c>
      <c r="G86" s="115">
        <f>SUM(G87:G90)</f>
        <v>0</v>
      </c>
      <c r="H86" s="179">
        <f>SUM(H87:H90)</f>
        <v>0</v>
      </c>
      <c r="I86" s="94">
        <f t="shared" si="6"/>
        <v>0</v>
      </c>
      <c r="J86" s="115">
        <f>SUM(J87:J90)</f>
        <v>0</v>
      </c>
      <c r="K86" s="179">
        <f>SUM(K87:K90)</f>
        <v>0</v>
      </c>
      <c r="L86" s="94">
        <f t="shared" si="7"/>
        <v>0</v>
      </c>
      <c r="M86" s="120">
        <f>SUM(M87:M90)</f>
        <v>0</v>
      </c>
      <c r="N86" s="93">
        <f>SUM(N87:N90)</f>
        <v>0</v>
      </c>
      <c r="O86" s="94">
        <f t="shared" si="8"/>
        <v>0</v>
      </c>
      <c r="P86" s="329"/>
    </row>
    <row r="87" spans="1:16" ht="24" x14ac:dyDescent="0.25">
      <c r="A87" s="27">
        <v>2211</v>
      </c>
      <c r="B87" s="45" t="s">
        <v>73</v>
      </c>
      <c r="C87" s="343">
        <f t="shared" si="4"/>
        <v>0</v>
      </c>
      <c r="D87" s="232"/>
      <c r="E87" s="47"/>
      <c r="F87" s="127">
        <f t="shared" si="5"/>
        <v>0</v>
      </c>
      <c r="G87" s="232"/>
      <c r="H87" s="180"/>
      <c r="I87" s="95">
        <f t="shared" si="6"/>
        <v>0</v>
      </c>
      <c r="J87" s="232"/>
      <c r="K87" s="180"/>
      <c r="L87" s="95">
        <f t="shared" si="7"/>
        <v>0</v>
      </c>
      <c r="M87" s="275"/>
      <c r="N87" s="47"/>
      <c r="O87" s="95">
        <f t="shared" si="8"/>
        <v>0</v>
      </c>
      <c r="P87" s="324"/>
    </row>
    <row r="88" spans="1:16" ht="36" x14ac:dyDescent="0.25">
      <c r="A88" s="31">
        <v>2212</v>
      </c>
      <c r="B88" s="50" t="s">
        <v>74</v>
      </c>
      <c r="C88" s="343">
        <f t="shared" si="4"/>
        <v>0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ht="24" x14ac:dyDescent="0.25">
      <c r="A89" s="31">
        <v>2214</v>
      </c>
      <c r="B89" s="50" t="s">
        <v>75</v>
      </c>
      <c r="C89" s="343">
        <f t="shared" si="4"/>
        <v>0</v>
      </c>
      <c r="D89" s="233"/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x14ac:dyDescent="0.25">
      <c r="A90" s="31">
        <v>2219</v>
      </c>
      <c r="B90" s="50" t="s">
        <v>76</v>
      </c>
      <c r="C90" s="343">
        <f t="shared" si="4"/>
        <v>0</v>
      </c>
      <c r="D90" s="233"/>
      <c r="E90" s="52"/>
      <c r="F90" s="126">
        <f t="shared" si="5"/>
        <v>0</v>
      </c>
      <c r="G90" s="233"/>
      <c r="H90" s="181"/>
      <c r="I90" s="96">
        <f t="shared" si="6"/>
        <v>0</v>
      </c>
      <c r="J90" s="233"/>
      <c r="K90" s="181"/>
      <c r="L90" s="96">
        <f t="shared" si="7"/>
        <v>0</v>
      </c>
      <c r="M90" s="110"/>
      <c r="N90" s="52"/>
      <c r="O90" s="96">
        <f t="shared" si="8"/>
        <v>0</v>
      </c>
      <c r="P90" s="351"/>
    </row>
    <row r="91" spans="1:16" ht="24" x14ac:dyDescent="0.25">
      <c r="A91" s="97">
        <v>2220</v>
      </c>
      <c r="B91" s="50" t="s">
        <v>77</v>
      </c>
      <c r="C91" s="343">
        <f t="shared" si="4"/>
        <v>0</v>
      </c>
      <c r="D91" s="234">
        <f>SUM(D92:D96)</f>
        <v>0</v>
      </c>
      <c r="E91" s="34">
        <f>SUM(E92:E96)</f>
        <v>0</v>
      </c>
      <c r="F91" s="131">
        <f t="shared" si="5"/>
        <v>0</v>
      </c>
      <c r="G91" s="234">
        <f>SUM(G92:G96)</f>
        <v>0</v>
      </c>
      <c r="H91" s="104">
        <f>SUM(H92:H96)</f>
        <v>0</v>
      </c>
      <c r="I91" s="98">
        <f t="shared" si="6"/>
        <v>0</v>
      </c>
      <c r="J91" s="234">
        <f>SUM(J92:J96)</f>
        <v>0</v>
      </c>
      <c r="K91" s="104">
        <f>SUM(K92:K96)</f>
        <v>0</v>
      </c>
      <c r="L91" s="98">
        <f t="shared" si="7"/>
        <v>0</v>
      </c>
      <c r="M91" s="119">
        <f>SUM(M92:M96)</f>
        <v>0</v>
      </c>
      <c r="N91" s="34">
        <f>SUM(N92:N96)</f>
        <v>0</v>
      </c>
      <c r="O91" s="98">
        <f t="shared" si="8"/>
        <v>0</v>
      </c>
      <c r="P91" s="351"/>
    </row>
    <row r="92" spans="1:16" x14ac:dyDescent="0.25">
      <c r="A92" s="31">
        <v>2221</v>
      </c>
      <c r="B92" s="50" t="s">
        <v>78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2222</v>
      </c>
      <c r="B93" s="50" t="s">
        <v>79</v>
      </c>
      <c r="C93" s="343">
        <f t="shared" si="4"/>
        <v>0</v>
      </c>
      <c r="D93" s="233"/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x14ac:dyDescent="0.25">
      <c r="A94" s="31">
        <v>2223</v>
      </c>
      <c r="B94" s="50" t="s">
        <v>80</v>
      </c>
      <c r="C94" s="343">
        <f t="shared" si="4"/>
        <v>0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</row>
    <row r="95" spans="1:16" ht="11.25" customHeight="1" x14ac:dyDescent="0.25">
      <c r="A95" s="31">
        <v>2224</v>
      </c>
      <c r="B95" s="50" t="s">
        <v>302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24" x14ac:dyDescent="0.25">
      <c r="A96" s="31">
        <v>2229</v>
      </c>
      <c r="B96" s="50" t="s">
        <v>81</v>
      </c>
      <c r="C96" s="343">
        <f t="shared" si="4"/>
        <v>0</v>
      </c>
      <c r="D96" s="233"/>
      <c r="E96" s="52"/>
      <c r="F96" s="126">
        <f t="shared" si="5"/>
        <v>0</v>
      </c>
      <c r="G96" s="233"/>
      <c r="H96" s="181"/>
      <c r="I96" s="96">
        <f t="shared" si="6"/>
        <v>0</v>
      </c>
      <c r="J96" s="233"/>
      <c r="K96" s="181"/>
      <c r="L96" s="96">
        <f t="shared" si="7"/>
        <v>0</v>
      </c>
      <c r="M96" s="110"/>
      <c r="N96" s="52"/>
      <c r="O96" s="96">
        <f t="shared" si="8"/>
        <v>0</v>
      </c>
      <c r="P96" s="351"/>
    </row>
    <row r="97" spans="1:16" ht="36" x14ac:dyDescent="0.25">
      <c r="A97" s="97">
        <v>2230</v>
      </c>
      <c r="B97" s="50" t="s">
        <v>82</v>
      </c>
      <c r="C97" s="343">
        <f t="shared" si="4"/>
        <v>11161</v>
      </c>
      <c r="D97" s="234">
        <f>SUM(D98:D104)</f>
        <v>11161</v>
      </c>
      <c r="E97" s="34">
        <f>SUM(E98:E104)</f>
        <v>0</v>
      </c>
      <c r="F97" s="131">
        <f t="shared" si="5"/>
        <v>11161</v>
      </c>
      <c r="G97" s="234">
        <f>SUM(G98:G104)</f>
        <v>0</v>
      </c>
      <c r="H97" s="104">
        <f>SUM(H98:H104)</f>
        <v>0</v>
      </c>
      <c r="I97" s="98">
        <f t="shared" si="6"/>
        <v>0</v>
      </c>
      <c r="J97" s="234">
        <f>SUM(J98:J104)</f>
        <v>0</v>
      </c>
      <c r="K97" s="104">
        <f>SUM(K98:K104)</f>
        <v>0</v>
      </c>
      <c r="L97" s="98">
        <f t="shared" si="7"/>
        <v>0</v>
      </c>
      <c r="M97" s="119">
        <f>SUM(M98:M104)</f>
        <v>0</v>
      </c>
      <c r="N97" s="34">
        <f>SUM(N98:N104)</f>
        <v>0</v>
      </c>
      <c r="O97" s="98">
        <f t="shared" si="8"/>
        <v>0</v>
      </c>
      <c r="P97" s="351"/>
    </row>
    <row r="98" spans="1:16" ht="24" x14ac:dyDescent="0.25">
      <c r="A98" s="31">
        <v>2231</v>
      </c>
      <c r="B98" s="50" t="s">
        <v>303</v>
      </c>
      <c r="C98" s="343">
        <f t="shared" si="4"/>
        <v>11161</v>
      </c>
      <c r="D98" s="233">
        <v>11161</v>
      </c>
      <c r="E98" s="52"/>
      <c r="F98" s="126">
        <f t="shared" si="5"/>
        <v>11161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36" x14ac:dyDescent="0.25">
      <c r="A99" s="31">
        <v>2232</v>
      </c>
      <c r="B99" s="50" t="s">
        <v>83</v>
      </c>
      <c r="C99" s="343">
        <f t="shared" si="4"/>
        <v>0</v>
      </c>
      <c r="D99" s="233"/>
      <c r="E99" s="52"/>
      <c r="F99" s="126">
        <f t="shared" si="5"/>
        <v>0</v>
      </c>
      <c r="G99" s="233"/>
      <c r="H99" s="181"/>
      <c r="I99" s="96">
        <f t="shared" si="6"/>
        <v>0</v>
      </c>
      <c r="J99" s="233"/>
      <c r="K99" s="181"/>
      <c r="L99" s="96">
        <f t="shared" si="7"/>
        <v>0</v>
      </c>
      <c r="M99" s="110"/>
      <c r="N99" s="52"/>
      <c r="O99" s="96">
        <f t="shared" si="8"/>
        <v>0</v>
      </c>
      <c r="P99" s="351"/>
    </row>
    <row r="100" spans="1:16" ht="24" x14ac:dyDescent="0.25">
      <c r="A100" s="27">
        <v>2233</v>
      </c>
      <c r="B100" s="45" t="s">
        <v>84</v>
      </c>
      <c r="C100" s="343">
        <f t="shared" si="4"/>
        <v>0</v>
      </c>
      <c r="D100" s="232"/>
      <c r="E100" s="47"/>
      <c r="F100" s="127">
        <f t="shared" si="5"/>
        <v>0</v>
      </c>
      <c r="G100" s="232"/>
      <c r="H100" s="180"/>
      <c r="I100" s="95">
        <f t="shared" si="6"/>
        <v>0</v>
      </c>
      <c r="J100" s="232"/>
      <c r="K100" s="180"/>
      <c r="L100" s="95">
        <f t="shared" si="7"/>
        <v>0</v>
      </c>
      <c r="M100" s="275"/>
      <c r="N100" s="47"/>
      <c r="O100" s="95">
        <f t="shared" si="8"/>
        <v>0</v>
      </c>
      <c r="P100" s="324"/>
    </row>
    <row r="101" spans="1:16" ht="36" x14ac:dyDescent="0.25">
      <c r="A101" s="31">
        <v>2234</v>
      </c>
      <c r="B101" s="50" t="s">
        <v>85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ht="24" x14ac:dyDescent="0.25">
      <c r="A102" s="31">
        <v>2235</v>
      </c>
      <c r="B102" s="50" t="s">
        <v>304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x14ac:dyDescent="0.25">
      <c r="A103" s="31">
        <v>2236</v>
      </c>
      <c r="B103" s="50" t="s">
        <v>86</v>
      </c>
      <c r="C103" s="343">
        <f t="shared" si="4"/>
        <v>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24" x14ac:dyDescent="0.25">
      <c r="A104" s="31">
        <v>2239</v>
      </c>
      <c r="B104" s="50" t="s">
        <v>87</v>
      </c>
      <c r="C104" s="343">
        <f t="shared" si="4"/>
        <v>0</v>
      </c>
      <c r="D104" s="233"/>
      <c r="E104" s="52"/>
      <c r="F104" s="126">
        <f t="shared" si="5"/>
        <v>0</v>
      </c>
      <c r="G104" s="233"/>
      <c r="H104" s="181"/>
      <c r="I104" s="96">
        <f t="shared" si="6"/>
        <v>0</v>
      </c>
      <c r="J104" s="233"/>
      <c r="K104" s="181"/>
      <c r="L104" s="96">
        <f t="shared" si="7"/>
        <v>0</v>
      </c>
      <c r="M104" s="110"/>
      <c r="N104" s="52"/>
      <c r="O104" s="96">
        <f t="shared" si="8"/>
        <v>0</v>
      </c>
      <c r="P104" s="351"/>
    </row>
    <row r="105" spans="1:16" ht="36" x14ac:dyDescent="0.25">
      <c r="A105" s="97">
        <v>2240</v>
      </c>
      <c r="B105" s="50" t="s">
        <v>305</v>
      </c>
      <c r="C105" s="343">
        <f t="shared" si="4"/>
        <v>0</v>
      </c>
      <c r="D105" s="234">
        <f>SUM(D106:D113)</f>
        <v>0</v>
      </c>
      <c r="E105" s="34">
        <f>SUM(E106:E113)</f>
        <v>0</v>
      </c>
      <c r="F105" s="131">
        <f t="shared" si="5"/>
        <v>0</v>
      </c>
      <c r="G105" s="234">
        <f>SUM(G106:G113)</f>
        <v>0</v>
      </c>
      <c r="H105" s="104">
        <f>SUM(H106:H113)</f>
        <v>0</v>
      </c>
      <c r="I105" s="98">
        <f t="shared" si="6"/>
        <v>0</v>
      </c>
      <c r="J105" s="234">
        <f>SUM(J106:J113)</f>
        <v>0</v>
      </c>
      <c r="K105" s="104">
        <f>SUM(K106:K113)</f>
        <v>0</v>
      </c>
      <c r="L105" s="98">
        <f t="shared" si="7"/>
        <v>0</v>
      </c>
      <c r="M105" s="119">
        <f>SUM(M106:M113)</f>
        <v>0</v>
      </c>
      <c r="N105" s="34">
        <f>SUM(N106:N113)</f>
        <v>0</v>
      </c>
      <c r="O105" s="98">
        <f t="shared" si="8"/>
        <v>0</v>
      </c>
      <c r="P105" s="351"/>
    </row>
    <row r="106" spans="1:16" x14ac:dyDescent="0.25">
      <c r="A106" s="31">
        <v>2241</v>
      </c>
      <c r="B106" s="50" t="s">
        <v>88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2242</v>
      </c>
      <c r="B107" s="50" t="s">
        <v>89</v>
      </c>
      <c r="C107" s="343">
        <f t="shared" si="4"/>
        <v>0</v>
      </c>
      <c r="D107" s="233"/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ht="24" x14ac:dyDescent="0.25">
      <c r="A108" s="31">
        <v>2243</v>
      </c>
      <c r="B108" s="50" t="s">
        <v>90</v>
      </c>
      <c r="C108" s="343">
        <f t="shared" si="4"/>
        <v>0</v>
      </c>
      <c r="D108" s="233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x14ac:dyDescent="0.25">
      <c r="A109" s="31">
        <v>2244</v>
      </c>
      <c r="B109" s="50" t="s">
        <v>306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ht="24" x14ac:dyDescent="0.25">
      <c r="A110" s="31">
        <v>2246</v>
      </c>
      <c r="B110" s="50" t="s">
        <v>91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x14ac:dyDescent="0.25">
      <c r="A111" s="31">
        <v>2247</v>
      </c>
      <c r="B111" s="50" t="s">
        <v>92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2248</v>
      </c>
      <c r="B112" s="50" t="s">
        <v>93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ht="24" x14ac:dyDescent="0.25">
      <c r="A113" s="31">
        <v>2249</v>
      </c>
      <c r="B113" s="50" t="s">
        <v>94</v>
      </c>
      <c r="C113" s="343">
        <f t="shared" si="4"/>
        <v>0</v>
      </c>
      <c r="D113" s="233"/>
      <c r="E113" s="52"/>
      <c r="F113" s="126">
        <f t="shared" si="5"/>
        <v>0</v>
      </c>
      <c r="G113" s="233"/>
      <c r="H113" s="181"/>
      <c r="I113" s="96">
        <f t="shared" si="6"/>
        <v>0</v>
      </c>
      <c r="J113" s="233"/>
      <c r="K113" s="181"/>
      <c r="L113" s="96">
        <f t="shared" si="7"/>
        <v>0</v>
      </c>
      <c r="M113" s="110"/>
      <c r="N113" s="52"/>
      <c r="O113" s="96">
        <f t="shared" si="8"/>
        <v>0</v>
      </c>
      <c r="P113" s="351"/>
    </row>
    <row r="114" spans="1:16" x14ac:dyDescent="0.25">
      <c r="A114" s="97">
        <v>2250</v>
      </c>
      <c r="B114" s="50" t="s">
        <v>95</v>
      </c>
      <c r="C114" s="343">
        <f t="shared" si="4"/>
        <v>0</v>
      </c>
      <c r="D114" s="234">
        <f>SUM(D115:D117)</f>
        <v>0</v>
      </c>
      <c r="E114" s="34">
        <f>SUM(E115:E117)</f>
        <v>0</v>
      </c>
      <c r="F114" s="131">
        <f t="shared" si="5"/>
        <v>0</v>
      </c>
      <c r="G114" s="234">
        <f>SUM(G115:G117)</f>
        <v>0</v>
      </c>
      <c r="H114" s="104">
        <f>SUM(H115:H117)</f>
        <v>0</v>
      </c>
      <c r="I114" s="98">
        <f t="shared" si="6"/>
        <v>0</v>
      </c>
      <c r="J114" s="234">
        <f>SUM(J115:J117)</f>
        <v>0</v>
      </c>
      <c r="K114" s="104">
        <f>SUM(K115:K117)</f>
        <v>0</v>
      </c>
      <c r="L114" s="98">
        <f t="shared" si="7"/>
        <v>0</v>
      </c>
      <c r="M114" s="119">
        <f>SUM(M115:M117)</f>
        <v>0</v>
      </c>
      <c r="N114" s="34">
        <f>SUM(N115:N117)</f>
        <v>0</v>
      </c>
      <c r="O114" s="98">
        <f t="shared" si="8"/>
        <v>0</v>
      </c>
      <c r="P114" s="351"/>
    </row>
    <row r="115" spans="1:16" x14ac:dyDescent="0.25">
      <c r="A115" s="31">
        <v>2251</v>
      </c>
      <c r="B115" s="50" t="s">
        <v>96</v>
      </c>
      <c r="C115" s="343">
        <f t="shared" si="4"/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2252</v>
      </c>
      <c r="B116" s="50" t="s">
        <v>97</v>
      </c>
      <c r="C116" s="343">
        <f t="shared" ref="C116:C180" si="9">F116+I116+L116+O116</f>
        <v>0</v>
      </c>
      <c r="D116" s="233"/>
      <c r="E116" s="52"/>
      <c r="F116" s="126">
        <f t="shared" si="5"/>
        <v>0</v>
      </c>
      <c r="G116" s="233"/>
      <c r="H116" s="181"/>
      <c r="I116" s="96">
        <f t="shared" si="6"/>
        <v>0</v>
      </c>
      <c r="J116" s="233"/>
      <c r="K116" s="181"/>
      <c r="L116" s="96">
        <f t="shared" si="7"/>
        <v>0</v>
      </c>
      <c r="M116" s="110"/>
      <c r="N116" s="52"/>
      <c r="O116" s="96">
        <f t="shared" si="8"/>
        <v>0</v>
      </c>
      <c r="P116" s="351"/>
    </row>
    <row r="117" spans="1:16" ht="24" x14ac:dyDescent="0.25">
      <c r="A117" s="31">
        <v>2259</v>
      </c>
      <c r="B117" s="50" t="s">
        <v>98</v>
      </c>
      <c r="C117" s="343">
        <f t="shared" si="9"/>
        <v>0</v>
      </c>
      <c r="D117" s="233"/>
      <c r="E117" s="52"/>
      <c r="F117" s="126">
        <f t="shared" ref="F117:F181" si="10">D117+E117</f>
        <v>0</v>
      </c>
      <c r="G117" s="233"/>
      <c r="H117" s="181"/>
      <c r="I117" s="96">
        <f t="shared" ref="I117:I181" si="11">G117+H117</f>
        <v>0</v>
      </c>
      <c r="J117" s="233"/>
      <c r="K117" s="181"/>
      <c r="L117" s="96">
        <f t="shared" ref="L117:L181" si="12">J117+K117</f>
        <v>0</v>
      </c>
      <c r="M117" s="110"/>
      <c r="N117" s="52"/>
      <c r="O117" s="96">
        <f t="shared" ref="O117:O181" si="13">M117+N117</f>
        <v>0</v>
      </c>
      <c r="P117" s="351"/>
    </row>
    <row r="118" spans="1:16" x14ac:dyDescent="0.25">
      <c r="A118" s="97">
        <v>2260</v>
      </c>
      <c r="B118" s="50" t="s">
        <v>99</v>
      </c>
      <c r="C118" s="343">
        <f t="shared" si="9"/>
        <v>32241</v>
      </c>
      <c r="D118" s="234">
        <f>SUM(D119:D123)</f>
        <v>32241</v>
      </c>
      <c r="E118" s="34">
        <f>SUM(E119:E123)</f>
        <v>0</v>
      </c>
      <c r="F118" s="131">
        <f t="shared" si="10"/>
        <v>32241</v>
      </c>
      <c r="G118" s="234">
        <f>SUM(G119:G123)</f>
        <v>0</v>
      </c>
      <c r="H118" s="104">
        <f>SUM(H119:H123)</f>
        <v>0</v>
      </c>
      <c r="I118" s="98">
        <f t="shared" si="11"/>
        <v>0</v>
      </c>
      <c r="J118" s="234">
        <f>SUM(J119:J123)</f>
        <v>0</v>
      </c>
      <c r="K118" s="104">
        <f>SUM(K119:K123)</f>
        <v>0</v>
      </c>
      <c r="L118" s="98">
        <f t="shared" si="12"/>
        <v>0</v>
      </c>
      <c r="M118" s="119">
        <f>SUM(M119:M123)</f>
        <v>0</v>
      </c>
      <c r="N118" s="34">
        <f>SUM(N119:N123)</f>
        <v>0</v>
      </c>
      <c r="O118" s="98">
        <f t="shared" si="13"/>
        <v>0</v>
      </c>
      <c r="P118" s="351"/>
    </row>
    <row r="119" spans="1:16" x14ac:dyDescent="0.25">
      <c r="A119" s="31">
        <v>2261</v>
      </c>
      <c r="B119" s="50" t="s">
        <v>100</v>
      </c>
      <c r="C119" s="343">
        <f t="shared" si="9"/>
        <v>11522</v>
      </c>
      <c r="D119" s="233">
        <v>11522</v>
      </c>
      <c r="E119" s="52"/>
      <c r="F119" s="126">
        <f t="shared" si="10"/>
        <v>11522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2262</v>
      </c>
      <c r="B120" s="50" t="s">
        <v>101</v>
      </c>
      <c r="C120" s="343">
        <f t="shared" si="9"/>
        <v>14366</v>
      </c>
      <c r="D120" s="233">
        <v>14366</v>
      </c>
      <c r="E120" s="52"/>
      <c r="F120" s="126">
        <f t="shared" si="10"/>
        <v>14366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x14ac:dyDescent="0.25">
      <c r="A121" s="31">
        <v>2263</v>
      </c>
      <c r="B121" s="50" t="s">
        <v>102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ht="24" x14ac:dyDescent="0.25">
      <c r="A122" s="31">
        <v>2264</v>
      </c>
      <c r="B122" s="50" t="s">
        <v>307</v>
      </c>
      <c r="C122" s="343">
        <f t="shared" si="9"/>
        <v>5873</v>
      </c>
      <c r="D122" s="233">
        <v>5873</v>
      </c>
      <c r="E122" s="52"/>
      <c r="F122" s="126">
        <f t="shared" si="10"/>
        <v>5873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31">
        <v>2269</v>
      </c>
      <c r="B123" s="50" t="s">
        <v>103</v>
      </c>
      <c r="C123" s="343">
        <f t="shared" si="9"/>
        <v>480</v>
      </c>
      <c r="D123" s="233">
        <v>480</v>
      </c>
      <c r="E123" s="52"/>
      <c r="F123" s="126">
        <f t="shared" si="10"/>
        <v>480</v>
      </c>
      <c r="G123" s="233"/>
      <c r="H123" s="181"/>
      <c r="I123" s="96">
        <f t="shared" si="11"/>
        <v>0</v>
      </c>
      <c r="J123" s="233"/>
      <c r="K123" s="181"/>
      <c r="L123" s="96">
        <f t="shared" si="12"/>
        <v>0</v>
      </c>
      <c r="M123" s="110"/>
      <c r="N123" s="52"/>
      <c r="O123" s="96">
        <f t="shared" si="13"/>
        <v>0</v>
      </c>
      <c r="P123" s="351"/>
    </row>
    <row r="124" spans="1:16" x14ac:dyDescent="0.25">
      <c r="A124" s="97">
        <v>2270</v>
      </c>
      <c r="B124" s="50" t="s">
        <v>104</v>
      </c>
      <c r="C124" s="343">
        <f t="shared" si="9"/>
        <v>1372765</v>
      </c>
      <c r="D124" s="234">
        <f>SUM(D125:D129)</f>
        <v>1374865</v>
      </c>
      <c r="E124" s="34">
        <f>SUM(E125:E129)</f>
        <v>-2100</v>
      </c>
      <c r="F124" s="131">
        <f t="shared" si="10"/>
        <v>1372765</v>
      </c>
      <c r="G124" s="234">
        <f>SUM(G125:G129)</f>
        <v>0</v>
      </c>
      <c r="H124" s="104">
        <f>SUM(H125:H129)</f>
        <v>0</v>
      </c>
      <c r="I124" s="98">
        <f t="shared" si="11"/>
        <v>0</v>
      </c>
      <c r="J124" s="234">
        <f>SUM(J125:J129)</f>
        <v>0</v>
      </c>
      <c r="K124" s="104">
        <f>SUM(K125:K129)</f>
        <v>0</v>
      </c>
      <c r="L124" s="98">
        <f t="shared" si="12"/>
        <v>0</v>
      </c>
      <c r="M124" s="119">
        <f>SUM(M125:M129)</f>
        <v>0</v>
      </c>
      <c r="N124" s="34">
        <f>SUM(N125:N129)</f>
        <v>0</v>
      </c>
      <c r="O124" s="98">
        <f t="shared" si="13"/>
        <v>0</v>
      </c>
      <c r="P124" s="351"/>
    </row>
    <row r="125" spans="1:16" x14ac:dyDescent="0.25">
      <c r="A125" s="31">
        <v>2272</v>
      </c>
      <c r="B125" s="1" t="s">
        <v>105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24" x14ac:dyDescent="0.25">
      <c r="A126" s="31">
        <v>2275</v>
      </c>
      <c r="B126" s="50" t="s">
        <v>106</v>
      </c>
      <c r="C126" s="343">
        <f t="shared" si="9"/>
        <v>29720</v>
      </c>
      <c r="D126" s="233">
        <f>57326-22423</f>
        <v>34903</v>
      </c>
      <c r="E126" s="52">
        <f>-2100-3083</f>
        <v>-5183</v>
      </c>
      <c r="F126" s="126">
        <f t="shared" si="10"/>
        <v>29720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36" x14ac:dyDescent="0.25">
      <c r="A127" s="31">
        <v>2276</v>
      </c>
      <c r="B127" s="50" t="s">
        <v>107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customHeight="1" x14ac:dyDescent="0.25">
      <c r="A128" s="31">
        <v>2278</v>
      </c>
      <c r="B128" s="50" t="s">
        <v>108</v>
      </c>
      <c r="C128" s="343">
        <f t="shared" si="9"/>
        <v>0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31">
        <v>2279</v>
      </c>
      <c r="B129" s="50" t="s">
        <v>109</v>
      </c>
      <c r="C129" s="343">
        <f t="shared" si="9"/>
        <v>1343045</v>
      </c>
      <c r="D129" s="233">
        <f>1319439+20523</f>
        <v>1339962</v>
      </c>
      <c r="E129" s="52">
        <v>3083</v>
      </c>
      <c r="F129" s="126">
        <f t="shared" si="10"/>
        <v>1343045</v>
      </c>
      <c r="G129" s="233"/>
      <c r="H129" s="181"/>
      <c r="I129" s="96">
        <f t="shared" si="11"/>
        <v>0</v>
      </c>
      <c r="J129" s="233"/>
      <c r="K129" s="181"/>
      <c r="L129" s="96">
        <f t="shared" si="12"/>
        <v>0</v>
      </c>
      <c r="M129" s="110"/>
      <c r="N129" s="52"/>
      <c r="O129" s="96">
        <f t="shared" si="13"/>
        <v>0</v>
      </c>
      <c r="P129" s="351"/>
    </row>
    <row r="130" spans="1:16" ht="24" x14ac:dyDescent="0.25">
      <c r="A130" s="102">
        <v>2280</v>
      </c>
      <c r="B130" s="45" t="s">
        <v>110</v>
      </c>
      <c r="C130" s="343">
        <f t="shared" si="9"/>
        <v>0</v>
      </c>
      <c r="D130" s="237">
        <f t="shared" ref="D130:N130" si="14">SUM(D131)</f>
        <v>0</v>
      </c>
      <c r="E130" s="60">
        <f t="shared" si="14"/>
        <v>0</v>
      </c>
      <c r="F130" s="238">
        <f t="shared" si="10"/>
        <v>0</v>
      </c>
      <c r="G130" s="237">
        <f t="shared" si="14"/>
        <v>0</v>
      </c>
      <c r="H130" s="183">
        <f t="shared" si="14"/>
        <v>0</v>
      </c>
      <c r="I130" s="103">
        <f t="shared" si="11"/>
        <v>0</v>
      </c>
      <c r="J130" s="237">
        <f t="shared" si="14"/>
        <v>0</v>
      </c>
      <c r="K130" s="183">
        <f t="shared" si="14"/>
        <v>0</v>
      </c>
      <c r="L130" s="103">
        <f t="shared" si="12"/>
        <v>0</v>
      </c>
      <c r="M130" s="119">
        <f t="shared" si="14"/>
        <v>0</v>
      </c>
      <c r="N130" s="34">
        <f t="shared" si="14"/>
        <v>0</v>
      </c>
      <c r="O130" s="98">
        <f t="shared" si="13"/>
        <v>0</v>
      </c>
      <c r="P130" s="351"/>
    </row>
    <row r="131" spans="1:16" ht="24" x14ac:dyDescent="0.25">
      <c r="A131" s="31">
        <v>2283</v>
      </c>
      <c r="B131" s="50" t="s">
        <v>111</v>
      </c>
      <c r="C131" s="343">
        <f t="shared" si="9"/>
        <v>0</v>
      </c>
      <c r="D131" s="233"/>
      <c r="E131" s="52"/>
      <c r="F131" s="126">
        <f t="shared" si="10"/>
        <v>0</v>
      </c>
      <c r="G131" s="233"/>
      <c r="H131" s="181"/>
      <c r="I131" s="96">
        <f t="shared" si="11"/>
        <v>0</v>
      </c>
      <c r="J131" s="233"/>
      <c r="K131" s="181"/>
      <c r="L131" s="96">
        <f t="shared" si="12"/>
        <v>0</v>
      </c>
      <c r="M131" s="110"/>
      <c r="N131" s="52"/>
      <c r="O131" s="96">
        <f t="shared" si="13"/>
        <v>0</v>
      </c>
      <c r="P131" s="351"/>
    </row>
    <row r="132" spans="1:16" ht="38.25" customHeight="1" x14ac:dyDescent="0.25">
      <c r="A132" s="38">
        <v>2300</v>
      </c>
      <c r="B132" s="90" t="s">
        <v>112</v>
      </c>
      <c r="C132" s="358">
        <f t="shared" si="9"/>
        <v>40293</v>
      </c>
      <c r="D132" s="229">
        <f>SUM(D133,D138,D142,D143,D146,D153,D161,D162,D165)</f>
        <v>38193</v>
      </c>
      <c r="E132" s="43">
        <f>SUM(E133,E138,E142,E143,E146,E153,E161,E162,E165)</f>
        <v>2100</v>
      </c>
      <c r="F132" s="230">
        <f t="shared" si="10"/>
        <v>40293</v>
      </c>
      <c r="G132" s="229">
        <f>SUM(G133,G138,G142,G143,G146,G153,G161,G162,G165)</f>
        <v>0</v>
      </c>
      <c r="H132" s="91">
        <f>SUM(H133,H138,H142,H143,H146,H153,H161,H162,H165)</f>
        <v>0</v>
      </c>
      <c r="I132" s="101">
        <f t="shared" si="11"/>
        <v>0</v>
      </c>
      <c r="J132" s="229">
        <f>SUM(J133,J138,J142,J143,J146,J153,J161,J162,J165)</f>
        <v>0</v>
      </c>
      <c r="K132" s="91">
        <f>SUM(K133,K138,K142,K143,K146,K153,K161,K162,K165)</f>
        <v>0</v>
      </c>
      <c r="L132" s="101">
        <f t="shared" si="12"/>
        <v>0</v>
      </c>
      <c r="M132" s="109">
        <f>SUM(M133,M138,M142,M143,M146,M153,M161,M162,M165)</f>
        <v>0</v>
      </c>
      <c r="N132" s="43">
        <f>SUM(N133,N138,N142,N143,N146,N153,N161,N162,N165)</f>
        <v>0</v>
      </c>
      <c r="O132" s="101">
        <f t="shared" si="13"/>
        <v>0</v>
      </c>
      <c r="P132" s="327"/>
    </row>
    <row r="133" spans="1:16" ht="24" x14ac:dyDescent="0.25">
      <c r="A133" s="102">
        <v>2310</v>
      </c>
      <c r="B133" s="45" t="s">
        <v>308</v>
      </c>
      <c r="C133" s="359">
        <f t="shared" si="9"/>
        <v>17954</v>
      </c>
      <c r="D133" s="342">
        <f>SUM(D134:D137)</f>
        <v>17954</v>
      </c>
      <c r="E133" s="183">
        <f>SUM(E134:E137)</f>
        <v>0</v>
      </c>
      <c r="F133" s="238">
        <f t="shared" si="10"/>
        <v>17954</v>
      </c>
      <c r="G133" s="237">
        <f>SUM(G134:G137)</f>
        <v>0</v>
      </c>
      <c r="H133" s="183">
        <f>SUM(H134:H137)</f>
        <v>0</v>
      </c>
      <c r="I133" s="103">
        <f t="shared" si="11"/>
        <v>0</v>
      </c>
      <c r="J133" s="237">
        <f>SUM(J134:J137)</f>
        <v>0</v>
      </c>
      <c r="K133" s="183">
        <f>SUM(K134:K137)</f>
        <v>0</v>
      </c>
      <c r="L133" s="103">
        <f t="shared" si="12"/>
        <v>0</v>
      </c>
      <c r="M133" s="124">
        <f>SUM(M134:M137)</f>
        <v>0</v>
      </c>
      <c r="N133" s="60">
        <f>SUM(N134:N137)</f>
        <v>0</v>
      </c>
      <c r="O133" s="103">
        <f t="shared" si="13"/>
        <v>0</v>
      </c>
      <c r="P133" s="324"/>
    </row>
    <row r="134" spans="1:16" x14ac:dyDescent="0.25">
      <c r="A134" s="31">
        <v>2311</v>
      </c>
      <c r="B134" s="50" t="s">
        <v>113</v>
      </c>
      <c r="C134" s="343">
        <f t="shared" si="9"/>
        <v>98</v>
      </c>
      <c r="D134" s="233">
        <v>98</v>
      </c>
      <c r="E134" s="52"/>
      <c r="F134" s="126">
        <f t="shared" si="10"/>
        <v>98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2312</v>
      </c>
      <c r="B135" s="50" t="s">
        <v>114</v>
      </c>
      <c r="C135" s="343">
        <f t="shared" si="9"/>
        <v>3363</v>
      </c>
      <c r="D135" s="233">
        <v>3363</v>
      </c>
      <c r="E135" s="52"/>
      <c r="F135" s="126">
        <f t="shared" si="10"/>
        <v>3363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x14ac:dyDescent="0.25">
      <c r="A136" s="31">
        <v>2313</v>
      </c>
      <c r="B136" s="50" t="s">
        <v>115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ht="36" x14ac:dyDescent="0.25">
      <c r="A137" s="31">
        <v>2314</v>
      </c>
      <c r="B137" s="50" t="s">
        <v>294</v>
      </c>
      <c r="C137" s="343">
        <f t="shared" si="9"/>
        <v>14493</v>
      </c>
      <c r="D137" s="233">
        <v>14493</v>
      </c>
      <c r="E137" s="52"/>
      <c r="F137" s="126">
        <f t="shared" si="10"/>
        <v>14493</v>
      </c>
      <c r="G137" s="233"/>
      <c r="H137" s="181"/>
      <c r="I137" s="96">
        <f t="shared" si="11"/>
        <v>0</v>
      </c>
      <c r="J137" s="233"/>
      <c r="K137" s="181"/>
      <c r="L137" s="96">
        <f t="shared" si="12"/>
        <v>0</v>
      </c>
      <c r="M137" s="110"/>
      <c r="N137" s="52"/>
      <c r="O137" s="96">
        <f t="shared" si="13"/>
        <v>0</v>
      </c>
      <c r="P137" s="351"/>
    </row>
    <row r="138" spans="1:16" x14ac:dyDescent="0.25">
      <c r="A138" s="97">
        <v>2320</v>
      </c>
      <c r="B138" s="50" t="s">
        <v>116</v>
      </c>
      <c r="C138" s="343">
        <f t="shared" si="9"/>
        <v>577</v>
      </c>
      <c r="D138" s="234">
        <f>SUM(D139:D141)</f>
        <v>577</v>
      </c>
      <c r="E138" s="34">
        <f>SUM(E139:E141)</f>
        <v>0</v>
      </c>
      <c r="F138" s="131">
        <f t="shared" si="10"/>
        <v>577</v>
      </c>
      <c r="G138" s="234">
        <f>SUM(G139:G141)</f>
        <v>0</v>
      </c>
      <c r="H138" s="104">
        <f>SUM(H139:H141)</f>
        <v>0</v>
      </c>
      <c r="I138" s="98">
        <f t="shared" si="11"/>
        <v>0</v>
      </c>
      <c r="J138" s="234">
        <f>SUM(J139:J141)</f>
        <v>0</v>
      </c>
      <c r="K138" s="104">
        <f>SUM(K139:K141)</f>
        <v>0</v>
      </c>
      <c r="L138" s="98">
        <f t="shared" si="12"/>
        <v>0</v>
      </c>
      <c r="M138" s="119">
        <f>SUM(M139:M141)</f>
        <v>0</v>
      </c>
      <c r="N138" s="34">
        <f>SUM(N139:N141)</f>
        <v>0</v>
      </c>
      <c r="O138" s="98">
        <f t="shared" si="13"/>
        <v>0</v>
      </c>
      <c r="P138" s="351"/>
    </row>
    <row r="139" spans="1:16" x14ac:dyDescent="0.25">
      <c r="A139" s="31">
        <v>2321</v>
      </c>
      <c r="B139" s="50" t="s">
        <v>117</v>
      </c>
      <c r="C139" s="343">
        <f t="shared" si="9"/>
        <v>0</v>
      </c>
      <c r="D139" s="233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x14ac:dyDescent="0.25">
      <c r="A140" s="31">
        <v>2322</v>
      </c>
      <c r="B140" s="50" t="s">
        <v>118</v>
      </c>
      <c r="C140" s="343">
        <f t="shared" si="9"/>
        <v>577</v>
      </c>
      <c r="D140" s="233">
        <v>577</v>
      </c>
      <c r="E140" s="52"/>
      <c r="F140" s="126">
        <f t="shared" si="10"/>
        <v>577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ht="10.5" customHeight="1" x14ac:dyDescent="0.25">
      <c r="A141" s="31">
        <v>2329</v>
      </c>
      <c r="B141" s="50" t="s">
        <v>119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x14ac:dyDescent="0.25">
      <c r="A142" s="97">
        <v>2330</v>
      </c>
      <c r="B142" s="50" t="s">
        <v>120</v>
      </c>
      <c r="C142" s="343">
        <f t="shared" si="9"/>
        <v>0</v>
      </c>
      <c r="D142" s="233"/>
      <c r="E142" s="52"/>
      <c r="F142" s="126">
        <f t="shared" si="10"/>
        <v>0</v>
      </c>
      <c r="G142" s="233"/>
      <c r="H142" s="181"/>
      <c r="I142" s="96">
        <f t="shared" si="11"/>
        <v>0</v>
      </c>
      <c r="J142" s="233"/>
      <c r="K142" s="181"/>
      <c r="L142" s="96">
        <f t="shared" si="12"/>
        <v>0</v>
      </c>
      <c r="M142" s="110"/>
      <c r="N142" s="52"/>
      <c r="O142" s="96">
        <f t="shared" si="13"/>
        <v>0</v>
      </c>
      <c r="P142" s="351"/>
    </row>
    <row r="143" spans="1:16" ht="48" x14ac:dyDescent="0.25">
      <c r="A143" s="97">
        <v>2340</v>
      </c>
      <c r="B143" s="50" t="s">
        <v>121</v>
      </c>
      <c r="C143" s="343">
        <f t="shared" si="9"/>
        <v>0</v>
      </c>
      <c r="D143" s="234">
        <f>SUM(D144:D145)</f>
        <v>0</v>
      </c>
      <c r="E143" s="34">
        <f>SUM(E144:E145)</f>
        <v>0</v>
      </c>
      <c r="F143" s="131">
        <f t="shared" si="10"/>
        <v>0</v>
      </c>
      <c r="G143" s="234">
        <f>SUM(G144:G145)</f>
        <v>0</v>
      </c>
      <c r="H143" s="104">
        <f>SUM(H144:H145)</f>
        <v>0</v>
      </c>
      <c r="I143" s="98">
        <f t="shared" si="11"/>
        <v>0</v>
      </c>
      <c r="J143" s="234">
        <f>SUM(J144:J145)</f>
        <v>0</v>
      </c>
      <c r="K143" s="104">
        <f>SUM(K144:K145)</f>
        <v>0</v>
      </c>
      <c r="L143" s="98">
        <f t="shared" si="12"/>
        <v>0</v>
      </c>
      <c r="M143" s="119">
        <f>SUM(M144:M145)</f>
        <v>0</v>
      </c>
      <c r="N143" s="34">
        <f>SUM(N144:N145)</f>
        <v>0</v>
      </c>
      <c r="O143" s="98">
        <f t="shared" si="13"/>
        <v>0</v>
      </c>
      <c r="P143" s="351"/>
    </row>
    <row r="144" spans="1:16" x14ac:dyDescent="0.25">
      <c r="A144" s="31">
        <v>2341</v>
      </c>
      <c r="B144" s="50" t="s">
        <v>122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31">
        <v>2344</v>
      </c>
      <c r="B145" s="50" t="s">
        <v>123</v>
      </c>
      <c r="C145" s="343">
        <f t="shared" si="9"/>
        <v>0</v>
      </c>
      <c r="D145" s="233"/>
      <c r="E145" s="52"/>
      <c r="F145" s="126">
        <f t="shared" si="10"/>
        <v>0</v>
      </c>
      <c r="G145" s="233"/>
      <c r="H145" s="181"/>
      <c r="I145" s="96">
        <f t="shared" si="11"/>
        <v>0</v>
      </c>
      <c r="J145" s="233"/>
      <c r="K145" s="181"/>
      <c r="L145" s="96">
        <f t="shared" si="12"/>
        <v>0</v>
      </c>
      <c r="M145" s="110"/>
      <c r="N145" s="52"/>
      <c r="O145" s="96">
        <f t="shared" si="13"/>
        <v>0</v>
      </c>
      <c r="P145" s="351"/>
    </row>
    <row r="146" spans="1:16" ht="24" x14ac:dyDescent="0.25">
      <c r="A146" s="92">
        <v>2350</v>
      </c>
      <c r="B146" s="69" t="s">
        <v>124</v>
      </c>
      <c r="C146" s="343">
        <f t="shared" si="9"/>
        <v>0</v>
      </c>
      <c r="D146" s="115">
        <f>SUM(D147:D152)</f>
        <v>0</v>
      </c>
      <c r="E146" s="93">
        <f>SUM(E147:E152)</f>
        <v>0</v>
      </c>
      <c r="F146" s="231">
        <f t="shared" si="10"/>
        <v>0</v>
      </c>
      <c r="G146" s="115">
        <f>SUM(G147:G152)</f>
        <v>0</v>
      </c>
      <c r="H146" s="179">
        <f>SUM(H147:H152)</f>
        <v>0</v>
      </c>
      <c r="I146" s="94">
        <f t="shared" si="11"/>
        <v>0</v>
      </c>
      <c r="J146" s="115">
        <f>SUM(J147:J152)</f>
        <v>0</v>
      </c>
      <c r="K146" s="179">
        <f>SUM(K147:K152)</f>
        <v>0</v>
      </c>
      <c r="L146" s="94">
        <f t="shared" si="12"/>
        <v>0</v>
      </c>
      <c r="M146" s="120">
        <f>SUM(M147:M152)</f>
        <v>0</v>
      </c>
      <c r="N146" s="93">
        <f>SUM(N147:N152)</f>
        <v>0</v>
      </c>
      <c r="O146" s="94">
        <f t="shared" si="13"/>
        <v>0</v>
      </c>
      <c r="P146" s="329"/>
    </row>
    <row r="147" spans="1:16" x14ac:dyDescent="0.25">
      <c r="A147" s="27">
        <v>2351</v>
      </c>
      <c r="B147" s="45" t="s">
        <v>125</v>
      </c>
      <c r="C147" s="343">
        <f t="shared" si="9"/>
        <v>0</v>
      </c>
      <c r="D147" s="232"/>
      <c r="E147" s="47"/>
      <c r="F147" s="127">
        <f t="shared" si="10"/>
        <v>0</v>
      </c>
      <c r="G147" s="232"/>
      <c r="H147" s="180"/>
      <c r="I147" s="95">
        <f t="shared" si="11"/>
        <v>0</v>
      </c>
      <c r="J147" s="232"/>
      <c r="K147" s="180"/>
      <c r="L147" s="95">
        <f t="shared" si="12"/>
        <v>0</v>
      </c>
      <c r="M147" s="275"/>
      <c r="N147" s="47"/>
      <c r="O147" s="95">
        <f t="shared" si="13"/>
        <v>0</v>
      </c>
      <c r="P147" s="324"/>
    </row>
    <row r="148" spans="1:16" x14ac:dyDescent="0.25">
      <c r="A148" s="31">
        <v>2352</v>
      </c>
      <c r="B148" s="50" t="s">
        <v>126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2353</v>
      </c>
      <c r="B149" s="50" t="s">
        <v>127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2354</v>
      </c>
      <c r="B150" s="50" t="s">
        <v>128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2355</v>
      </c>
      <c r="B151" s="50" t="s">
        <v>129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" x14ac:dyDescent="0.25">
      <c r="A152" s="31">
        <v>2359</v>
      </c>
      <c r="B152" s="50" t="s">
        <v>130</v>
      </c>
      <c r="C152" s="343">
        <f t="shared" si="9"/>
        <v>0</v>
      </c>
      <c r="D152" s="233"/>
      <c r="E152" s="52"/>
      <c r="F152" s="126">
        <f t="shared" si="10"/>
        <v>0</v>
      </c>
      <c r="G152" s="233"/>
      <c r="H152" s="181"/>
      <c r="I152" s="96">
        <f t="shared" si="11"/>
        <v>0</v>
      </c>
      <c r="J152" s="233"/>
      <c r="K152" s="181"/>
      <c r="L152" s="96">
        <f t="shared" si="12"/>
        <v>0</v>
      </c>
      <c r="M152" s="110"/>
      <c r="N152" s="52"/>
      <c r="O152" s="96">
        <f t="shared" si="13"/>
        <v>0</v>
      </c>
      <c r="P152" s="351"/>
    </row>
    <row r="153" spans="1:16" ht="24.75" customHeight="1" x14ac:dyDescent="0.25">
      <c r="A153" s="97">
        <v>2360</v>
      </c>
      <c r="B153" s="50" t="s">
        <v>131</v>
      </c>
      <c r="C153" s="343">
        <f t="shared" si="9"/>
        <v>21762</v>
      </c>
      <c r="D153" s="234">
        <f>SUM(D154:D160)</f>
        <v>19662</v>
      </c>
      <c r="E153" s="34">
        <f>SUM(E154:E160)</f>
        <v>2100</v>
      </c>
      <c r="F153" s="131">
        <f t="shared" si="10"/>
        <v>21762</v>
      </c>
      <c r="G153" s="234">
        <f>SUM(G154:G160)</f>
        <v>0</v>
      </c>
      <c r="H153" s="104">
        <f>SUM(H154:H160)</f>
        <v>0</v>
      </c>
      <c r="I153" s="98">
        <f t="shared" si="11"/>
        <v>0</v>
      </c>
      <c r="J153" s="234">
        <f>SUM(J154:J160)</f>
        <v>0</v>
      </c>
      <c r="K153" s="104">
        <f>SUM(K154:K160)</f>
        <v>0</v>
      </c>
      <c r="L153" s="98">
        <f t="shared" si="12"/>
        <v>0</v>
      </c>
      <c r="M153" s="119">
        <f>SUM(M154:M160)</f>
        <v>0</v>
      </c>
      <c r="N153" s="34">
        <f>SUM(N154:N160)</f>
        <v>0</v>
      </c>
      <c r="O153" s="98">
        <f t="shared" si="13"/>
        <v>0</v>
      </c>
      <c r="P153" s="351"/>
    </row>
    <row r="154" spans="1:16" x14ac:dyDescent="0.25">
      <c r="A154" s="30">
        <v>2361</v>
      </c>
      <c r="B154" s="50" t="s">
        <v>132</v>
      </c>
      <c r="C154" s="343">
        <f t="shared" si="9"/>
        <v>21762</v>
      </c>
      <c r="D154" s="233">
        <f>17762+1900</f>
        <v>19662</v>
      </c>
      <c r="E154" s="52">
        <v>2100</v>
      </c>
      <c r="F154" s="126">
        <f t="shared" si="10"/>
        <v>21762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 t="s">
        <v>691</v>
      </c>
    </row>
    <row r="155" spans="1:16" ht="24" x14ac:dyDescent="0.25">
      <c r="A155" s="30">
        <v>2362</v>
      </c>
      <c r="B155" s="50" t="s">
        <v>133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2363</v>
      </c>
      <c r="B156" s="50" t="s">
        <v>134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x14ac:dyDescent="0.25">
      <c r="A157" s="30">
        <v>2364</v>
      </c>
      <c r="B157" s="50" t="s">
        <v>135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12.75" customHeight="1" x14ac:dyDescent="0.25">
      <c r="A158" s="30">
        <v>2365</v>
      </c>
      <c r="B158" s="50" t="s">
        <v>136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2.75" customHeight="1" x14ac:dyDescent="0.25">
      <c r="A159" s="30">
        <v>2366</v>
      </c>
      <c r="B159" s="50" t="s">
        <v>137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ht="48" x14ac:dyDescent="0.25">
      <c r="A160" s="30">
        <v>2369</v>
      </c>
      <c r="B160" s="50" t="s">
        <v>138</v>
      </c>
      <c r="C160" s="343">
        <f t="shared" si="9"/>
        <v>0</v>
      </c>
      <c r="D160" s="233"/>
      <c r="E160" s="52"/>
      <c r="F160" s="126">
        <f t="shared" si="10"/>
        <v>0</v>
      </c>
      <c r="G160" s="233"/>
      <c r="H160" s="181"/>
      <c r="I160" s="96">
        <f t="shared" si="11"/>
        <v>0</v>
      </c>
      <c r="J160" s="233"/>
      <c r="K160" s="181"/>
      <c r="L160" s="96">
        <f t="shared" si="12"/>
        <v>0</v>
      </c>
      <c r="M160" s="110"/>
      <c r="N160" s="52"/>
      <c r="O160" s="96">
        <f t="shared" si="13"/>
        <v>0</v>
      </c>
      <c r="P160" s="351"/>
    </row>
    <row r="161" spans="1:16" x14ac:dyDescent="0.25">
      <c r="A161" s="92">
        <v>2370</v>
      </c>
      <c r="B161" s="69" t="s">
        <v>139</v>
      </c>
      <c r="C161" s="343">
        <f t="shared" si="9"/>
        <v>0</v>
      </c>
      <c r="D161" s="235"/>
      <c r="E161" s="99"/>
      <c r="F161" s="236">
        <f t="shared" si="10"/>
        <v>0</v>
      </c>
      <c r="G161" s="235"/>
      <c r="H161" s="182"/>
      <c r="I161" s="100">
        <f t="shared" si="11"/>
        <v>0</v>
      </c>
      <c r="J161" s="235"/>
      <c r="K161" s="182"/>
      <c r="L161" s="100">
        <f t="shared" si="12"/>
        <v>0</v>
      </c>
      <c r="M161" s="282"/>
      <c r="N161" s="99"/>
      <c r="O161" s="100">
        <f t="shared" si="13"/>
        <v>0</v>
      </c>
      <c r="P161" s="329"/>
    </row>
    <row r="162" spans="1:16" x14ac:dyDescent="0.25">
      <c r="A162" s="92">
        <v>2380</v>
      </c>
      <c r="B162" s="69" t="s">
        <v>140</v>
      </c>
      <c r="C162" s="343">
        <f t="shared" si="9"/>
        <v>0</v>
      </c>
      <c r="D162" s="115">
        <f>SUM(D163:D164)</f>
        <v>0</v>
      </c>
      <c r="E162" s="93">
        <f>SUM(E163:E164)</f>
        <v>0</v>
      </c>
      <c r="F162" s="231">
        <f t="shared" si="10"/>
        <v>0</v>
      </c>
      <c r="G162" s="115">
        <f>SUM(G163:G164)</f>
        <v>0</v>
      </c>
      <c r="H162" s="179">
        <f>SUM(H163:H164)</f>
        <v>0</v>
      </c>
      <c r="I162" s="94">
        <f t="shared" si="11"/>
        <v>0</v>
      </c>
      <c r="J162" s="115">
        <f>SUM(J163:J164)</f>
        <v>0</v>
      </c>
      <c r="K162" s="179">
        <f>SUM(K163:K164)</f>
        <v>0</v>
      </c>
      <c r="L162" s="94">
        <f t="shared" si="12"/>
        <v>0</v>
      </c>
      <c r="M162" s="120">
        <f>SUM(M163:M164)</f>
        <v>0</v>
      </c>
      <c r="N162" s="93">
        <f>SUM(N163:N164)</f>
        <v>0</v>
      </c>
      <c r="O162" s="94">
        <f t="shared" si="13"/>
        <v>0</v>
      </c>
      <c r="P162" s="329"/>
    </row>
    <row r="163" spans="1:16" x14ac:dyDescent="0.25">
      <c r="A163" s="26">
        <v>2381</v>
      </c>
      <c r="B163" s="45" t="s">
        <v>141</v>
      </c>
      <c r="C163" s="343">
        <f t="shared" si="9"/>
        <v>0</v>
      </c>
      <c r="D163" s="232"/>
      <c r="E163" s="47"/>
      <c r="F163" s="127">
        <f t="shared" si="10"/>
        <v>0</v>
      </c>
      <c r="G163" s="232"/>
      <c r="H163" s="180"/>
      <c r="I163" s="95">
        <f t="shared" si="11"/>
        <v>0</v>
      </c>
      <c r="J163" s="232"/>
      <c r="K163" s="180"/>
      <c r="L163" s="95">
        <f t="shared" si="12"/>
        <v>0</v>
      </c>
      <c r="M163" s="275"/>
      <c r="N163" s="47"/>
      <c r="O163" s="95">
        <f t="shared" si="13"/>
        <v>0</v>
      </c>
      <c r="P163" s="324"/>
    </row>
    <row r="164" spans="1:16" ht="24" x14ac:dyDescent="0.25">
      <c r="A164" s="30">
        <v>2389</v>
      </c>
      <c r="B164" s="50" t="s">
        <v>142</v>
      </c>
      <c r="C164" s="343">
        <f t="shared" si="9"/>
        <v>0</v>
      </c>
      <c r="D164" s="233"/>
      <c r="E164" s="52"/>
      <c r="F164" s="126">
        <f t="shared" si="10"/>
        <v>0</v>
      </c>
      <c r="G164" s="233"/>
      <c r="H164" s="181"/>
      <c r="I164" s="96">
        <f t="shared" si="11"/>
        <v>0</v>
      </c>
      <c r="J164" s="233"/>
      <c r="K164" s="181"/>
      <c r="L164" s="96">
        <f t="shared" si="12"/>
        <v>0</v>
      </c>
      <c r="M164" s="110"/>
      <c r="N164" s="52"/>
      <c r="O164" s="96">
        <f t="shared" si="13"/>
        <v>0</v>
      </c>
      <c r="P164" s="351"/>
    </row>
    <row r="165" spans="1:16" x14ac:dyDescent="0.25">
      <c r="A165" s="92">
        <v>2390</v>
      </c>
      <c r="B165" s="69" t="s">
        <v>143</v>
      </c>
      <c r="C165" s="343">
        <f t="shared" si="9"/>
        <v>0</v>
      </c>
      <c r="D165" s="235"/>
      <c r="E165" s="99"/>
      <c r="F165" s="236">
        <f t="shared" si="10"/>
        <v>0</v>
      </c>
      <c r="G165" s="235"/>
      <c r="H165" s="182"/>
      <c r="I165" s="100">
        <f t="shared" si="11"/>
        <v>0</v>
      </c>
      <c r="J165" s="235"/>
      <c r="K165" s="182"/>
      <c r="L165" s="100">
        <f t="shared" si="12"/>
        <v>0</v>
      </c>
      <c r="M165" s="282"/>
      <c r="N165" s="99"/>
      <c r="O165" s="100">
        <f t="shared" si="13"/>
        <v>0</v>
      </c>
      <c r="P165" s="329"/>
    </row>
    <row r="166" spans="1:16" x14ac:dyDescent="0.25">
      <c r="A166" s="38">
        <v>2400</v>
      </c>
      <c r="B166" s="90" t="s">
        <v>144</v>
      </c>
      <c r="C166" s="358">
        <f t="shared" si="9"/>
        <v>0</v>
      </c>
      <c r="D166" s="239"/>
      <c r="E166" s="105"/>
      <c r="F166" s="240">
        <f t="shared" si="10"/>
        <v>0</v>
      </c>
      <c r="G166" s="239"/>
      <c r="H166" s="184"/>
      <c r="I166" s="106">
        <f t="shared" si="11"/>
        <v>0</v>
      </c>
      <c r="J166" s="239"/>
      <c r="K166" s="184"/>
      <c r="L166" s="106">
        <f t="shared" si="12"/>
        <v>0</v>
      </c>
      <c r="M166" s="283"/>
      <c r="N166" s="105"/>
      <c r="O166" s="106">
        <f t="shared" si="13"/>
        <v>0</v>
      </c>
      <c r="P166" s="327"/>
    </row>
    <row r="167" spans="1:16" ht="24" x14ac:dyDescent="0.25">
      <c r="A167" s="38">
        <v>2500</v>
      </c>
      <c r="B167" s="90" t="s">
        <v>145</v>
      </c>
      <c r="C167" s="358">
        <f t="shared" si="9"/>
        <v>0</v>
      </c>
      <c r="D167" s="229">
        <f>SUM(D168,D173)</f>
        <v>0</v>
      </c>
      <c r="E167" s="43">
        <f>SUM(E168,E173)</f>
        <v>0</v>
      </c>
      <c r="F167" s="230">
        <f t="shared" si="10"/>
        <v>0</v>
      </c>
      <c r="G167" s="229">
        <f t="shared" ref="G167:K167" si="15">SUM(G168,G173)</f>
        <v>0</v>
      </c>
      <c r="H167" s="91">
        <f t="shared" si="15"/>
        <v>0</v>
      </c>
      <c r="I167" s="101">
        <f t="shared" si="11"/>
        <v>0</v>
      </c>
      <c r="J167" s="229">
        <f t="shared" si="15"/>
        <v>0</v>
      </c>
      <c r="K167" s="91">
        <f t="shared" si="15"/>
        <v>0</v>
      </c>
      <c r="L167" s="101">
        <f t="shared" si="12"/>
        <v>0</v>
      </c>
      <c r="M167" s="123">
        <f t="shared" ref="M167:N167" si="16">SUM(M168,M173)</f>
        <v>0</v>
      </c>
      <c r="N167" s="114">
        <f t="shared" si="16"/>
        <v>0</v>
      </c>
      <c r="O167" s="141">
        <f t="shared" si="13"/>
        <v>0</v>
      </c>
      <c r="P167" s="334"/>
    </row>
    <row r="168" spans="1:16" ht="16.5" customHeight="1" x14ac:dyDescent="0.25">
      <c r="A168" s="102">
        <v>2510</v>
      </c>
      <c r="B168" s="45" t="s">
        <v>146</v>
      </c>
      <c r="C168" s="359">
        <f t="shared" si="9"/>
        <v>0</v>
      </c>
      <c r="D168" s="237">
        <f>SUM(D169:D172)</f>
        <v>0</v>
      </c>
      <c r="E168" s="60">
        <f>SUM(E169:E172)</f>
        <v>0</v>
      </c>
      <c r="F168" s="238">
        <f t="shared" si="10"/>
        <v>0</v>
      </c>
      <c r="G168" s="237">
        <f t="shared" ref="G168:K168" si="17">SUM(G169:G172)</f>
        <v>0</v>
      </c>
      <c r="H168" s="183">
        <f t="shared" si="17"/>
        <v>0</v>
      </c>
      <c r="I168" s="103">
        <f t="shared" si="11"/>
        <v>0</v>
      </c>
      <c r="J168" s="237">
        <f t="shared" si="17"/>
        <v>0</v>
      </c>
      <c r="K168" s="183">
        <f t="shared" si="17"/>
        <v>0</v>
      </c>
      <c r="L168" s="103">
        <f t="shared" si="12"/>
        <v>0</v>
      </c>
      <c r="M168" s="289">
        <f t="shared" ref="M168:N168" si="18">SUM(M169:M172)</f>
        <v>0</v>
      </c>
      <c r="N168" s="292">
        <f t="shared" si="18"/>
        <v>0</v>
      </c>
      <c r="O168" s="297">
        <f t="shared" si="13"/>
        <v>0</v>
      </c>
      <c r="P168" s="328"/>
    </row>
    <row r="169" spans="1:16" ht="24" x14ac:dyDescent="0.25">
      <c r="A169" s="31">
        <v>2512</v>
      </c>
      <c r="B169" s="50" t="s">
        <v>147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36" x14ac:dyDescent="0.25">
      <c r="A170" s="31">
        <v>2513</v>
      </c>
      <c r="B170" s="50" t="s">
        <v>148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2515</v>
      </c>
      <c r="B171" s="50" t="s">
        <v>149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31">
        <v>2519</v>
      </c>
      <c r="B172" s="50" t="s">
        <v>150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ht="24" x14ac:dyDescent="0.25">
      <c r="A173" s="97">
        <v>2520</v>
      </c>
      <c r="B173" s="50" t="s">
        <v>151</v>
      </c>
      <c r="C173" s="343">
        <f t="shared" si="9"/>
        <v>0</v>
      </c>
      <c r="D173" s="233"/>
      <c r="E173" s="52"/>
      <c r="F173" s="126">
        <f t="shared" si="10"/>
        <v>0</v>
      </c>
      <c r="G173" s="233"/>
      <c r="H173" s="181"/>
      <c r="I173" s="96">
        <f t="shared" si="11"/>
        <v>0</v>
      </c>
      <c r="J173" s="233"/>
      <c r="K173" s="181"/>
      <c r="L173" s="96">
        <f t="shared" si="12"/>
        <v>0</v>
      </c>
      <c r="M173" s="110"/>
      <c r="N173" s="52"/>
      <c r="O173" s="96">
        <f t="shared" si="13"/>
        <v>0</v>
      </c>
      <c r="P173" s="351"/>
    </row>
    <row r="174" spans="1:16" s="107" customFormat="1" ht="48" x14ac:dyDescent="0.25">
      <c r="A174" s="16">
        <v>2800</v>
      </c>
      <c r="B174" s="45" t="s">
        <v>152</v>
      </c>
      <c r="C174" s="359">
        <f t="shared" si="9"/>
        <v>0</v>
      </c>
      <c r="D174" s="199"/>
      <c r="E174" s="28"/>
      <c r="F174" s="200">
        <f t="shared" si="10"/>
        <v>0</v>
      </c>
      <c r="G174" s="199"/>
      <c r="H174" s="165"/>
      <c r="I174" s="29">
        <f t="shared" si="11"/>
        <v>0</v>
      </c>
      <c r="J174" s="199"/>
      <c r="K174" s="165"/>
      <c r="L174" s="29">
        <f t="shared" si="12"/>
        <v>0</v>
      </c>
      <c r="M174" s="271"/>
      <c r="N174" s="28"/>
      <c r="O174" s="29">
        <f t="shared" si="13"/>
        <v>0</v>
      </c>
      <c r="P174" s="324"/>
    </row>
    <row r="175" spans="1:16" x14ac:dyDescent="0.25">
      <c r="A175" s="87">
        <v>3000</v>
      </c>
      <c r="B175" s="87" t="s">
        <v>153</v>
      </c>
      <c r="C175" s="369">
        <f t="shared" si="9"/>
        <v>0</v>
      </c>
      <c r="D175" s="227">
        <f>SUM(D176,D186)</f>
        <v>0</v>
      </c>
      <c r="E175" s="88">
        <f>SUM(E176,E186)</f>
        <v>0</v>
      </c>
      <c r="F175" s="228">
        <f t="shared" si="10"/>
        <v>0</v>
      </c>
      <c r="G175" s="227">
        <f>SUM(G176,G186)</f>
        <v>0</v>
      </c>
      <c r="H175" s="178">
        <f>SUM(H176,H186)</f>
        <v>0</v>
      </c>
      <c r="I175" s="89">
        <f t="shared" si="11"/>
        <v>0</v>
      </c>
      <c r="J175" s="227">
        <f>SUM(J176,J186)</f>
        <v>0</v>
      </c>
      <c r="K175" s="178">
        <f>SUM(K176,K186)</f>
        <v>0</v>
      </c>
      <c r="L175" s="89">
        <f t="shared" si="12"/>
        <v>0</v>
      </c>
      <c r="M175" s="122">
        <f>SUM(M176,M186)</f>
        <v>0</v>
      </c>
      <c r="N175" s="88">
        <f>SUM(N176,N186)</f>
        <v>0</v>
      </c>
      <c r="O175" s="89">
        <f t="shared" si="13"/>
        <v>0</v>
      </c>
      <c r="P175" s="333"/>
    </row>
    <row r="176" spans="1:16" ht="24" x14ac:dyDescent="0.25">
      <c r="A176" s="38">
        <v>3200</v>
      </c>
      <c r="B176" s="108" t="s">
        <v>309</v>
      </c>
      <c r="C176" s="358">
        <f t="shared" si="9"/>
        <v>0</v>
      </c>
      <c r="D176" s="229">
        <f>SUM(D177,D181)</f>
        <v>0</v>
      </c>
      <c r="E176" s="43">
        <f>SUM(E177,E181)</f>
        <v>0</v>
      </c>
      <c r="F176" s="230">
        <f t="shared" si="10"/>
        <v>0</v>
      </c>
      <c r="G176" s="229">
        <f t="shared" ref="G176:K176" si="19">SUM(G177,G181)</f>
        <v>0</v>
      </c>
      <c r="H176" s="91">
        <f t="shared" si="19"/>
        <v>0</v>
      </c>
      <c r="I176" s="101">
        <f t="shared" si="11"/>
        <v>0</v>
      </c>
      <c r="J176" s="229">
        <f t="shared" si="19"/>
        <v>0</v>
      </c>
      <c r="K176" s="91">
        <f t="shared" si="19"/>
        <v>0</v>
      </c>
      <c r="L176" s="101">
        <f t="shared" si="12"/>
        <v>0</v>
      </c>
      <c r="M176" s="123">
        <f t="shared" ref="M176:N176" si="20">SUM(M177,M181)</f>
        <v>0</v>
      </c>
      <c r="N176" s="114">
        <f t="shared" si="20"/>
        <v>0</v>
      </c>
      <c r="O176" s="141">
        <f t="shared" si="13"/>
        <v>0</v>
      </c>
      <c r="P176" s="334"/>
    </row>
    <row r="177" spans="1:16" ht="50.25" customHeight="1" x14ac:dyDescent="0.25">
      <c r="A177" s="102">
        <v>3260</v>
      </c>
      <c r="B177" s="45" t="s">
        <v>154</v>
      </c>
      <c r="C177" s="359">
        <f t="shared" si="9"/>
        <v>0</v>
      </c>
      <c r="D177" s="237">
        <f>SUM(D178:D180)</f>
        <v>0</v>
      </c>
      <c r="E177" s="60">
        <f>SUM(E178:E180)</f>
        <v>0</v>
      </c>
      <c r="F177" s="238">
        <f t="shared" si="10"/>
        <v>0</v>
      </c>
      <c r="G177" s="237">
        <f>SUM(G178:G180)</f>
        <v>0</v>
      </c>
      <c r="H177" s="183">
        <f>SUM(H178:H180)</f>
        <v>0</v>
      </c>
      <c r="I177" s="103">
        <f t="shared" si="11"/>
        <v>0</v>
      </c>
      <c r="J177" s="237">
        <f>SUM(J178:J180)</f>
        <v>0</v>
      </c>
      <c r="K177" s="183">
        <f>SUM(K178:K180)</f>
        <v>0</v>
      </c>
      <c r="L177" s="103">
        <f t="shared" si="12"/>
        <v>0</v>
      </c>
      <c r="M177" s="124">
        <f>SUM(M178:M180)</f>
        <v>0</v>
      </c>
      <c r="N177" s="60">
        <f>SUM(N178:N180)</f>
        <v>0</v>
      </c>
      <c r="O177" s="103">
        <f t="shared" si="13"/>
        <v>0</v>
      </c>
      <c r="P177" s="324"/>
    </row>
    <row r="178" spans="1:16" ht="24" x14ac:dyDescent="0.25">
      <c r="A178" s="31">
        <v>3261</v>
      </c>
      <c r="B178" s="50" t="s">
        <v>155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36" x14ac:dyDescent="0.25">
      <c r="A179" s="31">
        <v>3262</v>
      </c>
      <c r="B179" s="50" t="s">
        <v>310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24" x14ac:dyDescent="0.25">
      <c r="A180" s="31">
        <v>3263</v>
      </c>
      <c r="B180" s="50" t="s">
        <v>156</v>
      </c>
      <c r="C180" s="343">
        <f t="shared" si="9"/>
        <v>0</v>
      </c>
      <c r="D180" s="233"/>
      <c r="E180" s="52"/>
      <c r="F180" s="126">
        <f t="shared" si="10"/>
        <v>0</v>
      </c>
      <c r="G180" s="233"/>
      <c r="H180" s="181"/>
      <c r="I180" s="96">
        <f t="shared" si="11"/>
        <v>0</v>
      </c>
      <c r="J180" s="233"/>
      <c r="K180" s="181"/>
      <c r="L180" s="96">
        <f t="shared" si="12"/>
        <v>0</v>
      </c>
      <c r="M180" s="110"/>
      <c r="N180" s="52"/>
      <c r="O180" s="96">
        <f t="shared" si="13"/>
        <v>0</v>
      </c>
      <c r="P180" s="351"/>
    </row>
    <row r="181" spans="1:16" ht="84" x14ac:dyDescent="0.25">
      <c r="A181" s="102">
        <v>3290</v>
      </c>
      <c r="B181" s="45" t="s">
        <v>311</v>
      </c>
      <c r="C181" s="343">
        <f t="shared" ref="C181:C257" si="21">F181+I181+L181+O181</f>
        <v>0</v>
      </c>
      <c r="D181" s="237">
        <f>SUM(D182:D185)</f>
        <v>0</v>
      </c>
      <c r="E181" s="60">
        <f>SUM(E182:E185)</f>
        <v>0</v>
      </c>
      <c r="F181" s="238">
        <f t="shared" si="10"/>
        <v>0</v>
      </c>
      <c r="G181" s="237">
        <f t="shared" ref="G181:K181" si="22">SUM(G182:G185)</f>
        <v>0</v>
      </c>
      <c r="H181" s="183">
        <f t="shared" si="22"/>
        <v>0</v>
      </c>
      <c r="I181" s="103">
        <f t="shared" si="11"/>
        <v>0</v>
      </c>
      <c r="J181" s="237">
        <f t="shared" si="22"/>
        <v>0</v>
      </c>
      <c r="K181" s="183">
        <f t="shared" si="22"/>
        <v>0</v>
      </c>
      <c r="L181" s="103">
        <f t="shared" si="12"/>
        <v>0</v>
      </c>
      <c r="M181" s="125">
        <f t="shared" ref="M181:N181" si="23">SUM(M182:M185)</f>
        <v>0</v>
      </c>
      <c r="N181" s="293">
        <f t="shared" si="23"/>
        <v>0</v>
      </c>
      <c r="O181" s="298">
        <f t="shared" si="13"/>
        <v>0</v>
      </c>
      <c r="P181" s="336"/>
    </row>
    <row r="182" spans="1:16" ht="72" x14ac:dyDescent="0.25">
      <c r="A182" s="31">
        <v>3291</v>
      </c>
      <c r="B182" s="50" t="s">
        <v>157</v>
      </c>
      <c r="C182" s="343">
        <f t="shared" si="21"/>
        <v>0</v>
      </c>
      <c r="D182" s="233"/>
      <c r="E182" s="52"/>
      <c r="F182" s="126">
        <f t="shared" ref="F182:F245" si="24">D182+E182</f>
        <v>0</v>
      </c>
      <c r="G182" s="233"/>
      <c r="H182" s="181"/>
      <c r="I182" s="96">
        <f t="shared" ref="I182:I245" si="25">G182+H182</f>
        <v>0</v>
      </c>
      <c r="J182" s="233"/>
      <c r="K182" s="181"/>
      <c r="L182" s="96">
        <f t="shared" ref="L182:L245" si="26">J182+K182</f>
        <v>0</v>
      </c>
      <c r="M182" s="110"/>
      <c r="N182" s="52"/>
      <c r="O182" s="96">
        <f t="shared" ref="O182:O245" si="27">M182+N182</f>
        <v>0</v>
      </c>
      <c r="P182" s="351"/>
    </row>
    <row r="183" spans="1:16" ht="72" x14ac:dyDescent="0.25">
      <c r="A183" s="31">
        <v>3292</v>
      </c>
      <c r="B183" s="50" t="s">
        <v>312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72" x14ac:dyDescent="0.25">
      <c r="A184" s="31">
        <v>3293</v>
      </c>
      <c r="B184" s="50" t="s">
        <v>313</v>
      </c>
      <c r="C184" s="343">
        <f t="shared" si="21"/>
        <v>0</v>
      </c>
      <c r="D184" s="233"/>
      <c r="E184" s="52"/>
      <c r="F184" s="126">
        <f t="shared" si="24"/>
        <v>0</v>
      </c>
      <c r="G184" s="233"/>
      <c r="H184" s="181"/>
      <c r="I184" s="96">
        <f t="shared" si="25"/>
        <v>0</v>
      </c>
      <c r="J184" s="233"/>
      <c r="K184" s="181"/>
      <c r="L184" s="96">
        <f t="shared" si="26"/>
        <v>0</v>
      </c>
      <c r="M184" s="110"/>
      <c r="N184" s="52"/>
      <c r="O184" s="96">
        <f t="shared" si="27"/>
        <v>0</v>
      </c>
      <c r="P184" s="351"/>
    </row>
    <row r="185" spans="1:16" ht="60" x14ac:dyDescent="0.25">
      <c r="A185" s="111">
        <v>3294</v>
      </c>
      <c r="B185" s="50" t="s">
        <v>158</v>
      </c>
      <c r="C185" s="370">
        <f t="shared" si="21"/>
        <v>0</v>
      </c>
      <c r="D185" s="241"/>
      <c r="E185" s="112"/>
      <c r="F185" s="242">
        <f t="shared" si="24"/>
        <v>0</v>
      </c>
      <c r="G185" s="241"/>
      <c r="H185" s="185"/>
      <c r="I185" s="135">
        <f t="shared" si="25"/>
        <v>0</v>
      </c>
      <c r="J185" s="241"/>
      <c r="K185" s="185"/>
      <c r="L185" s="135">
        <f t="shared" si="26"/>
        <v>0</v>
      </c>
      <c r="M185" s="113"/>
      <c r="N185" s="112"/>
      <c r="O185" s="135">
        <f t="shared" si="27"/>
        <v>0</v>
      </c>
      <c r="P185" s="336"/>
    </row>
    <row r="186" spans="1:16" ht="48" x14ac:dyDescent="0.25">
      <c r="A186" s="63">
        <v>3300</v>
      </c>
      <c r="B186" s="108" t="s">
        <v>159</v>
      </c>
      <c r="C186" s="345">
        <f t="shared" si="21"/>
        <v>0</v>
      </c>
      <c r="D186" s="243">
        <f>SUM(D187:D188)</f>
        <v>0</v>
      </c>
      <c r="E186" s="114">
        <f>SUM(E187:E188)</f>
        <v>0</v>
      </c>
      <c r="F186" s="140">
        <f t="shared" si="24"/>
        <v>0</v>
      </c>
      <c r="G186" s="243">
        <f t="shared" ref="G186:K186" si="28">SUM(G187:G188)</f>
        <v>0</v>
      </c>
      <c r="H186" s="186">
        <f t="shared" si="28"/>
        <v>0</v>
      </c>
      <c r="I186" s="141">
        <f t="shared" si="25"/>
        <v>0</v>
      </c>
      <c r="J186" s="243">
        <f t="shared" si="28"/>
        <v>0</v>
      </c>
      <c r="K186" s="186">
        <f t="shared" si="28"/>
        <v>0</v>
      </c>
      <c r="L186" s="141">
        <f t="shared" si="26"/>
        <v>0</v>
      </c>
      <c r="M186" s="123">
        <f t="shared" ref="M186:N186" si="29">SUM(M187:M188)</f>
        <v>0</v>
      </c>
      <c r="N186" s="114">
        <f t="shared" si="29"/>
        <v>0</v>
      </c>
      <c r="O186" s="141">
        <f t="shared" si="27"/>
        <v>0</v>
      </c>
      <c r="P186" s="334"/>
    </row>
    <row r="187" spans="1:16" ht="48" x14ac:dyDescent="0.25">
      <c r="A187" s="68">
        <v>3310</v>
      </c>
      <c r="B187" s="69" t="s">
        <v>160</v>
      </c>
      <c r="C187" s="364">
        <f t="shared" si="21"/>
        <v>0</v>
      </c>
      <c r="D187" s="235"/>
      <c r="E187" s="99"/>
      <c r="F187" s="236">
        <f t="shared" si="24"/>
        <v>0</v>
      </c>
      <c r="G187" s="235"/>
      <c r="H187" s="182"/>
      <c r="I187" s="100">
        <f t="shared" si="25"/>
        <v>0</v>
      </c>
      <c r="J187" s="235"/>
      <c r="K187" s="182"/>
      <c r="L187" s="100">
        <f t="shared" si="26"/>
        <v>0</v>
      </c>
      <c r="M187" s="282"/>
      <c r="N187" s="99"/>
      <c r="O187" s="100">
        <f t="shared" si="27"/>
        <v>0</v>
      </c>
      <c r="P187" s="329"/>
    </row>
    <row r="188" spans="1:16" ht="58.5" customHeight="1" x14ac:dyDescent="0.25">
      <c r="A188" s="27">
        <v>3320</v>
      </c>
      <c r="B188" s="45" t="s">
        <v>161</v>
      </c>
      <c r="C188" s="359">
        <f t="shared" si="21"/>
        <v>0</v>
      </c>
      <c r="D188" s="232"/>
      <c r="E188" s="47"/>
      <c r="F188" s="127">
        <f t="shared" si="24"/>
        <v>0</v>
      </c>
      <c r="G188" s="232"/>
      <c r="H188" s="180"/>
      <c r="I188" s="95">
        <f t="shared" si="25"/>
        <v>0</v>
      </c>
      <c r="J188" s="232"/>
      <c r="K188" s="180"/>
      <c r="L188" s="95">
        <f t="shared" si="26"/>
        <v>0</v>
      </c>
      <c r="M188" s="275"/>
      <c r="N188" s="47"/>
      <c r="O188" s="95">
        <f t="shared" si="27"/>
        <v>0</v>
      </c>
      <c r="P188" s="324"/>
    </row>
    <row r="189" spans="1:16" x14ac:dyDescent="0.25">
      <c r="A189" s="116">
        <v>4000</v>
      </c>
      <c r="B189" s="87" t="s">
        <v>162</v>
      </c>
      <c r="C189" s="369">
        <f t="shared" si="21"/>
        <v>0</v>
      </c>
      <c r="D189" s="227">
        <f>SUM(D190,D193)</f>
        <v>0</v>
      </c>
      <c r="E189" s="88">
        <f>SUM(E190,E193)</f>
        <v>0</v>
      </c>
      <c r="F189" s="228">
        <f t="shared" si="24"/>
        <v>0</v>
      </c>
      <c r="G189" s="227">
        <f>SUM(G190,G193)</f>
        <v>0</v>
      </c>
      <c r="H189" s="178">
        <f>SUM(H190,H193)</f>
        <v>0</v>
      </c>
      <c r="I189" s="89">
        <f t="shared" si="25"/>
        <v>0</v>
      </c>
      <c r="J189" s="227">
        <f>SUM(J190,J193)</f>
        <v>0</v>
      </c>
      <c r="K189" s="178">
        <f>SUM(K190,K193)</f>
        <v>0</v>
      </c>
      <c r="L189" s="89">
        <f t="shared" si="26"/>
        <v>0</v>
      </c>
      <c r="M189" s="122">
        <f>SUM(M190,M193)</f>
        <v>0</v>
      </c>
      <c r="N189" s="88">
        <f>SUM(N190,N193)</f>
        <v>0</v>
      </c>
      <c r="O189" s="89">
        <f t="shared" si="27"/>
        <v>0</v>
      </c>
      <c r="P189" s="333"/>
    </row>
    <row r="190" spans="1:16" ht="24" x14ac:dyDescent="0.25">
      <c r="A190" s="117">
        <v>4200</v>
      </c>
      <c r="B190" s="90" t="s">
        <v>163</v>
      </c>
      <c r="C190" s="358">
        <f t="shared" si="21"/>
        <v>0</v>
      </c>
      <c r="D190" s="229">
        <f>SUM(D191,D192)</f>
        <v>0</v>
      </c>
      <c r="E190" s="43">
        <f>SUM(E191,E192)</f>
        <v>0</v>
      </c>
      <c r="F190" s="230">
        <f t="shared" si="24"/>
        <v>0</v>
      </c>
      <c r="G190" s="229">
        <f>SUM(G191,G192)</f>
        <v>0</v>
      </c>
      <c r="H190" s="91">
        <f>SUM(H191,H192)</f>
        <v>0</v>
      </c>
      <c r="I190" s="101">
        <f t="shared" si="25"/>
        <v>0</v>
      </c>
      <c r="J190" s="229">
        <f>SUM(J191,J192)</f>
        <v>0</v>
      </c>
      <c r="K190" s="91">
        <f>SUM(K191,K192)</f>
        <v>0</v>
      </c>
      <c r="L190" s="101">
        <f t="shared" si="26"/>
        <v>0</v>
      </c>
      <c r="M190" s="109">
        <f>SUM(M191,M192)</f>
        <v>0</v>
      </c>
      <c r="N190" s="43">
        <f>SUM(N191,N192)</f>
        <v>0</v>
      </c>
      <c r="O190" s="101">
        <f t="shared" si="27"/>
        <v>0</v>
      </c>
      <c r="P190" s="327"/>
    </row>
    <row r="191" spans="1:16" ht="36" x14ac:dyDescent="0.25">
      <c r="A191" s="102">
        <v>4240</v>
      </c>
      <c r="B191" s="45" t="s">
        <v>314</v>
      </c>
      <c r="C191" s="359">
        <f t="shared" si="21"/>
        <v>0</v>
      </c>
      <c r="D191" s="232"/>
      <c r="E191" s="47"/>
      <c r="F191" s="127">
        <f t="shared" si="24"/>
        <v>0</v>
      </c>
      <c r="G191" s="232"/>
      <c r="H191" s="180"/>
      <c r="I191" s="95">
        <f t="shared" si="25"/>
        <v>0</v>
      </c>
      <c r="J191" s="232"/>
      <c r="K191" s="180"/>
      <c r="L191" s="95">
        <f t="shared" si="26"/>
        <v>0</v>
      </c>
      <c r="M191" s="275"/>
      <c r="N191" s="47"/>
      <c r="O191" s="95">
        <f t="shared" si="27"/>
        <v>0</v>
      </c>
      <c r="P191" s="324"/>
    </row>
    <row r="192" spans="1:16" ht="24" x14ac:dyDescent="0.25">
      <c r="A192" s="97">
        <v>4250</v>
      </c>
      <c r="B192" s="50" t="s">
        <v>164</v>
      </c>
      <c r="C192" s="343">
        <f t="shared" si="21"/>
        <v>0</v>
      </c>
      <c r="D192" s="233"/>
      <c r="E192" s="52"/>
      <c r="F192" s="126">
        <f t="shared" si="24"/>
        <v>0</v>
      </c>
      <c r="G192" s="233"/>
      <c r="H192" s="181"/>
      <c r="I192" s="96">
        <f t="shared" si="25"/>
        <v>0</v>
      </c>
      <c r="J192" s="233"/>
      <c r="K192" s="181"/>
      <c r="L192" s="96">
        <f t="shared" si="26"/>
        <v>0</v>
      </c>
      <c r="M192" s="110"/>
      <c r="N192" s="52"/>
      <c r="O192" s="96">
        <f t="shared" si="27"/>
        <v>0</v>
      </c>
      <c r="P192" s="351"/>
    </row>
    <row r="193" spans="1:16" x14ac:dyDescent="0.25">
      <c r="A193" s="38">
        <v>4300</v>
      </c>
      <c r="B193" s="90" t="s">
        <v>165</v>
      </c>
      <c r="C193" s="358">
        <f t="shared" si="21"/>
        <v>0</v>
      </c>
      <c r="D193" s="229">
        <f>SUM(D194)</f>
        <v>0</v>
      </c>
      <c r="E193" s="43">
        <f>SUM(E194)</f>
        <v>0</v>
      </c>
      <c r="F193" s="230">
        <f t="shared" si="24"/>
        <v>0</v>
      </c>
      <c r="G193" s="229">
        <f>SUM(G194)</f>
        <v>0</v>
      </c>
      <c r="H193" s="91">
        <f>SUM(H194)</f>
        <v>0</v>
      </c>
      <c r="I193" s="101">
        <f t="shared" si="25"/>
        <v>0</v>
      </c>
      <c r="J193" s="229">
        <f>SUM(J194)</f>
        <v>0</v>
      </c>
      <c r="K193" s="91">
        <f>SUM(K194)</f>
        <v>0</v>
      </c>
      <c r="L193" s="101">
        <f t="shared" si="26"/>
        <v>0</v>
      </c>
      <c r="M193" s="109">
        <f>SUM(M194)</f>
        <v>0</v>
      </c>
      <c r="N193" s="43">
        <f>SUM(N194)</f>
        <v>0</v>
      </c>
      <c r="O193" s="101">
        <f t="shared" si="27"/>
        <v>0</v>
      </c>
      <c r="P193" s="327"/>
    </row>
    <row r="194" spans="1:16" ht="24" x14ac:dyDescent="0.25">
      <c r="A194" s="102">
        <v>4310</v>
      </c>
      <c r="B194" s="45" t="s">
        <v>166</v>
      </c>
      <c r="C194" s="359">
        <f t="shared" si="21"/>
        <v>0</v>
      </c>
      <c r="D194" s="237">
        <f>SUM(D195:D195)</f>
        <v>0</v>
      </c>
      <c r="E194" s="60">
        <f>SUM(E195:E195)</f>
        <v>0</v>
      </c>
      <c r="F194" s="238">
        <f t="shared" si="24"/>
        <v>0</v>
      </c>
      <c r="G194" s="237">
        <f>SUM(G195:G195)</f>
        <v>0</v>
      </c>
      <c r="H194" s="183">
        <f>SUM(H195:H195)</f>
        <v>0</v>
      </c>
      <c r="I194" s="103">
        <f t="shared" si="25"/>
        <v>0</v>
      </c>
      <c r="J194" s="237">
        <f>SUM(J195:J195)</f>
        <v>0</v>
      </c>
      <c r="K194" s="183">
        <f>SUM(K195:K195)</f>
        <v>0</v>
      </c>
      <c r="L194" s="103">
        <f t="shared" si="26"/>
        <v>0</v>
      </c>
      <c r="M194" s="124">
        <f>SUM(M195:M195)</f>
        <v>0</v>
      </c>
      <c r="N194" s="60">
        <f>SUM(N195:N195)</f>
        <v>0</v>
      </c>
      <c r="O194" s="103">
        <f t="shared" si="27"/>
        <v>0</v>
      </c>
      <c r="P194" s="324"/>
    </row>
    <row r="195" spans="1:16" ht="36" x14ac:dyDescent="0.25">
      <c r="A195" s="31">
        <v>4311</v>
      </c>
      <c r="B195" s="50" t="s">
        <v>315</v>
      </c>
      <c r="C195" s="343">
        <f t="shared" si="21"/>
        <v>0</v>
      </c>
      <c r="D195" s="233"/>
      <c r="E195" s="52"/>
      <c r="F195" s="126">
        <f t="shared" si="24"/>
        <v>0</v>
      </c>
      <c r="G195" s="233"/>
      <c r="H195" s="181"/>
      <c r="I195" s="96">
        <f t="shared" si="25"/>
        <v>0</v>
      </c>
      <c r="J195" s="233"/>
      <c r="K195" s="181"/>
      <c r="L195" s="96">
        <f t="shared" si="26"/>
        <v>0</v>
      </c>
      <c r="M195" s="110"/>
      <c r="N195" s="52"/>
      <c r="O195" s="96">
        <f t="shared" si="27"/>
        <v>0</v>
      </c>
      <c r="P195" s="351"/>
    </row>
    <row r="196" spans="1:16" s="17" customFormat="1" ht="24" x14ac:dyDescent="0.25">
      <c r="A196" s="118"/>
      <c r="B196" s="16" t="s">
        <v>167</v>
      </c>
      <c r="C196" s="368">
        <f t="shared" si="21"/>
        <v>34000</v>
      </c>
      <c r="D196" s="225">
        <f>SUM(D197,D232,D270)</f>
        <v>34000</v>
      </c>
      <c r="E196" s="85">
        <f>SUM(E197,E232,E270)</f>
        <v>0</v>
      </c>
      <c r="F196" s="226">
        <f t="shared" si="24"/>
        <v>34000</v>
      </c>
      <c r="G196" s="225">
        <f>SUM(G197,G232,G270)</f>
        <v>0</v>
      </c>
      <c r="H196" s="177">
        <f>SUM(H197,H232,H270)</f>
        <v>0</v>
      </c>
      <c r="I196" s="86">
        <f t="shared" si="25"/>
        <v>0</v>
      </c>
      <c r="J196" s="225">
        <f>SUM(J197,J232,J270)</f>
        <v>0</v>
      </c>
      <c r="K196" s="177">
        <f>SUM(K197,K232,K270)</f>
        <v>0</v>
      </c>
      <c r="L196" s="86">
        <f t="shared" si="26"/>
        <v>0</v>
      </c>
      <c r="M196" s="290">
        <f>SUM(M197,M232,M270)</f>
        <v>0</v>
      </c>
      <c r="N196" s="294">
        <f>SUM(N197,N232,N270)</f>
        <v>0</v>
      </c>
      <c r="O196" s="299">
        <f t="shared" si="27"/>
        <v>0</v>
      </c>
      <c r="P196" s="337"/>
    </row>
    <row r="197" spans="1:16" x14ac:dyDescent="0.25">
      <c r="A197" s="87">
        <v>5000</v>
      </c>
      <c r="B197" s="87" t="s">
        <v>168</v>
      </c>
      <c r="C197" s="369">
        <f>F197+I197+L197+O197</f>
        <v>0</v>
      </c>
      <c r="D197" s="227">
        <f>D198+D206</f>
        <v>0</v>
      </c>
      <c r="E197" s="88">
        <f>E198+E206</f>
        <v>0</v>
      </c>
      <c r="F197" s="228">
        <f t="shared" si="24"/>
        <v>0</v>
      </c>
      <c r="G197" s="227">
        <f>G198+G206</f>
        <v>0</v>
      </c>
      <c r="H197" s="178">
        <f>H198+H206</f>
        <v>0</v>
      </c>
      <c r="I197" s="89">
        <f t="shared" si="25"/>
        <v>0</v>
      </c>
      <c r="J197" s="227">
        <f>J198+J206</f>
        <v>0</v>
      </c>
      <c r="K197" s="178">
        <f>K198+K206</f>
        <v>0</v>
      </c>
      <c r="L197" s="89">
        <f t="shared" si="26"/>
        <v>0</v>
      </c>
      <c r="M197" s="122">
        <f>M198+M206</f>
        <v>0</v>
      </c>
      <c r="N197" s="88">
        <f>N198+N206</f>
        <v>0</v>
      </c>
      <c r="O197" s="89">
        <f t="shared" si="27"/>
        <v>0</v>
      </c>
      <c r="P197" s="333"/>
    </row>
    <row r="198" spans="1:16" x14ac:dyDescent="0.25">
      <c r="A198" s="38">
        <v>5100</v>
      </c>
      <c r="B198" s="90" t="s">
        <v>169</v>
      </c>
      <c r="C198" s="358">
        <f t="shared" si="21"/>
        <v>0</v>
      </c>
      <c r="D198" s="229">
        <f>D199+D200+D203+D204+D205</f>
        <v>0</v>
      </c>
      <c r="E198" s="43">
        <f>E199+E200+E203+E204+E205</f>
        <v>0</v>
      </c>
      <c r="F198" s="230">
        <f t="shared" si="24"/>
        <v>0</v>
      </c>
      <c r="G198" s="229">
        <f>G199+G200+G203+G204+G205</f>
        <v>0</v>
      </c>
      <c r="H198" s="91">
        <f>H199+H200+H203+H204+H205</f>
        <v>0</v>
      </c>
      <c r="I198" s="101">
        <f t="shared" si="25"/>
        <v>0</v>
      </c>
      <c r="J198" s="229">
        <f>J199+J200+J203+J204+J205</f>
        <v>0</v>
      </c>
      <c r="K198" s="91">
        <f>K199+K200+K203+K204+K205</f>
        <v>0</v>
      </c>
      <c r="L198" s="101">
        <f t="shared" si="26"/>
        <v>0</v>
      </c>
      <c r="M198" s="109">
        <f>M199+M200+M203+M204+M205</f>
        <v>0</v>
      </c>
      <c r="N198" s="43">
        <f>N199+N200+N203+N204+N205</f>
        <v>0</v>
      </c>
      <c r="O198" s="101">
        <f t="shared" si="27"/>
        <v>0</v>
      </c>
      <c r="P198" s="327"/>
    </row>
    <row r="199" spans="1:16" x14ac:dyDescent="0.25">
      <c r="A199" s="102">
        <v>5110</v>
      </c>
      <c r="B199" s="45" t="s">
        <v>170</v>
      </c>
      <c r="C199" s="359">
        <f t="shared" si="21"/>
        <v>0</v>
      </c>
      <c r="D199" s="232"/>
      <c r="E199" s="47"/>
      <c r="F199" s="127">
        <f t="shared" si="24"/>
        <v>0</v>
      </c>
      <c r="G199" s="232"/>
      <c r="H199" s="180"/>
      <c r="I199" s="95">
        <f t="shared" si="25"/>
        <v>0</v>
      </c>
      <c r="J199" s="232"/>
      <c r="K199" s="180"/>
      <c r="L199" s="95">
        <f t="shared" si="26"/>
        <v>0</v>
      </c>
      <c r="M199" s="275"/>
      <c r="N199" s="47"/>
      <c r="O199" s="95">
        <f t="shared" si="27"/>
        <v>0</v>
      </c>
      <c r="P199" s="324"/>
    </row>
    <row r="200" spans="1:16" ht="24" x14ac:dyDescent="0.25">
      <c r="A200" s="97">
        <v>5120</v>
      </c>
      <c r="B200" s="50" t="s">
        <v>171</v>
      </c>
      <c r="C200" s="343">
        <f t="shared" si="21"/>
        <v>0</v>
      </c>
      <c r="D200" s="234">
        <f>D201+D202</f>
        <v>0</v>
      </c>
      <c r="E200" s="34">
        <f>E201+E202</f>
        <v>0</v>
      </c>
      <c r="F200" s="131">
        <f t="shared" si="24"/>
        <v>0</v>
      </c>
      <c r="G200" s="234">
        <f>G201+G202</f>
        <v>0</v>
      </c>
      <c r="H200" s="104">
        <f>H201+H202</f>
        <v>0</v>
      </c>
      <c r="I200" s="98">
        <f t="shared" si="25"/>
        <v>0</v>
      </c>
      <c r="J200" s="234">
        <f>J201+J202</f>
        <v>0</v>
      </c>
      <c r="K200" s="104">
        <f>K201+K202</f>
        <v>0</v>
      </c>
      <c r="L200" s="98">
        <f t="shared" si="26"/>
        <v>0</v>
      </c>
      <c r="M200" s="119">
        <f>M201+M202</f>
        <v>0</v>
      </c>
      <c r="N200" s="34">
        <f>N201+N202</f>
        <v>0</v>
      </c>
      <c r="O200" s="98">
        <f t="shared" si="27"/>
        <v>0</v>
      </c>
      <c r="P200" s="351"/>
    </row>
    <row r="201" spans="1:16" x14ac:dyDescent="0.25">
      <c r="A201" s="31">
        <v>5121</v>
      </c>
      <c r="B201" s="50" t="s">
        <v>172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ht="35.25" customHeight="1" x14ac:dyDescent="0.25">
      <c r="A202" s="31">
        <v>5129</v>
      </c>
      <c r="B202" s="50" t="s">
        <v>173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5130</v>
      </c>
      <c r="B203" s="50" t="s">
        <v>174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x14ac:dyDescent="0.25">
      <c r="A204" s="97">
        <v>5140</v>
      </c>
      <c r="B204" s="50" t="s">
        <v>175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ht="24" x14ac:dyDescent="0.25">
      <c r="A205" s="97">
        <v>5170</v>
      </c>
      <c r="B205" s="50" t="s">
        <v>176</v>
      </c>
      <c r="C205" s="343">
        <f t="shared" si="21"/>
        <v>0</v>
      </c>
      <c r="D205" s="233"/>
      <c r="E205" s="52"/>
      <c r="F205" s="126">
        <f t="shared" si="24"/>
        <v>0</v>
      </c>
      <c r="G205" s="233"/>
      <c r="H205" s="181"/>
      <c r="I205" s="96">
        <f t="shared" si="25"/>
        <v>0</v>
      </c>
      <c r="J205" s="233"/>
      <c r="K205" s="181"/>
      <c r="L205" s="96">
        <f t="shared" si="26"/>
        <v>0</v>
      </c>
      <c r="M205" s="110"/>
      <c r="N205" s="52"/>
      <c r="O205" s="96">
        <f t="shared" si="27"/>
        <v>0</v>
      </c>
      <c r="P205" s="351"/>
    </row>
    <row r="206" spans="1:16" x14ac:dyDescent="0.25">
      <c r="A206" s="38">
        <v>5200</v>
      </c>
      <c r="B206" s="90" t="s">
        <v>177</v>
      </c>
      <c r="C206" s="358">
        <f t="shared" si="21"/>
        <v>0</v>
      </c>
      <c r="D206" s="229">
        <f>D207+D217+D218+D227+D228+D229+D231</f>
        <v>0</v>
      </c>
      <c r="E206" s="43">
        <f>E207+E217+E218+E227+E228+E229+E231</f>
        <v>0</v>
      </c>
      <c r="F206" s="230">
        <f t="shared" si="24"/>
        <v>0</v>
      </c>
      <c r="G206" s="229">
        <f>G207+G217+G218+G227+G228+G229+G231</f>
        <v>0</v>
      </c>
      <c r="H206" s="91">
        <f>H207+H217+H218+H227+H228+H229+H231</f>
        <v>0</v>
      </c>
      <c r="I206" s="101">
        <f t="shared" si="25"/>
        <v>0</v>
      </c>
      <c r="J206" s="229">
        <f>J207+J217+J218+J227+J228+J229+J231</f>
        <v>0</v>
      </c>
      <c r="K206" s="91">
        <f>K207+K217+K218+K227+K228+K229+K231</f>
        <v>0</v>
      </c>
      <c r="L206" s="101">
        <f t="shared" si="26"/>
        <v>0</v>
      </c>
      <c r="M206" s="109">
        <f>M207+M217+M218+M227+M228+M229+M231</f>
        <v>0</v>
      </c>
      <c r="N206" s="43">
        <f>N207+N217+N218+N227+N228+N229+N231</f>
        <v>0</v>
      </c>
      <c r="O206" s="101">
        <f t="shared" si="27"/>
        <v>0</v>
      </c>
      <c r="P206" s="327"/>
    </row>
    <row r="207" spans="1:16" x14ac:dyDescent="0.25">
      <c r="A207" s="92">
        <v>5210</v>
      </c>
      <c r="B207" s="69" t="s">
        <v>178</v>
      </c>
      <c r="C207" s="364">
        <f t="shared" si="21"/>
        <v>0</v>
      </c>
      <c r="D207" s="115">
        <f>SUM(D208:D216)</f>
        <v>0</v>
      </c>
      <c r="E207" s="93">
        <f>SUM(E208:E216)</f>
        <v>0</v>
      </c>
      <c r="F207" s="231">
        <f t="shared" si="24"/>
        <v>0</v>
      </c>
      <c r="G207" s="115">
        <f>SUM(G208:G216)</f>
        <v>0</v>
      </c>
      <c r="H207" s="179">
        <f>SUM(H208:H216)</f>
        <v>0</v>
      </c>
      <c r="I207" s="94">
        <f t="shared" si="25"/>
        <v>0</v>
      </c>
      <c r="J207" s="115">
        <f>SUM(J208:J216)</f>
        <v>0</v>
      </c>
      <c r="K207" s="179">
        <f>SUM(K208:K216)</f>
        <v>0</v>
      </c>
      <c r="L207" s="94">
        <f t="shared" si="26"/>
        <v>0</v>
      </c>
      <c r="M207" s="120">
        <f>SUM(M208:M216)</f>
        <v>0</v>
      </c>
      <c r="N207" s="93">
        <f>SUM(N208:N216)</f>
        <v>0</v>
      </c>
      <c r="O207" s="94">
        <f t="shared" si="27"/>
        <v>0</v>
      </c>
      <c r="P207" s="329"/>
    </row>
    <row r="208" spans="1:16" x14ac:dyDescent="0.25">
      <c r="A208" s="27">
        <v>5211</v>
      </c>
      <c r="B208" s="45" t="s">
        <v>179</v>
      </c>
      <c r="C208" s="343">
        <f t="shared" si="21"/>
        <v>0</v>
      </c>
      <c r="D208" s="232"/>
      <c r="E208" s="47"/>
      <c r="F208" s="127">
        <f t="shared" si="24"/>
        <v>0</v>
      </c>
      <c r="G208" s="232"/>
      <c r="H208" s="180"/>
      <c r="I208" s="95">
        <f t="shared" si="25"/>
        <v>0</v>
      </c>
      <c r="J208" s="232"/>
      <c r="K208" s="180"/>
      <c r="L208" s="95">
        <f t="shared" si="26"/>
        <v>0</v>
      </c>
      <c r="M208" s="275"/>
      <c r="N208" s="47"/>
      <c r="O208" s="95">
        <f t="shared" si="27"/>
        <v>0</v>
      </c>
      <c r="P208" s="324"/>
    </row>
    <row r="209" spans="1:16" x14ac:dyDescent="0.25">
      <c r="A209" s="31">
        <v>5212</v>
      </c>
      <c r="B209" s="50" t="s">
        <v>180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5213</v>
      </c>
      <c r="B210" s="50" t="s">
        <v>181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5214</v>
      </c>
      <c r="B211" s="50" t="s">
        <v>182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x14ac:dyDescent="0.25">
      <c r="A212" s="31">
        <v>5215</v>
      </c>
      <c r="B212" s="50" t="s">
        <v>183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ht="24" x14ac:dyDescent="0.25">
      <c r="A213" s="31">
        <v>5216</v>
      </c>
      <c r="B213" s="50" t="s">
        <v>184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5217</v>
      </c>
      <c r="B214" s="50" t="s">
        <v>185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5218</v>
      </c>
      <c r="B215" s="50" t="s">
        <v>186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x14ac:dyDescent="0.25">
      <c r="A216" s="31">
        <v>5219</v>
      </c>
      <c r="B216" s="50" t="s">
        <v>187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ht="13.5" customHeight="1" x14ac:dyDescent="0.25">
      <c r="A217" s="97">
        <v>5220</v>
      </c>
      <c r="B217" s="50" t="s">
        <v>188</v>
      </c>
      <c r="C217" s="343">
        <f t="shared" si="21"/>
        <v>0</v>
      </c>
      <c r="D217" s="233"/>
      <c r="E217" s="52"/>
      <c r="F217" s="126">
        <f t="shared" si="24"/>
        <v>0</v>
      </c>
      <c r="G217" s="233"/>
      <c r="H217" s="181"/>
      <c r="I217" s="96">
        <f t="shared" si="25"/>
        <v>0</v>
      </c>
      <c r="J217" s="233"/>
      <c r="K217" s="181"/>
      <c r="L217" s="96">
        <f t="shared" si="26"/>
        <v>0</v>
      </c>
      <c r="M217" s="110"/>
      <c r="N217" s="52"/>
      <c r="O217" s="96">
        <f t="shared" si="27"/>
        <v>0</v>
      </c>
      <c r="P217" s="351"/>
    </row>
    <row r="218" spans="1:16" x14ac:dyDescent="0.25">
      <c r="A218" s="97">
        <v>5230</v>
      </c>
      <c r="B218" s="50" t="s">
        <v>189</v>
      </c>
      <c r="C218" s="343">
        <f t="shared" si="21"/>
        <v>0</v>
      </c>
      <c r="D218" s="234">
        <f>SUM(D219:D226)</f>
        <v>0</v>
      </c>
      <c r="E218" s="34">
        <f>SUM(E219:E226)</f>
        <v>0</v>
      </c>
      <c r="F218" s="131">
        <f t="shared" si="24"/>
        <v>0</v>
      </c>
      <c r="G218" s="234">
        <f>SUM(G219:G226)</f>
        <v>0</v>
      </c>
      <c r="H218" s="104">
        <f>SUM(H219:H226)</f>
        <v>0</v>
      </c>
      <c r="I218" s="98">
        <f t="shared" si="25"/>
        <v>0</v>
      </c>
      <c r="J218" s="234">
        <f>SUM(J219:J226)</f>
        <v>0</v>
      </c>
      <c r="K218" s="104">
        <f>SUM(K219:K226)</f>
        <v>0</v>
      </c>
      <c r="L218" s="98">
        <f t="shared" si="26"/>
        <v>0</v>
      </c>
      <c r="M218" s="119">
        <f>SUM(M219:M226)</f>
        <v>0</v>
      </c>
      <c r="N218" s="34">
        <f>SUM(N219:N226)</f>
        <v>0</v>
      </c>
      <c r="O218" s="98">
        <f t="shared" si="27"/>
        <v>0</v>
      </c>
      <c r="P218" s="351"/>
    </row>
    <row r="219" spans="1:16" x14ac:dyDescent="0.25">
      <c r="A219" s="31">
        <v>5231</v>
      </c>
      <c r="B219" s="50" t="s">
        <v>190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</row>
    <row r="220" spans="1:16" x14ac:dyDescent="0.25">
      <c r="A220" s="31">
        <v>5232</v>
      </c>
      <c r="B220" s="50" t="s">
        <v>191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x14ac:dyDescent="0.25">
      <c r="A221" s="31">
        <v>5233</v>
      </c>
      <c r="B221" s="50" t="s">
        <v>192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24" x14ac:dyDescent="0.25">
      <c r="A222" s="31">
        <v>5234</v>
      </c>
      <c r="B222" s="50" t="s">
        <v>193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5236</v>
      </c>
      <c r="B223" s="50" t="s">
        <v>194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14.25" customHeight="1" x14ac:dyDescent="0.25">
      <c r="A224" s="31">
        <v>5237</v>
      </c>
      <c r="B224" s="50" t="s">
        <v>195</v>
      </c>
      <c r="C224" s="343">
        <f t="shared" si="21"/>
        <v>0</v>
      </c>
      <c r="D224" s="233"/>
      <c r="E224" s="52"/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</row>
    <row r="225" spans="1:16" ht="24" x14ac:dyDescent="0.25">
      <c r="A225" s="31">
        <v>5238</v>
      </c>
      <c r="B225" s="50" t="s">
        <v>196</v>
      </c>
      <c r="C225" s="343">
        <f t="shared" si="21"/>
        <v>0</v>
      </c>
      <c r="D225" s="233"/>
      <c r="E225" s="52"/>
      <c r="F225" s="126">
        <f t="shared" si="24"/>
        <v>0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</row>
    <row r="226" spans="1:16" ht="24" x14ac:dyDescent="0.25">
      <c r="A226" s="31">
        <v>5239</v>
      </c>
      <c r="B226" s="50" t="s">
        <v>197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24" x14ac:dyDescent="0.25">
      <c r="A227" s="97">
        <v>5240</v>
      </c>
      <c r="B227" s="50" t="s">
        <v>198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</row>
    <row r="228" spans="1:16" ht="22.5" customHeight="1" x14ac:dyDescent="0.25">
      <c r="A228" s="97">
        <v>5250</v>
      </c>
      <c r="B228" s="50" t="s">
        <v>199</v>
      </c>
      <c r="C228" s="343">
        <f t="shared" si="21"/>
        <v>0</v>
      </c>
      <c r="D228" s="233"/>
      <c r="E228" s="52"/>
      <c r="F228" s="126">
        <f t="shared" si="24"/>
        <v>0</v>
      </c>
      <c r="G228" s="233"/>
      <c r="H228" s="181"/>
      <c r="I228" s="96">
        <f t="shared" si="25"/>
        <v>0</v>
      </c>
      <c r="J228" s="233"/>
      <c r="K228" s="181"/>
      <c r="L228" s="96">
        <f t="shared" si="26"/>
        <v>0</v>
      </c>
      <c r="M228" s="110"/>
      <c r="N228" s="52"/>
      <c r="O228" s="96">
        <f t="shared" si="27"/>
        <v>0</v>
      </c>
      <c r="P228" s="351"/>
    </row>
    <row r="229" spans="1:16" x14ac:dyDescent="0.25">
      <c r="A229" s="97">
        <v>5260</v>
      </c>
      <c r="B229" s="50" t="s">
        <v>200</v>
      </c>
      <c r="C229" s="343">
        <f t="shared" si="21"/>
        <v>0</v>
      </c>
      <c r="D229" s="234">
        <f>SUM(D230)</f>
        <v>0</v>
      </c>
      <c r="E229" s="34">
        <f>SUM(E230)</f>
        <v>0</v>
      </c>
      <c r="F229" s="131">
        <f t="shared" si="24"/>
        <v>0</v>
      </c>
      <c r="G229" s="234">
        <f>SUM(G230)</f>
        <v>0</v>
      </c>
      <c r="H229" s="104">
        <f>SUM(H230)</f>
        <v>0</v>
      </c>
      <c r="I229" s="98">
        <f t="shared" si="25"/>
        <v>0</v>
      </c>
      <c r="J229" s="234">
        <f>SUM(J230)</f>
        <v>0</v>
      </c>
      <c r="K229" s="104">
        <f>SUM(K230)</f>
        <v>0</v>
      </c>
      <c r="L229" s="98">
        <f t="shared" si="26"/>
        <v>0</v>
      </c>
      <c r="M229" s="119">
        <f>SUM(M230)</f>
        <v>0</v>
      </c>
      <c r="N229" s="34">
        <f>SUM(N230)</f>
        <v>0</v>
      </c>
      <c r="O229" s="98">
        <f t="shared" si="27"/>
        <v>0</v>
      </c>
      <c r="P229" s="351"/>
    </row>
    <row r="230" spans="1:16" ht="24" x14ac:dyDescent="0.25">
      <c r="A230" s="31">
        <v>5269</v>
      </c>
      <c r="B230" s="50" t="s">
        <v>201</v>
      </c>
      <c r="C230" s="343">
        <f t="shared" si="21"/>
        <v>0</v>
      </c>
      <c r="D230" s="233"/>
      <c r="E230" s="52"/>
      <c r="F230" s="126">
        <f t="shared" si="24"/>
        <v>0</v>
      </c>
      <c r="G230" s="233"/>
      <c r="H230" s="181"/>
      <c r="I230" s="96">
        <f t="shared" si="25"/>
        <v>0</v>
      </c>
      <c r="J230" s="233"/>
      <c r="K230" s="181"/>
      <c r="L230" s="96">
        <f t="shared" si="26"/>
        <v>0</v>
      </c>
      <c r="M230" s="110"/>
      <c r="N230" s="52"/>
      <c r="O230" s="96">
        <f t="shared" si="27"/>
        <v>0</v>
      </c>
      <c r="P230" s="351"/>
    </row>
    <row r="231" spans="1:16" ht="24" x14ac:dyDescent="0.25">
      <c r="A231" s="92">
        <v>5270</v>
      </c>
      <c r="B231" s="69" t="s">
        <v>202</v>
      </c>
      <c r="C231" s="344">
        <f t="shared" si="21"/>
        <v>0</v>
      </c>
      <c r="D231" s="235"/>
      <c r="E231" s="99"/>
      <c r="F231" s="236">
        <f t="shared" si="24"/>
        <v>0</v>
      </c>
      <c r="G231" s="235"/>
      <c r="H231" s="182"/>
      <c r="I231" s="100">
        <f t="shared" si="25"/>
        <v>0</v>
      </c>
      <c r="J231" s="235"/>
      <c r="K231" s="182"/>
      <c r="L231" s="100">
        <f t="shared" si="26"/>
        <v>0</v>
      </c>
      <c r="M231" s="282"/>
      <c r="N231" s="99"/>
      <c r="O231" s="100">
        <f t="shared" si="27"/>
        <v>0</v>
      </c>
      <c r="P231" s="329"/>
    </row>
    <row r="232" spans="1:16" x14ac:dyDescent="0.25">
      <c r="A232" s="87">
        <v>6000</v>
      </c>
      <c r="B232" s="87" t="s">
        <v>203</v>
      </c>
      <c r="C232" s="369">
        <f t="shared" si="21"/>
        <v>34000</v>
      </c>
      <c r="D232" s="227">
        <f>D233+D253+D260</f>
        <v>34000</v>
      </c>
      <c r="E232" s="88">
        <f>E233+E253+E260</f>
        <v>0</v>
      </c>
      <c r="F232" s="228">
        <f t="shared" si="24"/>
        <v>34000</v>
      </c>
      <c r="G232" s="227">
        <f>G233+G253+G260</f>
        <v>0</v>
      </c>
      <c r="H232" s="178">
        <f>H233+H253+H260</f>
        <v>0</v>
      </c>
      <c r="I232" s="89">
        <f t="shared" si="25"/>
        <v>0</v>
      </c>
      <c r="J232" s="227">
        <f>J233+J253+J260</f>
        <v>0</v>
      </c>
      <c r="K232" s="178">
        <f>K233+K253+K260</f>
        <v>0</v>
      </c>
      <c r="L232" s="89">
        <f t="shared" si="26"/>
        <v>0</v>
      </c>
      <c r="M232" s="122">
        <f>M233+M253+M260</f>
        <v>0</v>
      </c>
      <c r="N232" s="88">
        <f>N233+N253+N260</f>
        <v>0</v>
      </c>
      <c r="O232" s="89">
        <f t="shared" si="27"/>
        <v>0</v>
      </c>
      <c r="P232" s="333"/>
    </row>
    <row r="233" spans="1:16" ht="14.25" customHeight="1" x14ac:dyDescent="0.25">
      <c r="A233" s="63">
        <v>6200</v>
      </c>
      <c r="B233" s="108" t="s">
        <v>204</v>
      </c>
      <c r="C233" s="345">
        <f>F233+I233+L233+O233</f>
        <v>0</v>
      </c>
      <c r="D233" s="243">
        <f>SUM(D234,D235,D237,D240,D246,D247,D248)</f>
        <v>0</v>
      </c>
      <c r="E233" s="114">
        <f>SUM(E234,E235,E237,E240,E246,E247,E248)</f>
        <v>0</v>
      </c>
      <c r="F233" s="140">
        <f>D233+E233</f>
        <v>0</v>
      </c>
      <c r="G233" s="243">
        <f>SUM(G234,G235,G237,G240,G246,G247,G248)</f>
        <v>0</v>
      </c>
      <c r="H233" s="186">
        <f>SUM(H234,H235,H237,H240,H246,H247,H248)</f>
        <v>0</v>
      </c>
      <c r="I233" s="141">
        <f t="shared" si="25"/>
        <v>0</v>
      </c>
      <c r="J233" s="243">
        <f>SUM(J234,J235,J237,J240,J246,J247,J248)</f>
        <v>0</v>
      </c>
      <c r="K233" s="186">
        <f>SUM(K234,K235,K237,K240,K246,K247,K248)</f>
        <v>0</v>
      </c>
      <c r="L233" s="141">
        <f t="shared" si="26"/>
        <v>0</v>
      </c>
      <c r="M233" s="123">
        <f>SUM(M234,M235,M237,M240,M246,M247,M248)</f>
        <v>0</v>
      </c>
      <c r="N233" s="114">
        <f>SUM(N234,N235,N237,N240,N246,N247,N248)</f>
        <v>0</v>
      </c>
      <c r="O233" s="141">
        <f t="shared" si="27"/>
        <v>0</v>
      </c>
      <c r="P233" s="334"/>
    </row>
    <row r="234" spans="1:16" ht="24" x14ac:dyDescent="0.25">
      <c r="A234" s="102">
        <v>6220</v>
      </c>
      <c r="B234" s="45" t="s">
        <v>205</v>
      </c>
      <c r="C234" s="238">
        <f t="shared" si="21"/>
        <v>0</v>
      </c>
      <c r="D234" s="232"/>
      <c r="E234" s="47"/>
      <c r="F234" s="127">
        <f t="shared" si="24"/>
        <v>0</v>
      </c>
      <c r="G234" s="232"/>
      <c r="H234" s="180"/>
      <c r="I234" s="95">
        <f t="shared" si="25"/>
        <v>0</v>
      </c>
      <c r="J234" s="232"/>
      <c r="K234" s="180"/>
      <c r="L234" s="95">
        <f t="shared" si="26"/>
        <v>0</v>
      </c>
      <c r="M234" s="275"/>
      <c r="N234" s="47"/>
      <c r="O234" s="95">
        <f t="shared" si="27"/>
        <v>0</v>
      </c>
      <c r="P234" s="324"/>
    </row>
    <row r="235" spans="1:16" x14ac:dyDescent="0.25">
      <c r="A235" s="97">
        <v>6230</v>
      </c>
      <c r="B235" s="50" t="s">
        <v>316</v>
      </c>
      <c r="C235" s="131">
        <f t="shared" si="21"/>
        <v>0</v>
      </c>
      <c r="D235" s="233">
        <f>SUM(D236)</f>
        <v>0</v>
      </c>
      <c r="E235" s="181">
        <f>SUM(E236)</f>
        <v>0</v>
      </c>
      <c r="F235" s="131">
        <f t="shared" si="24"/>
        <v>0</v>
      </c>
      <c r="G235" s="233">
        <f>SUM(G236)</f>
        <v>0</v>
      </c>
      <c r="H235" s="181">
        <f>SUM(H236)</f>
        <v>0</v>
      </c>
      <c r="I235" s="98">
        <f t="shared" si="25"/>
        <v>0</v>
      </c>
      <c r="J235" s="233">
        <f>SUM(J236)</f>
        <v>0</v>
      </c>
      <c r="K235" s="181">
        <f>SUM(K236)</f>
        <v>0</v>
      </c>
      <c r="L235" s="98">
        <f t="shared" si="26"/>
        <v>0</v>
      </c>
      <c r="M235" s="233">
        <f>SUM(M236)</f>
        <v>0</v>
      </c>
      <c r="N235" s="181">
        <f>SUM(N236)</f>
        <v>0</v>
      </c>
      <c r="O235" s="98">
        <f t="shared" si="27"/>
        <v>0</v>
      </c>
      <c r="P235" s="351"/>
    </row>
    <row r="236" spans="1:16" ht="24" x14ac:dyDescent="0.25">
      <c r="A236" s="31">
        <v>6239</v>
      </c>
      <c r="B236" s="45" t="s">
        <v>317</v>
      </c>
      <c r="C236" s="131">
        <f t="shared" si="21"/>
        <v>0</v>
      </c>
      <c r="D236" s="233"/>
      <c r="E236" s="52"/>
      <c r="F236" s="131">
        <f t="shared" si="24"/>
        <v>0</v>
      </c>
      <c r="G236" s="233"/>
      <c r="H236" s="181"/>
      <c r="I236" s="98">
        <f t="shared" si="25"/>
        <v>0</v>
      </c>
      <c r="J236" s="233"/>
      <c r="K236" s="181"/>
      <c r="L236" s="98">
        <f t="shared" si="26"/>
        <v>0</v>
      </c>
      <c r="M236" s="110"/>
      <c r="N236" s="52"/>
      <c r="O236" s="98">
        <f t="shared" si="27"/>
        <v>0</v>
      </c>
      <c r="P236" s="351"/>
    </row>
    <row r="237" spans="1:16" ht="24" x14ac:dyDescent="0.25">
      <c r="A237" s="97">
        <v>6240</v>
      </c>
      <c r="B237" s="50" t="s">
        <v>206</v>
      </c>
      <c r="C237" s="131">
        <f t="shared" si="21"/>
        <v>0</v>
      </c>
      <c r="D237" s="234">
        <f>SUM(D238:D239)</f>
        <v>0</v>
      </c>
      <c r="E237" s="34">
        <f>SUM(E238:E239)</f>
        <v>0</v>
      </c>
      <c r="F237" s="131">
        <f t="shared" si="24"/>
        <v>0</v>
      </c>
      <c r="G237" s="234">
        <f>SUM(G238:G239)</f>
        <v>0</v>
      </c>
      <c r="H237" s="104">
        <f>SUM(H238:H239)</f>
        <v>0</v>
      </c>
      <c r="I237" s="98">
        <f t="shared" si="25"/>
        <v>0</v>
      </c>
      <c r="J237" s="234">
        <f>SUM(J238:J239)</f>
        <v>0</v>
      </c>
      <c r="K237" s="104">
        <f>SUM(K238:K239)</f>
        <v>0</v>
      </c>
      <c r="L237" s="98">
        <f t="shared" si="26"/>
        <v>0</v>
      </c>
      <c r="M237" s="119">
        <f>SUM(M238:M239)</f>
        <v>0</v>
      </c>
      <c r="N237" s="34">
        <f>SUM(N238:N239)</f>
        <v>0</v>
      </c>
      <c r="O237" s="98">
        <f t="shared" si="27"/>
        <v>0</v>
      </c>
      <c r="P237" s="351"/>
    </row>
    <row r="238" spans="1:16" x14ac:dyDescent="0.25">
      <c r="A238" s="31">
        <v>6241</v>
      </c>
      <c r="B238" s="50" t="s">
        <v>207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x14ac:dyDescent="0.25">
      <c r="A239" s="31">
        <v>6242</v>
      </c>
      <c r="B239" s="50" t="s">
        <v>208</v>
      </c>
      <c r="C239" s="131">
        <f t="shared" si="21"/>
        <v>0</v>
      </c>
      <c r="D239" s="233"/>
      <c r="E239" s="52"/>
      <c r="F239" s="126">
        <f t="shared" si="24"/>
        <v>0</v>
      </c>
      <c r="G239" s="233"/>
      <c r="H239" s="181"/>
      <c r="I239" s="96">
        <f t="shared" si="25"/>
        <v>0</v>
      </c>
      <c r="J239" s="233"/>
      <c r="K239" s="181"/>
      <c r="L239" s="96">
        <f t="shared" si="26"/>
        <v>0</v>
      </c>
      <c r="M239" s="110"/>
      <c r="N239" s="52"/>
      <c r="O239" s="96">
        <f t="shared" si="27"/>
        <v>0</v>
      </c>
      <c r="P239" s="351"/>
    </row>
    <row r="240" spans="1:16" ht="25.5" customHeight="1" x14ac:dyDescent="0.25">
      <c r="A240" s="97">
        <v>6250</v>
      </c>
      <c r="B240" s="50" t="s">
        <v>209</v>
      </c>
      <c r="C240" s="131">
        <f t="shared" si="21"/>
        <v>0</v>
      </c>
      <c r="D240" s="234">
        <f>SUM(D241:D245)</f>
        <v>0</v>
      </c>
      <c r="E240" s="34">
        <f>SUM(E241:E245)</f>
        <v>0</v>
      </c>
      <c r="F240" s="131">
        <f t="shared" si="24"/>
        <v>0</v>
      </c>
      <c r="G240" s="234">
        <f>SUM(G241:G245)</f>
        <v>0</v>
      </c>
      <c r="H240" s="104">
        <f>SUM(H241:H245)</f>
        <v>0</v>
      </c>
      <c r="I240" s="98">
        <f t="shared" si="25"/>
        <v>0</v>
      </c>
      <c r="J240" s="234">
        <f>SUM(J241:J245)</f>
        <v>0</v>
      </c>
      <c r="K240" s="104">
        <f>SUM(K241:K245)</f>
        <v>0</v>
      </c>
      <c r="L240" s="98">
        <f t="shared" si="26"/>
        <v>0</v>
      </c>
      <c r="M240" s="119">
        <f>SUM(M241:M245)</f>
        <v>0</v>
      </c>
      <c r="N240" s="34">
        <f>SUM(N241:N245)</f>
        <v>0</v>
      </c>
      <c r="O240" s="98">
        <f t="shared" si="27"/>
        <v>0</v>
      </c>
      <c r="P240" s="351"/>
    </row>
    <row r="241" spans="1:16" ht="14.25" customHeight="1" x14ac:dyDescent="0.25">
      <c r="A241" s="31">
        <v>6252</v>
      </c>
      <c r="B241" s="50" t="s">
        <v>210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14.25" customHeight="1" x14ac:dyDescent="0.25">
      <c r="A242" s="31">
        <v>6253</v>
      </c>
      <c r="B242" s="50" t="s">
        <v>211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6254</v>
      </c>
      <c r="B243" s="50" t="s">
        <v>212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ht="24" x14ac:dyDescent="0.25">
      <c r="A244" s="31">
        <v>6255</v>
      </c>
      <c r="B244" s="50" t="s">
        <v>213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x14ac:dyDescent="0.25">
      <c r="A245" s="31">
        <v>6259</v>
      </c>
      <c r="B245" s="50" t="s">
        <v>214</v>
      </c>
      <c r="C245" s="131">
        <f t="shared" si="21"/>
        <v>0</v>
      </c>
      <c r="D245" s="233"/>
      <c r="E245" s="52"/>
      <c r="F245" s="126">
        <f t="shared" si="24"/>
        <v>0</v>
      </c>
      <c r="G245" s="233"/>
      <c r="H245" s="181"/>
      <c r="I245" s="96">
        <f t="shared" si="25"/>
        <v>0</v>
      </c>
      <c r="J245" s="233"/>
      <c r="K245" s="181"/>
      <c r="L245" s="96">
        <f t="shared" si="26"/>
        <v>0</v>
      </c>
      <c r="M245" s="110"/>
      <c r="N245" s="52"/>
      <c r="O245" s="96">
        <f t="shared" si="27"/>
        <v>0</v>
      </c>
      <c r="P245" s="351"/>
    </row>
    <row r="246" spans="1:16" ht="37.5" customHeight="1" x14ac:dyDescent="0.25">
      <c r="A246" s="97">
        <v>6260</v>
      </c>
      <c r="B246" s="50" t="s">
        <v>215</v>
      </c>
      <c r="C246" s="131">
        <f t="shared" si="21"/>
        <v>0</v>
      </c>
      <c r="D246" s="233"/>
      <c r="E246" s="52"/>
      <c r="F246" s="126">
        <f t="shared" ref="F246:F287" si="30">D246+E246</f>
        <v>0</v>
      </c>
      <c r="G246" s="233"/>
      <c r="H246" s="181"/>
      <c r="I246" s="96">
        <f t="shared" ref="I246:I287" si="31">G246+H246</f>
        <v>0</v>
      </c>
      <c r="J246" s="233"/>
      <c r="K246" s="181"/>
      <c r="L246" s="96">
        <f t="shared" ref="L246:L287" si="32">J246+K246</f>
        <v>0</v>
      </c>
      <c r="M246" s="110"/>
      <c r="N246" s="52"/>
      <c r="O246" s="96">
        <f t="shared" ref="O246:O277" si="33">M246+N246</f>
        <v>0</v>
      </c>
      <c r="P246" s="351"/>
    </row>
    <row r="247" spans="1:16" x14ac:dyDescent="0.25">
      <c r="A247" s="97">
        <v>6270</v>
      </c>
      <c r="B247" s="50" t="s">
        <v>216</v>
      </c>
      <c r="C247" s="131">
        <f t="shared" si="21"/>
        <v>0</v>
      </c>
      <c r="D247" s="233"/>
      <c r="E247" s="52"/>
      <c r="F247" s="126">
        <f t="shared" si="30"/>
        <v>0</v>
      </c>
      <c r="G247" s="233"/>
      <c r="H247" s="181"/>
      <c r="I247" s="96">
        <f t="shared" si="31"/>
        <v>0</v>
      </c>
      <c r="J247" s="233"/>
      <c r="K247" s="181"/>
      <c r="L247" s="96">
        <f t="shared" si="32"/>
        <v>0</v>
      </c>
      <c r="M247" s="110"/>
      <c r="N247" s="52"/>
      <c r="O247" s="96">
        <f t="shared" si="33"/>
        <v>0</v>
      </c>
      <c r="P247" s="351"/>
    </row>
    <row r="248" spans="1:16" ht="24.75" customHeight="1" x14ac:dyDescent="0.25">
      <c r="A248" s="102">
        <v>6290</v>
      </c>
      <c r="B248" s="45" t="s">
        <v>217</v>
      </c>
      <c r="C248" s="131">
        <f t="shared" si="21"/>
        <v>0</v>
      </c>
      <c r="D248" s="237">
        <f>SUM(D249:D252)</f>
        <v>0</v>
      </c>
      <c r="E248" s="60">
        <f>SUM(E249:E252)</f>
        <v>0</v>
      </c>
      <c r="F248" s="238">
        <f t="shared" si="30"/>
        <v>0</v>
      </c>
      <c r="G248" s="237">
        <f t="shared" ref="G248:K248" si="34">SUM(G249:G252)</f>
        <v>0</v>
      </c>
      <c r="H248" s="183">
        <f t="shared" si="34"/>
        <v>0</v>
      </c>
      <c r="I248" s="103">
        <f t="shared" si="31"/>
        <v>0</v>
      </c>
      <c r="J248" s="237">
        <f t="shared" si="34"/>
        <v>0</v>
      </c>
      <c r="K248" s="183">
        <f t="shared" si="34"/>
        <v>0</v>
      </c>
      <c r="L248" s="103">
        <f t="shared" si="32"/>
        <v>0</v>
      </c>
      <c r="M248" s="125">
        <f t="shared" ref="M248:N248" si="35">SUM(M249:M252)</f>
        <v>0</v>
      </c>
      <c r="N248" s="293">
        <f t="shared" si="35"/>
        <v>0</v>
      </c>
      <c r="O248" s="298">
        <f t="shared" si="33"/>
        <v>0</v>
      </c>
      <c r="P248" s="336"/>
    </row>
    <row r="249" spans="1:16" x14ac:dyDescent="0.25">
      <c r="A249" s="31">
        <v>6291</v>
      </c>
      <c r="B249" s="50" t="s">
        <v>218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x14ac:dyDescent="0.25">
      <c r="A250" s="31">
        <v>6292</v>
      </c>
      <c r="B250" s="50" t="s">
        <v>219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78.75" customHeight="1" x14ac:dyDescent="0.25">
      <c r="A251" s="31">
        <v>6296</v>
      </c>
      <c r="B251" s="50" t="s">
        <v>220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ht="39.75" customHeight="1" x14ac:dyDescent="0.25">
      <c r="A252" s="31">
        <v>6299</v>
      </c>
      <c r="B252" s="50" t="s">
        <v>221</v>
      </c>
      <c r="C252" s="131">
        <f t="shared" si="21"/>
        <v>0</v>
      </c>
      <c r="D252" s="233"/>
      <c r="E252" s="52"/>
      <c r="F252" s="126">
        <f t="shared" si="30"/>
        <v>0</v>
      </c>
      <c r="G252" s="233"/>
      <c r="H252" s="181"/>
      <c r="I252" s="96">
        <f t="shared" si="31"/>
        <v>0</v>
      </c>
      <c r="J252" s="233"/>
      <c r="K252" s="181"/>
      <c r="L252" s="96">
        <f t="shared" si="32"/>
        <v>0</v>
      </c>
      <c r="M252" s="110"/>
      <c r="N252" s="52"/>
      <c r="O252" s="96">
        <f t="shared" si="33"/>
        <v>0</v>
      </c>
      <c r="P252" s="351"/>
    </row>
    <row r="253" spans="1:16" x14ac:dyDescent="0.25">
      <c r="A253" s="38">
        <v>6300</v>
      </c>
      <c r="B253" s="90" t="s">
        <v>222</v>
      </c>
      <c r="C253" s="358">
        <f t="shared" si="21"/>
        <v>0</v>
      </c>
      <c r="D253" s="229">
        <f>SUM(D254,D258,D259)</f>
        <v>0</v>
      </c>
      <c r="E253" s="43">
        <f>SUM(E254,E258,E259)</f>
        <v>0</v>
      </c>
      <c r="F253" s="230">
        <f t="shared" si="30"/>
        <v>0</v>
      </c>
      <c r="G253" s="229">
        <f t="shared" ref="G253:K253" si="36">SUM(G254,G258,G259)</f>
        <v>0</v>
      </c>
      <c r="H253" s="91">
        <f t="shared" si="36"/>
        <v>0</v>
      </c>
      <c r="I253" s="101">
        <f t="shared" si="31"/>
        <v>0</v>
      </c>
      <c r="J253" s="229">
        <f t="shared" si="36"/>
        <v>0</v>
      </c>
      <c r="K253" s="91">
        <f t="shared" si="36"/>
        <v>0</v>
      </c>
      <c r="L253" s="101">
        <f t="shared" si="32"/>
        <v>0</v>
      </c>
      <c r="M253" s="121">
        <f t="shared" ref="M253:N253" si="37">SUM(M254,M258,M259)</f>
        <v>0</v>
      </c>
      <c r="N253" s="55">
        <f t="shared" si="37"/>
        <v>0</v>
      </c>
      <c r="O253" s="265">
        <f t="shared" si="33"/>
        <v>0</v>
      </c>
      <c r="P253" s="335"/>
    </row>
    <row r="254" spans="1:16" ht="24" x14ac:dyDescent="0.25">
      <c r="A254" s="102">
        <v>6320</v>
      </c>
      <c r="B254" s="45" t="s">
        <v>223</v>
      </c>
      <c r="C254" s="298">
        <f t="shared" si="21"/>
        <v>0</v>
      </c>
      <c r="D254" s="237">
        <f>SUM(D255:D257)</f>
        <v>0</v>
      </c>
      <c r="E254" s="60">
        <f>SUM(E255:E257)</f>
        <v>0</v>
      </c>
      <c r="F254" s="238">
        <f t="shared" si="30"/>
        <v>0</v>
      </c>
      <c r="G254" s="237">
        <f t="shared" ref="G254:K254" si="38">SUM(G255:G257)</f>
        <v>0</v>
      </c>
      <c r="H254" s="183">
        <f t="shared" si="38"/>
        <v>0</v>
      </c>
      <c r="I254" s="103">
        <f t="shared" si="31"/>
        <v>0</v>
      </c>
      <c r="J254" s="237">
        <f t="shared" si="38"/>
        <v>0</v>
      </c>
      <c r="K254" s="183">
        <f t="shared" si="38"/>
        <v>0</v>
      </c>
      <c r="L254" s="103">
        <f t="shared" si="32"/>
        <v>0</v>
      </c>
      <c r="M254" s="124">
        <f t="shared" ref="M254:N254" si="39">SUM(M255:M257)</f>
        <v>0</v>
      </c>
      <c r="N254" s="60">
        <f t="shared" si="39"/>
        <v>0</v>
      </c>
      <c r="O254" s="103">
        <f t="shared" si="33"/>
        <v>0</v>
      </c>
      <c r="P254" s="324"/>
    </row>
    <row r="255" spans="1:16" x14ac:dyDescent="0.25">
      <c r="A255" s="31">
        <v>6322</v>
      </c>
      <c r="B255" s="50" t="s">
        <v>224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ht="24" x14ac:dyDescent="0.25">
      <c r="A256" s="31">
        <v>6323</v>
      </c>
      <c r="B256" s="50" t="s">
        <v>225</v>
      </c>
      <c r="C256" s="98">
        <f t="shared" si="21"/>
        <v>0</v>
      </c>
      <c r="D256" s="233"/>
      <c r="E256" s="52"/>
      <c r="F256" s="126">
        <f t="shared" si="30"/>
        <v>0</v>
      </c>
      <c r="G256" s="233"/>
      <c r="H256" s="181"/>
      <c r="I256" s="96">
        <f t="shared" si="31"/>
        <v>0</v>
      </c>
      <c r="J256" s="233"/>
      <c r="K256" s="181"/>
      <c r="L256" s="96">
        <f t="shared" si="32"/>
        <v>0</v>
      </c>
      <c r="M256" s="110"/>
      <c r="N256" s="52"/>
      <c r="O256" s="96">
        <f t="shared" si="33"/>
        <v>0</v>
      </c>
      <c r="P256" s="351"/>
    </row>
    <row r="257" spans="1:16" x14ac:dyDescent="0.25">
      <c r="A257" s="27">
        <v>6329</v>
      </c>
      <c r="B257" s="45" t="s">
        <v>226</v>
      </c>
      <c r="C257" s="98">
        <f t="shared" si="21"/>
        <v>0</v>
      </c>
      <c r="D257" s="232"/>
      <c r="E257" s="47"/>
      <c r="F257" s="127">
        <f t="shared" si="30"/>
        <v>0</v>
      </c>
      <c r="G257" s="232"/>
      <c r="H257" s="180"/>
      <c r="I257" s="95">
        <f t="shared" si="31"/>
        <v>0</v>
      </c>
      <c r="J257" s="232"/>
      <c r="K257" s="180"/>
      <c r="L257" s="95">
        <f t="shared" si="32"/>
        <v>0</v>
      </c>
      <c r="M257" s="275"/>
      <c r="N257" s="47"/>
      <c r="O257" s="95">
        <f t="shared" si="33"/>
        <v>0</v>
      </c>
      <c r="P257" s="324"/>
    </row>
    <row r="258" spans="1:16" ht="24" x14ac:dyDescent="0.25">
      <c r="A258" s="128">
        <v>6330</v>
      </c>
      <c r="B258" s="129" t="s">
        <v>227</v>
      </c>
      <c r="C258" s="98">
        <f t="shared" ref="C258:C286" si="40">F258+I258+L258+O258</f>
        <v>0</v>
      </c>
      <c r="D258" s="241"/>
      <c r="E258" s="112"/>
      <c r="F258" s="242">
        <f t="shared" si="30"/>
        <v>0</v>
      </c>
      <c r="G258" s="241"/>
      <c r="H258" s="185"/>
      <c r="I258" s="135">
        <f t="shared" si="31"/>
        <v>0</v>
      </c>
      <c r="J258" s="241"/>
      <c r="K258" s="185"/>
      <c r="L258" s="135">
        <f t="shared" si="32"/>
        <v>0</v>
      </c>
      <c r="M258" s="113"/>
      <c r="N258" s="112"/>
      <c r="O258" s="135">
        <f t="shared" si="33"/>
        <v>0</v>
      </c>
      <c r="P258" s="336"/>
    </row>
    <row r="259" spans="1:16" x14ac:dyDescent="0.25">
      <c r="A259" s="97">
        <v>6360</v>
      </c>
      <c r="B259" s="50" t="s">
        <v>228</v>
      </c>
      <c r="C259" s="98">
        <f t="shared" si="40"/>
        <v>0</v>
      </c>
      <c r="D259" s="233"/>
      <c r="E259" s="52"/>
      <c r="F259" s="126">
        <f t="shared" si="30"/>
        <v>0</v>
      </c>
      <c r="G259" s="233"/>
      <c r="H259" s="181"/>
      <c r="I259" s="96">
        <f t="shared" si="31"/>
        <v>0</v>
      </c>
      <c r="J259" s="233"/>
      <c r="K259" s="181"/>
      <c r="L259" s="96">
        <f t="shared" si="32"/>
        <v>0</v>
      </c>
      <c r="M259" s="110"/>
      <c r="N259" s="52"/>
      <c r="O259" s="96">
        <f t="shared" si="33"/>
        <v>0</v>
      </c>
      <c r="P259" s="351"/>
    </row>
    <row r="260" spans="1:16" ht="36" x14ac:dyDescent="0.25">
      <c r="A260" s="38">
        <v>6400</v>
      </c>
      <c r="B260" s="90" t="s">
        <v>229</v>
      </c>
      <c r="C260" s="358">
        <f t="shared" si="40"/>
        <v>34000</v>
      </c>
      <c r="D260" s="229">
        <f>SUM(D261,D265)</f>
        <v>34000</v>
      </c>
      <c r="E260" s="43">
        <f>SUM(E261,E265)</f>
        <v>0</v>
      </c>
      <c r="F260" s="230">
        <f t="shared" si="30"/>
        <v>34000</v>
      </c>
      <c r="G260" s="229">
        <f t="shared" ref="G260:K260" si="41">SUM(G261,G265)</f>
        <v>0</v>
      </c>
      <c r="H260" s="91">
        <f t="shared" si="41"/>
        <v>0</v>
      </c>
      <c r="I260" s="101">
        <f t="shared" si="31"/>
        <v>0</v>
      </c>
      <c r="J260" s="229">
        <f t="shared" si="41"/>
        <v>0</v>
      </c>
      <c r="K260" s="91">
        <f t="shared" si="41"/>
        <v>0</v>
      </c>
      <c r="L260" s="101">
        <f t="shared" si="32"/>
        <v>0</v>
      </c>
      <c r="M260" s="121">
        <f t="shared" ref="M260:N260" si="42">SUM(M261,M265)</f>
        <v>0</v>
      </c>
      <c r="N260" s="55">
        <f t="shared" si="42"/>
        <v>0</v>
      </c>
      <c r="O260" s="265">
        <f t="shared" si="33"/>
        <v>0</v>
      </c>
      <c r="P260" s="335"/>
    </row>
    <row r="261" spans="1:16" ht="24" x14ac:dyDescent="0.25">
      <c r="A261" s="102">
        <v>6410</v>
      </c>
      <c r="B261" s="45" t="s">
        <v>230</v>
      </c>
      <c r="C261" s="103">
        <f t="shared" si="40"/>
        <v>0</v>
      </c>
      <c r="D261" s="237">
        <f>SUM(D262:D264)</f>
        <v>0</v>
      </c>
      <c r="E261" s="60">
        <f>SUM(E262:E264)</f>
        <v>0</v>
      </c>
      <c r="F261" s="238">
        <f t="shared" si="30"/>
        <v>0</v>
      </c>
      <c r="G261" s="237">
        <f t="shared" ref="G261:K261" si="43">SUM(G262:G264)</f>
        <v>0</v>
      </c>
      <c r="H261" s="183">
        <f t="shared" si="43"/>
        <v>0</v>
      </c>
      <c r="I261" s="103">
        <f t="shared" si="31"/>
        <v>0</v>
      </c>
      <c r="J261" s="237">
        <f t="shared" si="43"/>
        <v>0</v>
      </c>
      <c r="K261" s="183">
        <f t="shared" si="43"/>
        <v>0</v>
      </c>
      <c r="L261" s="103">
        <f t="shared" si="32"/>
        <v>0</v>
      </c>
      <c r="M261" s="289">
        <f t="shared" ref="M261:N261" si="44">SUM(M262:M264)</f>
        <v>0</v>
      </c>
      <c r="N261" s="292">
        <f t="shared" si="44"/>
        <v>0</v>
      </c>
      <c r="O261" s="297">
        <f t="shared" si="33"/>
        <v>0</v>
      </c>
      <c r="P261" s="328"/>
    </row>
    <row r="262" spans="1:16" x14ac:dyDescent="0.25">
      <c r="A262" s="31">
        <v>6411</v>
      </c>
      <c r="B262" s="130" t="s">
        <v>231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46.5" customHeight="1" x14ac:dyDescent="0.25">
      <c r="A263" s="31">
        <v>6412</v>
      </c>
      <c r="B263" s="50" t="s">
        <v>232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31">
        <v>6419</v>
      </c>
      <c r="B264" s="50" t="s">
        <v>233</v>
      </c>
      <c r="C264" s="131">
        <f t="shared" si="40"/>
        <v>0</v>
      </c>
      <c r="D264" s="233"/>
      <c r="E264" s="52"/>
      <c r="F264" s="126">
        <f t="shared" si="30"/>
        <v>0</v>
      </c>
      <c r="G264" s="233"/>
      <c r="H264" s="181"/>
      <c r="I264" s="96">
        <f t="shared" si="31"/>
        <v>0</v>
      </c>
      <c r="J264" s="233"/>
      <c r="K264" s="181"/>
      <c r="L264" s="96">
        <f t="shared" si="32"/>
        <v>0</v>
      </c>
      <c r="M264" s="110"/>
      <c r="N264" s="52"/>
      <c r="O264" s="96">
        <f t="shared" si="33"/>
        <v>0</v>
      </c>
      <c r="P264" s="351"/>
    </row>
    <row r="265" spans="1:16" ht="36" x14ac:dyDescent="0.25">
      <c r="A265" s="97">
        <v>6420</v>
      </c>
      <c r="B265" s="50" t="s">
        <v>234</v>
      </c>
      <c r="C265" s="131">
        <f t="shared" si="40"/>
        <v>34000</v>
      </c>
      <c r="D265" s="234">
        <f>SUM(D266:D269)</f>
        <v>34000</v>
      </c>
      <c r="E265" s="34">
        <f>SUM(E266:E269)</f>
        <v>0</v>
      </c>
      <c r="F265" s="131">
        <f t="shared" si="30"/>
        <v>34000</v>
      </c>
      <c r="G265" s="234">
        <f>SUM(G266:G269)</f>
        <v>0</v>
      </c>
      <c r="H265" s="104">
        <f>SUM(H266:H269)</f>
        <v>0</v>
      </c>
      <c r="I265" s="98">
        <f t="shared" si="31"/>
        <v>0</v>
      </c>
      <c r="J265" s="234">
        <f>SUM(J266:J269)</f>
        <v>0</v>
      </c>
      <c r="K265" s="104">
        <f>SUM(K266:K269)</f>
        <v>0</v>
      </c>
      <c r="L265" s="98">
        <f t="shared" si="32"/>
        <v>0</v>
      </c>
      <c r="M265" s="119">
        <f>SUM(M266:M269)</f>
        <v>0</v>
      </c>
      <c r="N265" s="34">
        <f>SUM(N266:N269)</f>
        <v>0</v>
      </c>
      <c r="O265" s="98">
        <f t="shared" si="33"/>
        <v>0</v>
      </c>
      <c r="P265" s="351"/>
    </row>
    <row r="266" spans="1:16" x14ac:dyDescent="0.25">
      <c r="A266" s="31">
        <v>6421</v>
      </c>
      <c r="B266" s="50" t="s">
        <v>235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x14ac:dyDescent="0.25">
      <c r="A267" s="31">
        <v>6422</v>
      </c>
      <c r="B267" s="50" t="s">
        <v>236</v>
      </c>
      <c r="C267" s="131">
        <f t="shared" si="40"/>
        <v>34000</v>
      </c>
      <c r="D267" s="233">
        <v>34000</v>
      </c>
      <c r="E267" s="52"/>
      <c r="F267" s="126">
        <f t="shared" si="30"/>
        <v>34000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24" x14ac:dyDescent="0.25">
      <c r="A268" s="31">
        <v>6423</v>
      </c>
      <c r="B268" s="50" t="s">
        <v>237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36" x14ac:dyDescent="0.25">
      <c r="A269" s="31">
        <v>6424</v>
      </c>
      <c r="B269" s="50" t="s">
        <v>275</v>
      </c>
      <c r="C269" s="131">
        <f t="shared" si="40"/>
        <v>0</v>
      </c>
      <c r="D269" s="233"/>
      <c r="E269" s="52"/>
      <c r="F269" s="126">
        <f t="shared" si="30"/>
        <v>0</v>
      </c>
      <c r="G269" s="233"/>
      <c r="H269" s="181"/>
      <c r="I269" s="96">
        <f t="shared" si="31"/>
        <v>0</v>
      </c>
      <c r="J269" s="233"/>
      <c r="K269" s="181"/>
      <c r="L269" s="96">
        <f t="shared" si="32"/>
        <v>0</v>
      </c>
      <c r="M269" s="110"/>
      <c r="N269" s="52"/>
      <c r="O269" s="96">
        <f t="shared" si="33"/>
        <v>0</v>
      </c>
      <c r="P269" s="351"/>
    </row>
    <row r="270" spans="1:16" ht="48.75" customHeight="1" x14ac:dyDescent="0.25">
      <c r="A270" s="132">
        <v>7000</v>
      </c>
      <c r="B270" s="132" t="s">
        <v>238</v>
      </c>
      <c r="C270" s="371">
        <f t="shared" si="40"/>
        <v>0</v>
      </c>
      <c r="D270" s="246">
        <f>SUM(D271,D282)</f>
        <v>0</v>
      </c>
      <c r="E270" s="133">
        <f>SUM(E271,E282)</f>
        <v>0</v>
      </c>
      <c r="F270" s="247">
        <f t="shared" si="30"/>
        <v>0</v>
      </c>
      <c r="G270" s="246">
        <f t="shared" ref="G270:K270" si="45">SUM(G271,G282)</f>
        <v>0</v>
      </c>
      <c r="H270" s="188">
        <f t="shared" si="45"/>
        <v>0</v>
      </c>
      <c r="I270" s="266">
        <f t="shared" si="31"/>
        <v>0</v>
      </c>
      <c r="J270" s="246">
        <f t="shared" si="45"/>
        <v>0</v>
      </c>
      <c r="K270" s="188">
        <f t="shared" si="45"/>
        <v>0</v>
      </c>
      <c r="L270" s="266">
        <f t="shared" si="32"/>
        <v>0</v>
      </c>
      <c r="M270" s="291">
        <f t="shared" ref="M270:N270" si="46">SUM(M271,M282)</f>
        <v>0</v>
      </c>
      <c r="N270" s="295">
        <f t="shared" si="46"/>
        <v>0</v>
      </c>
      <c r="O270" s="300">
        <f t="shared" si="33"/>
        <v>0</v>
      </c>
      <c r="P270" s="338"/>
    </row>
    <row r="271" spans="1:16" ht="24" x14ac:dyDescent="0.25">
      <c r="A271" s="38">
        <v>7200</v>
      </c>
      <c r="B271" s="90" t="s">
        <v>239</v>
      </c>
      <c r="C271" s="358">
        <f t="shared" si="40"/>
        <v>0</v>
      </c>
      <c r="D271" s="229">
        <f>SUM(D272,D273,D277,D278,D281)</f>
        <v>0</v>
      </c>
      <c r="E271" s="43">
        <f>SUM(E272,E273,E277,E278,E281)</f>
        <v>0</v>
      </c>
      <c r="F271" s="230">
        <f t="shared" si="30"/>
        <v>0</v>
      </c>
      <c r="G271" s="229">
        <f t="shared" ref="G271:K271" si="47">SUM(G272,G273,G277,G278,G281)</f>
        <v>0</v>
      </c>
      <c r="H271" s="91">
        <f t="shared" si="47"/>
        <v>0</v>
      </c>
      <c r="I271" s="101">
        <f t="shared" si="31"/>
        <v>0</v>
      </c>
      <c r="J271" s="229">
        <f t="shared" si="47"/>
        <v>0</v>
      </c>
      <c r="K271" s="91">
        <f t="shared" si="47"/>
        <v>0</v>
      </c>
      <c r="L271" s="101">
        <f t="shared" si="32"/>
        <v>0</v>
      </c>
      <c r="M271" s="123">
        <f t="shared" ref="M271:N271" si="48">SUM(M272,M273,M277,M278,M281)</f>
        <v>0</v>
      </c>
      <c r="N271" s="114">
        <f t="shared" si="48"/>
        <v>0</v>
      </c>
      <c r="O271" s="141">
        <f t="shared" si="33"/>
        <v>0</v>
      </c>
      <c r="P271" s="334"/>
    </row>
    <row r="272" spans="1:16" ht="24" x14ac:dyDescent="0.25">
      <c r="A272" s="102">
        <v>7210</v>
      </c>
      <c r="B272" s="45" t="s">
        <v>240</v>
      </c>
      <c r="C272" s="359">
        <f t="shared" si="40"/>
        <v>0</v>
      </c>
      <c r="D272" s="232"/>
      <c r="E272" s="47"/>
      <c r="F272" s="127">
        <f t="shared" si="30"/>
        <v>0</v>
      </c>
      <c r="G272" s="232"/>
      <c r="H272" s="180"/>
      <c r="I272" s="95">
        <f t="shared" si="31"/>
        <v>0</v>
      </c>
      <c r="J272" s="232"/>
      <c r="K272" s="180"/>
      <c r="L272" s="95">
        <f t="shared" si="32"/>
        <v>0</v>
      </c>
      <c r="M272" s="275"/>
      <c r="N272" s="47"/>
      <c r="O272" s="95">
        <f t="shared" si="33"/>
        <v>0</v>
      </c>
      <c r="P272" s="324"/>
    </row>
    <row r="273" spans="1:16" s="134" customFormat="1" ht="36" x14ac:dyDescent="0.25">
      <c r="A273" s="97">
        <v>7220</v>
      </c>
      <c r="B273" s="50" t="s">
        <v>241</v>
      </c>
      <c r="C273" s="343">
        <f t="shared" si="40"/>
        <v>0</v>
      </c>
      <c r="D273" s="234">
        <f>SUM(D274:D276)</f>
        <v>0</v>
      </c>
      <c r="E273" s="34">
        <f>SUM(E274:E276)</f>
        <v>0</v>
      </c>
      <c r="F273" s="131">
        <f t="shared" si="30"/>
        <v>0</v>
      </c>
      <c r="G273" s="234">
        <f>SUM(G274:G276)</f>
        <v>0</v>
      </c>
      <c r="H273" s="104">
        <f>SUM(H274:H276)</f>
        <v>0</v>
      </c>
      <c r="I273" s="98">
        <f t="shared" si="31"/>
        <v>0</v>
      </c>
      <c r="J273" s="234">
        <f>SUM(J274:J276)</f>
        <v>0</v>
      </c>
      <c r="K273" s="104">
        <f>SUM(K274:K276)</f>
        <v>0</v>
      </c>
      <c r="L273" s="98">
        <f t="shared" si="32"/>
        <v>0</v>
      </c>
      <c r="M273" s="119">
        <f>SUM(M274:M276)</f>
        <v>0</v>
      </c>
      <c r="N273" s="34">
        <f>SUM(N274:N276)</f>
        <v>0</v>
      </c>
      <c r="O273" s="98">
        <f t="shared" si="33"/>
        <v>0</v>
      </c>
      <c r="P273" s="351"/>
    </row>
    <row r="274" spans="1:16" s="134" customFormat="1" ht="36" x14ac:dyDescent="0.25">
      <c r="A274" s="31">
        <v>7221</v>
      </c>
      <c r="B274" s="50" t="s">
        <v>242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31">
        <v>7222</v>
      </c>
      <c r="B275" s="50" t="s">
        <v>243</v>
      </c>
      <c r="C275" s="343">
        <f t="shared" si="40"/>
        <v>0</v>
      </c>
      <c r="D275" s="233"/>
      <c r="E275" s="52"/>
      <c r="F275" s="126">
        <f t="shared" si="30"/>
        <v>0</v>
      </c>
      <c r="G275" s="233"/>
      <c r="H275" s="181"/>
      <c r="I275" s="96">
        <f t="shared" si="31"/>
        <v>0</v>
      </c>
      <c r="J275" s="233"/>
      <c r="K275" s="181"/>
      <c r="L275" s="96">
        <f t="shared" si="32"/>
        <v>0</v>
      </c>
      <c r="M275" s="110"/>
      <c r="N275" s="52"/>
      <c r="O275" s="96">
        <f t="shared" si="33"/>
        <v>0</v>
      </c>
      <c r="P275" s="351"/>
    </row>
    <row r="276" spans="1:16" s="134" customFormat="1" ht="36" x14ac:dyDescent="0.25">
      <c r="A276" s="27">
        <v>7223</v>
      </c>
      <c r="B276" s="45" t="s">
        <v>276</v>
      </c>
      <c r="C276" s="343">
        <f t="shared" si="40"/>
        <v>0</v>
      </c>
      <c r="D276" s="232"/>
      <c r="E276" s="47"/>
      <c r="F276" s="127">
        <f t="shared" si="30"/>
        <v>0</v>
      </c>
      <c r="G276" s="232"/>
      <c r="H276" s="180"/>
      <c r="I276" s="95">
        <f t="shared" si="31"/>
        <v>0</v>
      </c>
      <c r="J276" s="232"/>
      <c r="K276" s="180"/>
      <c r="L276" s="95">
        <f t="shared" si="32"/>
        <v>0</v>
      </c>
      <c r="M276" s="275"/>
      <c r="N276" s="47"/>
      <c r="O276" s="95">
        <f t="shared" si="33"/>
        <v>0</v>
      </c>
      <c r="P276" s="324"/>
    </row>
    <row r="277" spans="1:16" ht="24" x14ac:dyDescent="0.25">
      <c r="A277" s="97">
        <v>7230</v>
      </c>
      <c r="B277" s="50" t="s">
        <v>244</v>
      </c>
      <c r="C277" s="343">
        <f t="shared" si="40"/>
        <v>0</v>
      </c>
      <c r="D277" s="233"/>
      <c r="E277" s="52"/>
      <c r="F277" s="126">
        <f t="shared" si="30"/>
        <v>0</v>
      </c>
      <c r="G277" s="233"/>
      <c r="H277" s="181"/>
      <c r="I277" s="96">
        <f t="shared" si="31"/>
        <v>0</v>
      </c>
      <c r="J277" s="233"/>
      <c r="K277" s="181"/>
      <c r="L277" s="96">
        <f t="shared" si="32"/>
        <v>0</v>
      </c>
      <c r="M277" s="110"/>
      <c r="N277" s="52"/>
      <c r="O277" s="96">
        <f t="shared" si="33"/>
        <v>0</v>
      </c>
      <c r="P277" s="351"/>
    </row>
    <row r="278" spans="1:16" ht="24" x14ac:dyDescent="0.25">
      <c r="A278" s="97">
        <v>7240</v>
      </c>
      <c r="B278" s="50" t="s">
        <v>245</v>
      </c>
      <c r="C278" s="343">
        <f t="shared" si="40"/>
        <v>0</v>
      </c>
      <c r="D278" s="234">
        <f>SUM(D279:D280)</f>
        <v>0</v>
      </c>
      <c r="E278" s="34">
        <f>SUM(E279:E280)</f>
        <v>0</v>
      </c>
      <c r="F278" s="131">
        <f t="shared" si="30"/>
        <v>0</v>
      </c>
      <c r="G278" s="234">
        <f>SUM(G279:G280)</f>
        <v>0</v>
      </c>
      <c r="H278" s="104">
        <f>SUM(H279:H280)</f>
        <v>0</v>
      </c>
      <c r="I278" s="98">
        <f t="shared" si="31"/>
        <v>0</v>
      </c>
      <c r="J278" s="234">
        <f>SUM(J279:J280)</f>
        <v>0</v>
      </c>
      <c r="K278" s="104">
        <f>SUM(K279:K280)</f>
        <v>0</v>
      </c>
      <c r="L278" s="98">
        <f t="shared" si="32"/>
        <v>0</v>
      </c>
      <c r="M278" s="119">
        <f>SUM(M279:M280)</f>
        <v>0</v>
      </c>
      <c r="N278" s="34">
        <f>SUM(N279:N280)</f>
        <v>0</v>
      </c>
      <c r="O278" s="98">
        <f>SUM(O279:O280)</f>
        <v>0</v>
      </c>
      <c r="P278" s="351"/>
    </row>
    <row r="279" spans="1:16" ht="48" x14ac:dyDescent="0.25">
      <c r="A279" s="31">
        <v>7245</v>
      </c>
      <c r="B279" s="50" t="s">
        <v>246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ref="O279:O282" si="49">M279+N279</f>
        <v>0</v>
      </c>
      <c r="P279" s="351"/>
    </row>
    <row r="280" spans="1:16" ht="94.5" customHeight="1" x14ac:dyDescent="0.25">
      <c r="A280" s="31">
        <v>7246</v>
      </c>
      <c r="B280" s="50" t="s">
        <v>247</v>
      </c>
      <c r="C280" s="343">
        <f t="shared" si="40"/>
        <v>0</v>
      </c>
      <c r="D280" s="233"/>
      <c r="E280" s="52"/>
      <c r="F280" s="126">
        <f t="shared" si="30"/>
        <v>0</v>
      </c>
      <c r="G280" s="233"/>
      <c r="H280" s="181"/>
      <c r="I280" s="96">
        <f t="shared" si="31"/>
        <v>0</v>
      </c>
      <c r="J280" s="233"/>
      <c r="K280" s="181"/>
      <c r="L280" s="96">
        <f t="shared" si="32"/>
        <v>0</v>
      </c>
      <c r="M280" s="110"/>
      <c r="N280" s="52"/>
      <c r="O280" s="96">
        <f t="shared" si="49"/>
        <v>0</v>
      </c>
      <c r="P280" s="351"/>
    </row>
    <row r="281" spans="1:16" ht="24" x14ac:dyDescent="0.25">
      <c r="A281" s="97">
        <v>7260</v>
      </c>
      <c r="B281" s="50" t="s">
        <v>248</v>
      </c>
      <c r="C281" s="343">
        <f t="shared" si="40"/>
        <v>0</v>
      </c>
      <c r="D281" s="232"/>
      <c r="E281" s="47"/>
      <c r="F281" s="127">
        <f t="shared" si="30"/>
        <v>0</v>
      </c>
      <c r="G281" s="232"/>
      <c r="H281" s="180"/>
      <c r="I281" s="95">
        <f t="shared" si="31"/>
        <v>0</v>
      </c>
      <c r="J281" s="232"/>
      <c r="K281" s="180"/>
      <c r="L281" s="95">
        <f t="shared" si="32"/>
        <v>0</v>
      </c>
      <c r="M281" s="275"/>
      <c r="N281" s="47"/>
      <c r="O281" s="95">
        <f t="shared" si="49"/>
        <v>0</v>
      </c>
      <c r="P281" s="324"/>
    </row>
    <row r="282" spans="1:16" x14ac:dyDescent="0.25">
      <c r="A282" s="38">
        <v>7700</v>
      </c>
      <c r="B282" s="90" t="s">
        <v>249</v>
      </c>
      <c r="C282" s="344">
        <f t="shared" si="40"/>
        <v>0</v>
      </c>
      <c r="D282" s="244">
        <f>SUM(D283)</f>
        <v>0</v>
      </c>
      <c r="E282" s="55">
        <f>SUM(E283)</f>
        <v>0</v>
      </c>
      <c r="F282" s="245">
        <f t="shared" si="30"/>
        <v>0</v>
      </c>
      <c r="G282" s="244">
        <f>SUM(G283)</f>
        <v>0</v>
      </c>
      <c r="H282" s="187">
        <f>SUM(H283)</f>
        <v>0</v>
      </c>
      <c r="I282" s="265">
        <f t="shared" si="31"/>
        <v>0</v>
      </c>
      <c r="J282" s="244">
        <f>SUM(J283)</f>
        <v>0</v>
      </c>
      <c r="K282" s="187">
        <f>SUM(K283)</f>
        <v>0</v>
      </c>
      <c r="L282" s="265">
        <f t="shared" si="32"/>
        <v>0</v>
      </c>
      <c r="M282" s="121">
        <f>SUM(M283)</f>
        <v>0</v>
      </c>
      <c r="N282" s="55">
        <f>SUM(N283)</f>
        <v>0</v>
      </c>
      <c r="O282" s="265">
        <f t="shared" si="49"/>
        <v>0</v>
      </c>
      <c r="P282" s="335"/>
    </row>
    <row r="283" spans="1:16" x14ac:dyDescent="0.25">
      <c r="A283" s="31">
        <v>7720</v>
      </c>
      <c r="B283" s="45" t="s">
        <v>250</v>
      </c>
      <c r="C283" s="345">
        <f t="shared" si="40"/>
        <v>0</v>
      </c>
      <c r="D283" s="248"/>
      <c r="E283" s="136"/>
      <c r="F283" s="249">
        <f t="shared" si="30"/>
        <v>0</v>
      </c>
      <c r="G283" s="248"/>
      <c r="H283" s="189"/>
      <c r="I283" s="267">
        <f t="shared" si="31"/>
        <v>0</v>
      </c>
      <c r="J283" s="248"/>
      <c r="K283" s="189"/>
      <c r="L283" s="267">
        <f>J283+K283</f>
        <v>0</v>
      </c>
      <c r="M283" s="137"/>
      <c r="N283" s="136"/>
      <c r="O283" s="267">
        <f>M283+N283</f>
        <v>0</v>
      </c>
      <c r="P283" s="335"/>
    </row>
    <row r="284" spans="1:16" x14ac:dyDescent="0.25">
      <c r="A284" s="130"/>
      <c r="B284" s="50" t="s">
        <v>278</v>
      </c>
      <c r="C284" s="359">
        <f t="shared" si="40"/>
        <v>0</v>
      </c>
      <c r="D284" s="234">
        <f>SUM(D285:D286)</f>
        <v>0</v>
      </c>
      <c r="E284" s="34">
        <f>SUM(E285:E286)</f>
        <v>0</v>
      </c>
      <c r="F284" s="131">
        <f t="shared" si="30"/>
        <v>0</v>
      </c>
      <c r="G284" s="234">
        <f>SUM(G285:G286)</f>
        <v>0</v>
      </c>
      <c r="H284" s="104">
        <f>SUM(H285:H286)</f>
        <v>0</v>
      </c>
      <c r="I284" s="98">
        <f t="shared" si="31"/>
        <v>0</v>
      </c>
      <c r="J284" s="234">
        <f>SUM(J285:J286)</f>
        <v>0</v>
      </c>
      <c r="K284" s="104">
        <f>SUM(K285:K286)</f>
        <v>0</v>
      </c>
      <c r="L284" s="98">
        <f t="shared" si="32"/>
        <v>0</v>
      </c>
      <c r="M284" s="119">
        <f>SUM(M285:M286)</f>
        <v>0</v>
      </c>
      <c r="N284" s="34">
        <f>SUM(N285:N286)</f>
        <v>0</v>
      </c>
      <c r="O284" s="98">
        <f t="shared" ref="O284:O287" si="50">M284+N284</f>
        <v>0</v>
      </c>
      <c r="P284" s="351"/>
    </row>
    <row r="285" spans="1:16" x14ac:dyDescent="0.25">
      <c r="A285" s="130" t="s">
        <v>281</v>
      </c>
      <c r="B285" s="31" t="s">
        <v>279</v>
      </c>
      <c r="C285" s="370">
        <f t="shared" si="40"/>
        <v>0</v>
      </c>
      <c r="D285" s="233"/>
      <c r="E285" s="52"/>
      <c r="F285" s="126">
        <f t="shared" si="30"/>
        <v>0</v>
      </c>
      <c r="G285" s="233"/>
      <c r="H285" s="181"/>
      <c r="I285" s="96">
        <f t="shared" si="31"/>
        <v>0</v>
      </c>
      <c r="J285" s="233"/>
      <c r="K285" s="181"/>
      <c r="L285" s="96">
        <f t="shared" si="32"/>
        <v>0</v>
      </c>
      <c r="M285" s="110"/>
      <c r="N285" s="52"/>
      <c r="O285" s="96">
        <f t="shared" si="50"/>
        <v>0</v>
      </c>
      <c r="P285" s="351"/>
    </row>
    <row r="286" spans="1:16" ht="24" x14ac:dyDescent="0.25">
      <c r="A286" s="130" t="s">
        <v>282</v>
      </c>
      <c r="B286" s="138" t="s">
        <v>280</v>
      </c>
      <c r="C286" s="359">
        <f t="shared" si="40"/>
        <v>0</v>
      </c>
      <c r="D286" s="232"/>
      <c r="E286" s="47"/>
      <c r="F286" s="127">
        <f t="shared" si="30"/>
        <v>0</v>
      </c>
      <c r="G286" s="232"/>
      <c r="H286" s="180"/>
      <c r="I286" s="95">
        <f t="shared" si="31"/>
        <v>0</v>
      </c>
      <c r="J286" s="232"/>
      <c r="K286" s="180"/>
      <c r="L286" s="95">
        <f t="shared" si="32"/>
        <v>0</v>
      </c>
      <c r="M286" s="275"/>
      <c r="N286" s="47"/>
      <c r="O286" s="95">
        <f t="shared" si="50"/>
        <v>0</v>
      </c>
      <c r="P286" s="324"/>
    </row>
    <row r="287" spans="1:16" x14ac:dyDescent="0.25">
      <c r="A287" s="139"/>
      <c r="B287" s="401" t="s">
        <v>251</v>
      </c>
      <c r="C287" s="407">
        <f>SUM(C284,C270,C232,C197,C189,C175,C77,C55)</f>
        <v>1490460</v>
      </c>
      <c r="D287" s="403">
        <f>SUM(D284,D270,D232,D197,D189,D175,D77,D55)</f>
        <v>1490460</v>
      </c>
      <c r="E287" s="404">
        <f>SUM(E284,E270,E232,E197,E189,E175,E77,E55)</f>
        <v>0</v>
      </c>
      <c r="F287" s="405">
        <f t="shared" si="30"/>
        <v>1490460</v>
      </c>
      <c r="G287" s="403">
        <f>SUM(G284,G270,G232,G197,G189,G175,G77,G55)</f>
        <v>0</v>
      </c>
      <c r="H287" s="406">
        <f>SUM(H284,H270,H232,H197,H189,H175,H77,H55)</f>
        <v>0</v>
      </c>
      <c r="I287" s="407">
        <f t="shared" si="31"/>
        <v>0</v>
      </c>
      <c r="J287" s="403">
        <f>SUM(J284,J270,J232,J197,J189,J175,J77,J55)</f>
        <v>0</v>
      </c>
      <c r="K287" s="406">
        <f>SUM(K284,K270,K232,K197,K189,K175,K77,K55)</f>
        <v>0</v>
      </c>
      <c r="L287" s="407">
        <f t="shared" si="32"/>
        <v>0</v>
      </c>
      <c r="M287" s="123">
        <f>SUM(M284,M270,M232,M197,M189,M175,M77,M55)</f>
        <v>0</v>
      </c>
      <c r="N287" s="114">
        <f>SUM(N284,N270,N232,N197,N189,N175,N77,N55)</f>
        <v>0</v>
      </c>
      <c r="O287" s="141">
        <f t="shared" si="50"/>
        <v>0</v>
      </c>
      <c r="P287" s="334"/>
    </row>
    <row r="288" spans="1:16" ht="3" customHeight="1" x14ac:dyDescent="0.25">
      <c r="A288" s="139"/>
      <c r="B288" s="139"/>
      <c r="C288" s="345"/>
      <c r="D288" s="243"/>
      <c r="E288" s="114"/>
      <c r="F288" s="140"/>
      <c r="G288" s="243"/>
      <c r="H288" s="186"/>
      <c r="I288" s="141"/>
      <c r="J288" s="243"/>
      <c r="K288" s="186"/>
      <c r="L288" s="141"/>
      <c r="M288" s="123"/>
      <c r="N288" s="114"/>
      <c r="O288" s="141"/>
      <c r="P288" s="339"/>
    </row>
    <row r="289" spans="1:16" s="17" customFormat="1" x14ac:dyDescent="0.25">
      <c r="A289" s="1121" t="s">
        <v>252</v>
      </c>
      <c r="B289" s="1122"/>
      <c r="C289" s="147">
        <f t="shared" ref="C289" si="51">F289+I289+L289+O289</f>
        <v>0</v>
      </c>
      <c r="D289" s="250">
        <f>SUM(D27,D28,D44)-D53</f>
        <v>0</v>
      </c>
      <c r="E289" s="143">
        <f>SUM(E27,E28,E44)-E53</f>
        <v>0</v>
      </c>
      <c r="F289" s="144">
        <f>D289+E289</f>
        <v>0</v>
      </c>
      <c r="G289" s="250">
        <f>SUM(G27,G28,G44)-G53</f>
        <v>0</v>
      </c>
      <c r="H289" s="190">
        <f>SUM(H27,H28,H44)-H53</f>
        <v>0</v>
      </c>
      <c r="I289" s="147">
        <f>G289+H289</f>
        <v>0</v>
      </c>
      <c r="J289" s="250">
        <f>(J29+J45)-J53</f>
        <v>0</v>
      </c>
      <c r="K289" s="190">
        <f>(K29+K45)-K53</f>
        <v>0</v>
      </c>
      <c r="L289" s="147">
        <f>J289+K289</f>
        <v>0</v>
      </c>
      <c r="M289" s="142">
        <f>M47-M53</f>
        <v>0</v>
      </c>
      <c r="N289" s="143">
        <f>N47-N53</f>
        <v>0</v>
      </c>
      <c r="O289" s="147">
        <f>M289+N289</f>
        <v>0</v>
      </c>
      <c r="P289" s="340"/>
    </row>
    <row r="290" spans="1:16" ht="3" customHeight="1" x14ac:dyDescent="0.25">
      <c r="A290" s="145"/>
      <c r="B290" s="145"/>
      <c r="C290" s="345"/>
      <c r="D290" s="243"/>
      <c r="E290" s="114"/>
      <c r="F290" s="140"/>
      <c r="G290" s="243"/>
      <c r="H290" s="186"/>
      <c r="I290" s="141"/>
      <c r="J290" s="243"/>
      <c r="K290" s="186"/>
      <c r="L290" s="141"/>
      <c r="M290" s="123"/>
      <c r="N290" s="114"/>
      <c r="O290" s="141"/>
      <c r="P290" s="339"/>
    </row>
    <row r="291" spans="1:16" s="17" customFormat="1" x14ac:dyDescent="0.25">
      <c r="A291" s="1121" t="s">
        <v>253</v>
      </c>
      <c r="B291" s="1122"/>
      <c r="C291" s="144">
        <f>SUM(C292,C294)-C302+C304</f>
        <v>0</v>
      </c>
      <c r="D291" s="250">
        <f>SUM(D292,D294)-D302+D304</f>
        <v>0</v>
      </c>
      <c r="E291" s="143">
        <f t="shared" ref="E291" si="52">SUM(E292,E294)-E302+E304</f>
        <v>0</v>
      </c>
      <c r="F291" s="144">
        <f>D291+E291</f>
        <v>0</v>
      </c>
      <c r="G291" s="250">
        <f t="shared" ref="G291:K291" si="53">SUM(G292,G294)-G302+G304</f>
        <v>0</v>
      </c>
      <c r="H291" s="190">
        <f t="shared" si="53"/>
        <v>0</v>
      </c>
      <c r="I291" s="147">
        <f>G291+H291</f>
        <v>0</v>
      </c>
      <c r="J291" s="250">
        <f t="shared" si="53"/>
        <v>0</v>
      </c>
      <c r="K291" s="190">
        <f t="shared" si="53"/>
        <v>0</v>
      </c>
      <c r="L291" s="147">
        <f>J291+K291</f>
        <v>0</v>
      </c>
      <c r="M291" s="142">
        <f t="shared" ref="M291:N291" si="54">SUM(M292,M294)-M302+M304</f>
        <v>0</v>
      </c>
      <c r="N291" s="143">
        <f t="shared" si="54"/>
        <v>0</v>
      </c>
      <c r="O291" s="147">
        <f>M291+N291</f>
        <v>0</v>
      </c>
      <c r="P291" s="340"/>
    </row>
    <row r="292" spans="1:16" s="17" customFormat="1" x14ac:dyDescent="0.25">
      <c r="A292" s="146" t="s">
        <v>254</v>
      </c>
      <c r="B292" s="146" t="s">
        <v>255</v>
      </c>
      <c r="C292" s="144">
        <f>C24-C284</f>
        <v>0</v>
      </c>
      <c r="D292" s="250">
        <f>D24-D284</f>
        <v>0</v>
      </c>
      <c r="E292" s="143">
        <f>E24-E284</f>
        <v>0</v>
      </c>
      <c r="F292" s="144">
        <f>D292+E292</f>
        <v>0</v>
      </c>
      <c r="G292" s="250">
        <f>G24-G284</f>
        <v>0</v>
      </c>
      <c r="H292" s="190">
        <f>H24-H284</f>
        <v>0</v>
      </c>
      <c r="I292" s="147">
        <f>G292+H292</f>
        <v>0</v>
      </c>
      <c r="J292" s="250">
        <f>J24-J284</f>
        <v>0</v>
      </c>
      <c r="K292" s="190">
        <f>K24-K284</f>
        <v>0</v>
      </c>
      <c r="L292" s="147">
        <f>J292+K292</f>
        <v>0</v>
      </c>
      <c r="M292" s="142">
        <f>M24-M284</f>
        <v>0</v>
      </c>
      <c r="N292" s="143">
        <f>N24-N284</f>
        <v>0</v>
      </c>
      <c r="O292" s="147">
        <f>M292+N292</f>
        <v>0</v>
      </c>
      <c r="P292" s="340"/>
    </row>
    <row r="293" spans="1:16" ht="3" customHeight="1" x14ac:dyDescent="0.25">
      <c r="A293" s="139"/>
      <c r="B293" s="139"/>
      <c r="C293" s="345"/>
      <c r="D293" s="243"/>
      <c r="E293" s="114"/>
      <c r="F293" s="140"/>
      <c r="G293" s="243"/>
      <c r="H293" s="186"/>
      <c r="I293" s="141"/>
      <c r="J293" s="243"/>
      <c r="K293" s="186"/>
      <c r="L293" s="141"/>
      <c r="M293" s="123"/>
      <c r="N293" s="114"/>
      <c r="O293" s="141"/>
      <c r="P293" s="339"/>
    </row>
    <row r="294" spans="1:16" s="17" customFormat="1" x14ac:dyDescent="0.25">
      <c r="A294" s="148" t="s">
        <v>256</v>
      </c>
      <c r="B294" s="148" t="s">
        <v>257</v>
      </c>
      <c r="C294" s="144">
        <f>SUM(C295,C297,C299)-SUM(C296,C298,C300)</f>
        <v>0</v>
      </c>
      <c r="D294" s="250">
        <f t="shared" ref="D294:K294" si="55">SUM(D295,D297,D299)-SUM(D296,D298,D300)</f>
        <v>0</v>
      </c>
      <c r="E294" s="143">
        <f t="shared" si="55"/>
        <v>0</v>
      </c>
      <c r="F294" s="144">
        <f>D294+E294</f>
        <v>0</v>
      </c>
      <c r="G294" s="250">
        <f t="shared" si="55"/>
        <v>0</v>
      </c>
      <c r="H294" s="190">
        <f t="shared" si="55"/>
        <v>0</v>
      </c>
      <c r="I294" s="147">
        <f>G294+H294</f>
        <v>0</v>
      </c>
      <c r="J294" s="250">
        <f t="shared" si="55"/>
        <v>0</v>
      </c>
      <c r="K294" s="190">
        <f t="shared" si="55"/>
        <v>0</v>
      </c>
      <c r="L294" s="147">
        <f>J294+K294</f>
        <v>0</v>
      </c>
      <c r="M294" s="142">
        <f t="shared" ref="M294:N294" si="56">SUM(M295,M297,M299)-SUM(M296,M298,M300)</f>
        <v>0</v>
      </c>
      <c r="N294" s="143">
        <f t="shared" si="56"/>
        <v>0</v>
      </c>
      <c r="O294" s="147">
        <f>M294+N294</f>
        <v>0</v>
      </c>
      <c r="P294" s="340"/>
    </row>
    <row r="295" spans="1:16" x14ac:dyDescent="0.25">
      <c r="A295" s="149" t="s">
        <v>258</v>
      </c>
      <c r="B295" s="73" t="s">
        <v>259</v>
      </c>
      <c r="C295" s="360">
        <f t="shared" ref="C295:C304" si="57">F295+I295+L295+O295</f>
        <v>0</v>
      </c>
      <c r="D295" s="251"/>
      <c r="E295" s="58"/>
      <c r="F295" s="252">
        <f>D295+E295</f>
        <v>0</v>
      </c>
      <c r="G295" s="251"/>
      <c r="H295" s="191"/>
      <c r="I295" s="150">
        <f>G295+H295</f>
        <v>0</v>
      </c>
      <c r="J295" s="251"/>
      <c r="K295" s="191"/>
      <c r="L295" s="150">
        <f>J295+K295</f>
        <v>0</v>
      </c>
      <c r="M295" s="276"/>
      <c r="N295" s="58"/>
      <c r="O295" s="150">
        <f>M295+N295</f>
        <v>0</v>
      </c>
      <c r="P295" s="328"/>
    </row>
    <row r="296" spans="1:16" ht="24" x14ac:dyDescent="0.25">
      <c r="A296" s="130" t="s">
        <v>260</v>
      </c>
      <c r="B296" s="30" t="s">
        <v>261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>G296+H296</f>
        <v>0</v>
      </c>
      <c r="J296" s="233"/>
      <c r="K296" s="181"/>
      <c r="L296" s="96">
        <f>J296+K296</f>
        <v>0</v>
      </c>
      <c r="M296" s="110"/>
      <c r="N296" s="52"/>
      <c r="O296" s="96">
        <f>M296+N296</f>
        <v>0</v>
      </c>
      <c r="P296" s="351"/>
    </row>
    <row r="297" spans="1:16" x14ac:dyDescent="0.25">
      <c r="A297" s="130" t="s">
        <v>262</v>
      </c>
      <c r="B297" s="30" t="s">
        <v>263</v>
      </c>
      <c r="C297" s="343">
        <f t="shared" si="57"/>
        <v>0</v>
      </c>
      <c r="D297" s="233"/>
      <c r="E297" s="52"/>
      <c r="F297" s="126">
        <f>D297+E297</f>
        <v>0</v>
      </c>
      <c r="G297" s="233"/>
      <c r="H297" s="181"/>
      <c r="I297" s="96">
        <f t="shared" ref="I297:I304" si="58">G297+H297</f>
        <v>0</v>
      </c>
      <c r="J297" s="233"/>
      <c r="K297" s="181"/>
      <c r="L297" s="96">
        <f t="shared" ref="L297:L304" si="59">J297+K297</f>
        <v>0</v>
      </c>
      <c r="M297" s="110"/>
      <c r="N297" s="52"/>
      <c r="O297" s="96">
        <f t="shared" ref="O297:O304" si="60">M297+N297</f>
        <v>0</v>
      </c>
      <c r="P297" s="351"/>
    </row>
    <row r="298" spans="1:16" ht="24" x14ac:dyDescent="0.25">
      <c r="A298" s="130" t="s">
        <v>264</v>
      </c>
      <c r="B298" s="30" t="s">
        <v>265</v>
      </c>
      <c r="C298" s="343">
        <f t="shared" si="57"/>
        <v>0</v>
      </c>
      <c r="D298" s="233"/>
      <c r="E298" s="52"/>
      <c r="F298" s="126">
        <f t="shared" ref="F298:F304" si="61">D298+E298</f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x14ac:dyDescent="0.25">
      <c r="A299" s="130" t="s">
        <v>266</v>
      </c>
      <c r="B299" s="30" t="s">
        <v>267</v>
      </c>
      <c r="C299" s="343">
        <f t="shared" si="57"/>
        <v>0</v>
      </c>
      <c r="D299" s="233"/>
      <c r="E299" s="52"/>
      <c r="F299" s="126">
        <f t="shared" si="61"/>
        <v>0</v>
      </c>
      <c r="G299" s="233"/>
      <c r="H299" s="181"/>
      <c r="I299" s="96">
        <f t="shared" si="58"/>
        <v>0</v>
      </c>
      <c r="J299" s="233"/>
      <c r="K299" s="181"/>
      <c r="L299" s="96">
        <f t="shared" si="59"/>
        <v>0</v>
      </c>
      <c r="M299" s="110"/>
      <c r="N299" s="52"/>
      <c r="O299" s="96">
        <f t="shared" si="60"/>
        <v>0</v>
      </c>
      <c r="P299" s="351"/>
    </row>
    <row r="300" spans="1:16" ht="24" x14ac:dyDescent="0.25">
      <c r="A300" s="151" t="s">
        <v>268</v>
      </c>
      <c r="B300" s="152" t="s">
        <v>269</v>
      </c>
      <c r="C300" s="370">
        <f t="shared" si="57"/>
        <v>0</v>
      </c>
      <c r="D300" s="241"/>
      <c r="E300" s="112"/>
      <c r="F300" s="242">
        <f t="shared" si="61"/>
        <v>0</v>
      </c>
      <c r="G300" s="241"/>
      <c r="H300" s="185"/>
      <c r="I300" s="135">
        <f t="shared" si="58"/>
        <v>0</v>
      </c>
      <c r="J300" s="241"/>
      <c r="K300" s="185"/>
      <c r="L300" s="135">
        <f t="shared" si="59"/>
        <v>0</v>
      </c>
      <c r="M300" s="113"/>
      <c r="N300" s="112"/>
      <c r="O300" s="135">
        <f t="shared" si="60"/>
        <v>0</v>
      </c>
      <c r="P300" s="336"/>
    </row>
    <row r="301" spans="1:16" ht="3" customHeight="1" x14ac:dyDescent="0.25">
      <c r="A301" s="139"/>
      <c r="B301" s="139"/>
      <c r="C301" s="345"/>
      <c r="D301" s="243"/>
      <c r="E301" s="114"/>
      <c r="F301" s="140"/>
      <c r="G301" s="243"/>
      <c r="H301" s="186"/>
      <c r="I301" s="141"/>
      <c r="J301" s="243"/>
      <c r="K301" s="186"/>
      <c r="L301" s="141"/>
      <c r="M301" s="123"/>
      <c r="N301" s="114"/>
      <c r="O301" s="141"/>
      <c r="P301" s="339"/>
    </row>
    <row r="302" spans="1:16" s="17" customFormat="1" x14ac:dyDescent="0.25">
      <c r="A302" s="148" t="s">
        <v>270</v>
      </c>
      <c r="B302" s="148" t="s">
        <v>271</v>
      </c>
      <c r="C302" s="372">
        <f t="shared" si="57"/>
        <v>0</v>
      </c>
      <c r="D302" s="253"/>
      <c r="E302" s="153"/>
      <c r="F302" s="254">
        <f t="shared" si="61"/>
        <v>0</v>
      </c>
      <c r="G302" s="253"/>
      <c r="H302" s="192"/>
      <c r="I302" s="154">
        <f t="shared" si="58"/>
        <v>0</v>
      </c>
      <c r="J302" s="253"/>
      <c r="K302" s="192"/>
      <c r="L302" s="154">
        <f t="shared" si="59"/>
        <v>0</v>
      </c>
      <c r="M302" s="284"/>
      <c r="N302" s="153"/>
      <c r="O302" s="154">
        <f t="shared" si="60"/>
        <v>0</v>
      </c>
      <c r="P302" s="340"/>
    </row>
    <row r="303" spans="1:16" s="17" customFormat="1" ht="3" customHeight="1" x14ac:dyDescent="0.25">
      <c r="A303" s="148"/>
      <c r="B303" s="155"/>
      <c r="C303" s="373"/>
      <c r="D303" s="255"/>
      <c r="E303" s="156"/>
      <c r="F303" s="256"/>
      <c r="G303" s="225"/>
      <c r="H303" s="177"/>
      <c r="I303" s="86"/>
      <c r="J303" s="225"/>
      <c r="K303" s="177"/>
      <c r="L303" s="86"/>
      <c r="M303" s="281"/>
      <c r="N303" s="85"/>
      <c r="O303" s="86"/>
      <c r="P303" s="341"/>
    </row>
    <row r="304" spans="1:16" s="17" customFormat="1" ht="48" x14ac:dyDescent="0.25">
      <c r="A304" s="148" t="s">
        <v>272</v>
      </c>
      <c r="B304" s="157" t="s">
        <v>273</v>
      </c>
      <c r="C304" s="374">
        <f t="shared" si="57"/>
        <v>0</v>
      </c>
      <c r="D304" s="257"/>
      <c r="E304" s="161"/>
      <c r="F304" s="258">
        <f t="shared" si="61"/>
        <v>0</v>
      </c>
      <c r="G304" s="253"/>
      <c r="H304" s="192"/>
      <c r="I304" s="154">
        <f t="shared" si="58"/>
        <v>0</v>
      </c>
      <c r="J304" s="253"/>
      <c r="K304" s="192"/>
      <c r="L304" s="154">
        <f t="shared" si="59"/>
        <v>0</v>
      </c>
      <c r="M304" s="284"/>
      <c r="N304" s="153"/>
      <c r="O304" s="154">
        <f t="shared" si="60"/>
        <v>0</v>
      </c>
      <c r="P304" s="340"/>
    </row>
    <row r="305" spans="1:16" x14ac:dyDescent="0.25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</row>
    <row r="306" spans="1:16" x14ac:dyDescent="0.25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</row>
    <row r="307" spans="1:16" ht="12.75" customHeight="1" x14ac:dyDescent="0.25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</row>
    <row r="308" spans="1:16" ht="12.75" customHeight="1" x14ac:dyDescent="0.25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</row>
    <row r="309" spans="1:16" ht="12.75" customHeight="1" x14ac:dyDescent="0.25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</row>
    <row r="310" spans="1:16" ht="12.75" customHeight="1" x14ac:dyDescent="0.25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</row>
    <row r="311" spans="1:16" ht="12.75" customHeight="1" x14ac:dyDescent="0.25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</row>
    <row r="312" spans="1:16" ht="12.75" customHeight="1" x14ac:dyDescent="0.25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</row>
    <row r="313" spans="1:16" ht="12.75" customHeight="1" x14ac:dyDescent="0.25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</row>
    <row r="314" spans="1:16" ht="12.75" customHeight="1" x14ac:dyDescent="0.25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</row>
    <row r="315" spans="1:16" ht="12.75" customHeight="1" x14ac:dyDescent="0.25">
      <c r="A315" s="350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</row>
    <row r="316" spans="1:16" ht="12.75" customHeight="1" x14ac:dyDescent="0.25">
      <c r="A316" s="350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</row>
    <row r="317" spans="1:16" x14ac:dyDescent="0.25">
      <c r="A317" s="350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</row>
    <row r="318" spans="1:16" x14ac:dyDescent="0.25">
      <c r="A318" s="350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</row>
    <row r="319" spans="1:16" x14ac:dyDescent="0.25">
      <c r="A319" s="350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</row>
    <row r="320" spans="1:16" x14ac:dyDescent="0.25">
      <c r="A320" s="350"/>
      <c r="B320" s="350"/>
      <c r="C320" s="350"/>
      <c r="D320" s="350"/>
      <c r="E320" s="350"/>
      <c r="F320" s="350"/>
      <c r="G320" s="350"/>
      <c r="H320" s="350"/>
      <c r="I320" s="350"/>
      <c r="J320" s="350"/>
      <c r="K320" s="350"/>
      <c r="L320" s="350"/>
      <c r="M320" s="350"/>
      <c r="N320" s="350"/>
      <c r="O320" s="350"/>
      <c r="P320" s="350"/>
    </row>
    <row r="321" spans="1:16" x14ac:dyDescent="0.25">
      <c r="A321" s="350"/>
      <c r="B321" s="350"/>
      <c r="C321" s="350"/>
      <c r="D321" s="350"/>
      <c r="E321" s="350"/>
      <c r="F321" s="350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</row>
    <row r="322" spans="1:16" x14ac:dyDescent="0.25">
      <c r="A322" s="350"/>
      <c r="B322" s="350"/>
      <c r="C322" s="350"/>
      <c r="D322" s="350"/>
      <c r="E322" s="350"/>
      <c r="F322" s="350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</row>
    <row r="323" spans="1:16" x14ac:dyDescent="0.25">
      <c r="A323" s="350"/>
      <c r="B323" s="350"/>
      <c r="C323" s="350"/>
      <c r="D323" s="350"/>
      <c r="E323" s="350"/>
      <c r="F323" s="350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</row>
    <row r="324" spans="1:16" x14ac:dyDescent="0.25">
      <c r="A324" s="350"/>
      <c r="B324" s="350"/>
      <c r="C324" s="350"/>
      <c r="D324" s="350"/>
      <c r="E324" s="350"/>
      <c r="F324" s="350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</row>
    <row r="325" spans="1:16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</row>
    <row r="326" spans="1:16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</row>
    <row r="327" spans="1:16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</row>
    <row r="328" spans="1:16" x14ac:dyDescent="0.25">
      <c r="A328" s="352"/>
      <c r="B328" s="352"/>
      <c r="C328" s="352"/>
      <c r="D328" s="352"/>
      <c r="E328" s="352"/>
      <c r="F328" s="352"/>
      <c r="G328" s="352"/>
      <c r="H328" s="352"/>
      <c r="I328" s="352"/>
      <c r="J328" s="352"/>
      <c r="K328" s="352"/>
      <c r="L328" s="352"/>
      <c r="M328" s="352"/>
      <c r="N328" s="352"/>
      <c r="O328" s="352"/>
      <c r="P328" s="352"/>
    </row>
    <row r="329" spans="1:1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</sheetData>
  <sheetProtection algorithmName="SHA-512" hashValue="s12K74IQx5LOt4TL+L8rC2aufZkPat3saQPuJJiqTC6w9li+sBD8Je7XAKBMXEuBZFSUf83il4LcwCXjKmk4Mw==" saltValue="YHEQQK451auoH1DlD7e/AQ==" spinCount="100000" sheet="1" objects="1" scenarios="1"/>
  <mergeCells count="32">
    <mergeCell ref="C16:P16"/>
    <mergeCell ref="A3:P3"/>
    <mergeCell ref="A4:P4"/>
    <mergeCell ref="C6:P6"/>
    <mergeCell ref="C7:P7"/>
    <mergeCell ref="C8:P8"/>
    <mergeCell ref="C9:P9"/>
    <mergeCell ref="C10:P10"/>
    <mergeCell ref="C12:P12"/>
    <mergeCell ref="C13:P13"/>
    <mergeCell ref="C14:P14"/>
    <mergeCell ref="C15:P15"/>
    <mergeCell ref="C17:P17"/>
    <mergeCell ref="A18:A20"/>
    <mergeCell ref="B18:B20"/>
    <mergeCell ref="C18:O18"/>
    <mergeCell ref="P18:P20"/>
    <mergeCell ref="C19:C20"/>
    <mergeCell ref="D19:D20"/>
    <mergeCell ref="E19:E20"/>
    <mergeCell ref="F19:F20"/>
    <mergeCell ref="G19:G20"/>
    <mergeCell ref="N19:N20"/>
    <mergeCell ref="O19:O20"/>
    <mergeCell ref="K19:K20"/>
    <mergeCell ref="L19:L20"/>
    <mergeCell ref="M19:M20"/>
    <mergeCell ref="A289:B289"/>
    <mergeCell ref="A291:B291"/>
    <mergeCell ref="H19:H20"/>
    <mergeCell ref="I19:I20"/>
    <mergeCell ref="J19:J20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13.pielikums Jūrmalas pilsētas domes
2015.gada 5.marta saistošajiem noteikumiem Nr.13
(protokols Nr.6, 11.punkts)
Tāme Nr.08.1.4.  </first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Q338"/>
  <sheetViews>
    <sheetView tabSelected="1" view="pageLayout" zoomScaleNormal="90" workbookViewId="0">
      <selection activeCell="R19" sqref="R19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customHeight="1" x14ac:dyDescent="0.25">
      <c r="A5" s="5" t="s">
        <v>0</v>
      </c>
      <c r="B5" s="6"/>
      <c r="C5" s="1100" t="s">
        <v>319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2.75" customHeight="1" x14ac:dyDescent="0.25">
      <c r="A6" s="5" t="s">
        <v>1</v>
      </c>
      <c r="B6" s="6"/>
      <c r="C6" s="1100" t="s">
        <v>318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320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604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605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446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/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/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 t="s">
        <v>447</v>
      </c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68474</v>
      </c>
      <c r="D22" s="195">
        <f>SUM(D23,D26,D27,D43,D44)</f>
        <v>61300</v>
      </c>
      <c r="E22" s="20">
        <f>SUM(E23,E26,E27,E43,E44)</f>
        <v>0</v>
      </c>
      <c r="F22" s="196">
        <f t="shared" ref="F22:F27" si="0">D22+E22</f>
        <v>61300</v>
      </c>
      <c r="G22" s="195">
        <f>SUM(G23,G26,G44)</f>
        <v>7000</v>
      </c>
      <c r="H22" s="163">
        <f>SUM(H23,H26,H44)</f>
        <v>0</v>
      </c>
      <c r="I22" s="21">
        <f>G22+H22</f>
        <v>7000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SUM(M23,M46,M26)</f>
        <v>174</v>
      </c>
      <c r="N22" s="20">
        <f>SUM(N23,N26,N46)</f>
        <v>0</v>
      </c>
      <c r="O22" s="21">
        <f>M22+N22</f>
        <v>174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0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0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SUM(F26,I26,O26)</f>
        <v>68474</v>
      </c>
      <c r="D26" s="203">
        <f>D52</f>
        <v>61300</v>
      </c>
      <c r="E26" s="35"/>
      <c r="F26" s="204">
        <f t="shared" si="0"/>
        <v>61300</v>
      </c>
      <c r="G26" s="203">
        <f>G52</f>
        <v>7000</v>
      </c>
      <c r="H26" s="167"/>
      <c r="I26" s="260">
        <f>G26+H26</f>
        <v>7000</v>
      </c>
      <c r="J26" s="285" t="s">
        <v>24</v>
      </c>
      <c r="K26" s="259" t="s">
        <v>24</v>
      </c>
      <c r="L26" s="37" t="s">
        <v>24</v>
      </c>
      <c r="M26" s="273"/>
      <c r="N26" s="36">
        <v>174</v>
      </c>
      <c r="O26" s="519">
        <f>M26+N26</f>
        <v>174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>G45</f>
        <v>0</v>
      </c>
      <c r="H44" s="172">
        <f t="shared" ref="H44:K44" si="3">H45</f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174</v>
      </c>
      <c r="N46" s="61">
        <f>SUM(N47:N48)</f>
        <v>-174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>
        <f>M52</f>
        <v>174</v>
      </c>
      <c r="N47" s="74">
        <v>-174</v>
      </c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68474</v>
      </c>
      <c r="D51" s="221">
        <f>SUM(D52,D283)</f>
        <v>61300</v>
      </c>
      <c r="E51" s="78">
        <f>SUM(E52,E283)</f>
        <v>0</v>
      </c>
      <c r="F51" s="222">
        <f t="shared" ref="F51:F115" si="5">D51+E51</f>
        <v>61300</v>
      </c>
      <c r="G51" s="221">
        <f>SUM(G52,G283)</f>
        <v>7000</v>
      </c>
      <c r="H51" s="175">
        <f>SUM(H52,H283)</f>
        <v>0</v>
      </c>
      <c r="I51" s="79">
        <f t="shared" ref="I51:I115" si="6">G51+H51</f>
        <v>7000</v>
      </c>
      <c r="J51" s="221">
        <f>SUM(J52,J283)</f>
        <v>0</v>
      </c>
      <c r="K51" s="175">
        <f>SUM(K52,K283)</f>
        <v>0</v>
      </c>
      <c r="L51" s="79">
        <f t="shared" ref="L51:L115" si="7">J51+K51</f>
        <v>0</v>
      </c>
      <c r="M51" s="279">
        <f>SUM(M52,M283)</f>
        <v>174</v>
      </c>
      <c r="N51" s="78">
        <f>SUM(N52,N283)</f>
        <v>0</v>
      </c>
      <c r="O51" s="79">
        <f t="shared" ref="O51:O115" si="8">M51+N51</f>
        <v>174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68474</v>
      </c>
      <c r="D52" s="223">
        <f>SUM(D53,D195)</f>
        <v>61300</v>
      </c>
      <c r="E52" s="82">
        <f>SUM(E53,E195)</f>
        <v>0</v>
      </c>
      <c r="F52" s="224">
        <f t="shared" si="5"/>
        <v>61300</v>
      </c>
      <c r="G52" s="223">
        <f>SUM(G53,G195)</f>
        <v>7000</v>
      </c>
      <c r="H52" s="176">
        <f>SUM(H53,H195)</f>
        <v>0</v>
      </c>
      <c r="I52" s="83">
        <f t="shared" si="6"/>
        <v>7000</v>
      </c>
      <c r="J52" s="223">
        <f>SUM(J53,J195)</f>
        <v>0</v>
      </c>
      <c r="K52" s="176">
        <f>SUM(K53,K195)</f>
        <v>0</v>
      </c>
      <c r="L52" s="83">
        <f t="shared" si="7"/>
        <v>0</v>
      </c>
      <c r="M52" s="280">
        <f>SUM(M53,M195)</f>
        <v>174</v>
      </c>
      <c r="N52" s="82">
        <f>SUM(N53,N195)</f>
        <v>0</v>
      </c>
      <c r="O52" s="83">
        <f t="shared" si="8"/>
        <v>174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58161</v>
      </c>
      <c r="D53" s="225">
        <f>SUM(D54,D76,D174,D188)</f>
        <v>51000</v>
      </c>
      <c r="E53" s="85">
        <f>SUM(E54,E76,E174,E188)</f>
        <v>0</v>
      </c>
      <c r="F53" s="226">
        <f t="shared" si="5"/>
        <v>51000</v>
      </c>
      <c r="G53" s="225">
        <f>SUM(G54,G76,G174,G188)</f>
        <v>7000</v>
      </c>
      <c r="H53" s="177">
        <f>SUM(H54,H76,H174,H188)</f>
        <v>0</v>
      </c>
      <c r="I53" s="86">
        <f t="shared" si="6"/>
        <v>7000</v>
      </c>
      <c r="J53" s="225">
        <f>SUM(J54,J76,J174,J188)</f>
        <v>0</v>
      </c>
      <c r="K53" s="177">
        <f>SUM(K54,K76,K174,K188)</f>
        <v>0</v>
      </c>
      <c r="L53" s="86">
        <f t="shared" si="7"/>
        <v>0</v>
      </c>
      <c r="M53" s="281">
        <f>SUM(M54,M76,M174,M188)</f>
        <v>161</v>
      </c>
      <c r="N53" s="85">
        <f>SUM(N54,N76,N174,N188)</f>
        <v>0</v>
      </c>
      <c r="O53" s="86">
        <f t="shared" si="8"/>
        <v>161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0</v>
      </c>
      <c r="D54" s="227">
        <f>SUM(D55,D68)</f>
        <v>0</v>
      </c>
      <c r="E54" s="88">
        <f>SUM(E55,E68)</f>
        <v>0</v>
      </c>
      <c r="F54" s="228">
        <f t="shared" si="5"/>
        <v>0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0</v>
      </c>
      <c r="D55" s="229">
        <f>SUM(D56,D59,D67)</f>
        <v>0</v>
      </c>
      <c r="E55" s="43">
        <f>SUM(E56,E59,E67)</f>
        <v>0</v>
      </c>
      <c r="F55" s="230">
        <f t="shared" si="5"/>
        <v>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0</v>
      </c>
      <c r="D56" s="115">
        <f>SUM(D57:D58)</f>
        <v>0</v>
      </c>
      <c r="E56" s="93">
        <f>SUM(E57:E58)</f>
        <v>0</v>
      </c>
      <c r="F56" s="231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0</v>
      </c>
      <c r="D58" s="233"/>
      <c r="E58" s="52"/>
      <c r="F58" s="126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0</v>
      </c>
      <c r="D59" s="234">
        <f>SUM(D60:D66)</f>
        <v>0</v>
      </c>
      <c r="E59" s="34">
        <f>SUM(E60:E66)</f>
        <v>0</v>
      </c>
      <c r="F59" s="131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0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0</v>
      </c>
      <c r="D64" s="233"/>
      <c r="E64" s="52"/>
      <c r="F64" s="126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0</v>
      </c>
      <c r="D65" s="233"/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0</v>
      </c>
      <c r="D68" s="229">
        <f>SUM(D69:D70)</f>
        <v>0</v>
      </c>
      <c r="E68" s="43">
        <f>SUM(E69:E70)</f>
        <v>0</v>
      </c>
      <c r="F68" s="230">
        <f>D68+E68</f>
        <v>0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0</v>
      </c>
      <c r="D69" s="232"/>
      <c r="E69" s="47"/>
      <c r="F69" s="127">
        <f t="shared" si="5"/>
        <v>0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0</v>
      </c>
      <c r="D70" s="234">
        <f>SUM(D71:D75)</f>
        <v>0</v>
      </c>
      <c r="E70" s="34">
        <f>SUM(E71:E75)</f>
        <v>0</v>
      </c>
      <c r="F70" s="131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0</v>
      </c>
      <c r="D71" s="233"/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0</v>
      </c>
      <c r="D74" s="233"/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58161</v>
      </c>
      <c r="D76" s="227">
        <f>SUM(D77,D84,D131,D165,D166,D173)</f>
        <v>51000</v>
      </c>
      <c r="E76" s="88">
        <f>SUM(E77,E84,E131,E165,E166,E173)</f>
        <v>0</v>
      </c>
      <c r="F76" s="228">
        <f t="shared" si="5"/>
        <v>51000</v>
      </c>
      <c r="G76" s="227">
        <f>SUM(G77,G84,G131,G165,G166,G173)</f>
        <v>7000</v>
      </c>
      <c r="H76" s="178">
        <f>SUM(H77,H84,H131,H165,H166,H173)</f>
        <v>0</v>
      </c>
      <c r="I76" s="89">
        <f t="shared" si="6"/>
        <v>7000</v>
      </c>
      <c r="J76" s="227">
        <f>SUM(J77,J84,J131,J165,J166,J173)</f>
        <v>0</v>
      </c>
      <c r="K76" s="178">
        <f>SUM(K77,K84,K131,K165,K166,K173)</f>
        <v>0</v>
      </c>
      <c r="L76" s="89">
        <f t="shared" si="7"/>
        <v>0</v>
      </c>
      <c r="M76" s="122">
        <f>SUM(M77,M84,M131,M165,M166,M173)</f>
        <v>161</v>
      </c>
      <c r="N76" s="88">
        <f>SUM(N77,N84,N131,N165,N166,N173)</f>
        <v>0</v>
      </c>
      <c r="O76" s="89">
        <f t="shared" si="8"/>
        <v>161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45161</v>
      </c>
      <c r="D84" s="229">
        <f>SUM(D85,D90,D96,D104,D113,D117,D123,D129)</f>
        <v>38000</v>
      </c>
      <c r="E84" s="43">
        <f>SUM(E85,E90,E96,E104,E113,E117,E123,E129)</f>
        <v>0</v>
      </c>
      <c r="F84" s="230">
        <f t="shared" si="5"/>
        <v>38000</v>
      </c>
      <c r="G84" s="229">
        <f>SUM(G85,G90,G96,G104,G113,G117,G123,G129)</f>
        <v>7000</v>
      </c>
      <c r="H84" s="91">
        <f>SUM(H85,H90,H96,H104,H113,H117,H123,H129)</f>
        <v>0</v>
      </c>
      <c r="I84" s="101">
        <f t="shared" si="6"/>
        <v>7000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161</v>
      </c>
      <c r="N84" s="55">
        <f>SUM(N85,N90,N96,N104,N113,N117,N123,N129)</f>
        <v>0</v>
      </c>
      <c r="O84" s="265">
        <f t="shared" si="8"/>
        <v>161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0</v>
      </c>
      <c r="D85" s="115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0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0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0</v>
      </c>
      <c r="D89" s="233"/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0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0</v>
      </c>
      <c r="D93" s="233"/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0</v>
      </c>
      <c r="D96" s="23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0</v>
      </c>
      <c r="D104" s="234">
        <f>SUM(D105:D112)</f>
        <v>0</v>
      </c>
      <c r="E104" s="34">
        <f>SUM(E105:E112)</f>
        <v>0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0</v>
      </c>
      <c r="D107" s="233"/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0</v>
      </c>
      <c r="D108" s="233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0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45161</v>
      </c>
      <c r="D123" s="234">
        <f>SUM(D124:D128)</f>
        <v>38000</v>
      </c>
      <c r="E123" s="34">
        <f>SUM(E124:E128)</f>
        <v>0</v>
      </c>
      <c r="F123" s="131">
        <f t="shared" si="10"/>
        <v>38000</v>
      </c>
      <c r="G123" s="234">
        <f>SUM(G124:G128)</f>
        <v>7000</v>
      </c>
      <c r="H123" s="104">
        <f>SUM(H124:H128)</f>
        <v>0</v>
      </c>
      <c r="I123" s="98">
        <f t="shared" si="11"/>
        <v>7000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161</v>
      </c>
      <c r="N123" s="34">
        <f>SUM(N124:N128)</f>
        <v>0</v>
      </c>
      <c r="O123" s="98">
        <f t="shared" si="13"/>
        <v>161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45161</v>
      </c>
      <c r="D128" s="233">
        <v>38000</v>
      </c>
      <c r="E128" s="52"/>
      <c r="F128" s="126">
        <f t="shared" si="10"/>
        <v>38000</v>
      </c>
      <c r="G128" s="233">
        <v>7000</v>
      </c>
      <c r="H128" s="181"/>
      <c r="I128" s="96">
        <f t="shared" si="11"/>
        <v>7000</v>
      </c>
      <c r="J128" s="233"/>
      <c r="K128" s="181"/>
      <c r="L128" s="96">
        <f t="shared" si="12"/>
        <v>0</v>
      </c>
      <c r="M128" s="110">
        <v>161</v>
      </c>
      <c r="N128" s="52"/>
      <c r="O128" s="96">
        <f t="shared" si="13"/>
        <v>161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" si="14">SUM(D130)</f>
        <v>0</v>
      </c>
      <c r="E129" s="60">
        <f t="shared" ref="E129:N129" si="15">SUM(E130)</f>
        <v>0</v>
      </c>
      <c r="F129" s="238">
        <f t="shared" si="10"/>
        <v>0</v>
      </c>
      <c r="G129" s="237">
        <f t="shared" ref="G129" si="16">SUM(G130)</f>
        <v>0</v>
      </c>
      <c r="H129" s="183">
        <f t="shared" si="15"/>
        <v>0</v>
      </c>
      <c r="I129" s="103">
        <f t="shared" si="11"/>
        <v>0</v>
      </c>
      <c r="J129" s="237">
        <f t="shared" si="15"/>
        <v>0</v>
      </c>
      <c r="K129" s="183">
        <f t="shared" si="15"/>
        <v>0</v>
      </c>
      <c r="L129" s="103">
        <f t="shared" si="12"/>
        <v>0</v>
      </c>
      <c r="M129" s="119">
        <f t="shared" ref="M129" si="17">SUM(M130)</f>
        <v>0</v>
      </c>
      <c r="N129" s="34">
        <f t="shared" si="15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13000</v>
      </c>
      <c r="D131" s="229">
        <f>SUM(D132,D137,D141,D142,D145,D152,D160,D161,D164)</f>
        <v>13000</v>
      </c>
      <c r="E131" s="43">
        <f>SUM(E132,E137,E141,E142,E145,E152,E160,E161,E164)</f>
        <v>0</v>
      </c>
      <c r="F131" s="230">
        <f t="shared" si="10"/>
        <v>13000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12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0</v>
      </c>
      <c r="D132" s="342">
        <f>SUM(D133:D136)</f>
        <v>0</v>
      </c>
      <c r="E132" s="183">
        <f>SUM(E133:E136)</f>
        <v>0</v>
      </c>
      <c r="F132" s="238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0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0</v>
      </c>
      <c r="D134" s="233"/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0</v>
      </c>
      <c r="D139" s="233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0</v>
      </c>
      <c r="D145" s="115">
        <f>SUM(D146:D151)</f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0</v>
      </c>
      <c r="D147" s="233"/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13000</v>
      </c>
      <c r="D164" s="235">
        <v>13000</v>
      </c>
      <c r="E164" s="99"/>
      <c r="F164" s="236">
        <f t="shared" si="10"/>
        <v>13000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>SUM(G167,G172)</f>
        <v>0</v>
      </c>
      <c r="H166" s="91">
        <f t="shared" ref="H166:K166" si="18">SUM(H167,H172)</f>
        <v>0</v>
      </c>
      <c r="I166" s="101">
        <f t="shared" si="11"/>
        <v>0</v>
      </c>
      <c r="J166" s="229">
        <f t="shared" si="18"/>
        <v>0</v>
      </c>
      <c r="K166" s="91">
        <f t="shared" si="18"/>
        <v>0</v>
      </c>
      <c r="L166" s="101">
        <f t="shared" si="12"/>
        <v>0</v>
      </c>
      <c r="M166" s="123">
        <f>SUM(M167,M172)</f>
        <v>0</v>
      </c>
      <c r="N166" s="114">
        <f t="shared" ref="N166" si="19">SUM(N167,N172)</f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>SUM(G168:G171)</f>
        <v>0</v>
      </c>
      <c r="H167" s="183">
        <f t="shared" ref="H167:K167" si="20">SUM(H168:H171)</f>
        <v>0</v>
      </c>
      <c r="I167" s="103">
        <f t="shared" si="11"/>
        <v>0</v>
      </c>
      <c r="J167" s="237">
        <f t="shared" si="20"/>
        <v>0</v>
      </c>
      <c r="K167" s="183">
        <f t="shared" si="20"/>
        <v>0</v>
      </c>
      <c r="L167" s="103">
        <f t="shared" si="12"/>
        <v>0</v>
      </c>
      <c r="M167" s="289">
        <f>SUM(M168:M171)</f>
        <v>0</v>
      </c>
      <c r="N167" s="292">
        <f t="shared" ref="N167" si="21">SUM(N168:N171)</f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>SUM(G176,G180)</f>
        <v>0</v>
      </c>
      <c r="H175" s="91">
        <f t="shared" ref="H175:K175" si="22">SUM(H176,H180)</f>
        <v>0</v>
      </c>
      <c r="I175" s="101">
        <f t="shared" si="11"/>
        <v>0</v>
      </c>
      <c r="J175" s="229">
        <f t="shared" si="22"/>
        <v>0</v>
      </c>
      <c r="K175" s="91">
        <f t="shared" si="22"/>
        <v>0</v>
      </c>
      <c r="L175" s="101">
        <f t="shared" si="12"/>
        <v>0</v>
      </c>
      <c r="M175" s="123">
        <f>SUM(M176,M180)</f>
        <v>0</v>
      </c>
      <c r="N175" s="114">
        <f t="shared" ref="N175" si="23">SUM(N176,N180)</f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4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>SUM(G181:G184)</f>
        <v>0</v>
      </c>
      <c r="H180" s="183">
        <f t="shared" ref="H180:K180" si="25">SUM(H181:H184)</f>
        <v>0</v>
      </c>
      <c r="I180" s="103">
        <f t="shared" si="11"/>
        <v>0</v>
      </c>
      <c r="J180" s="237">
        <f t="shared" si="25"/>
        <v>0</v>
      </c>
      <c r="K180" s="183">
        <f t="shared" si="25"/>
        <v>0</v>
      </c>
      <c r="L180" s="103">
        <f t="shared" si="12"/>
        <v>0</v>
      </c>
      <c r="M180" s="125">
        <f>SUM(M181:M184)</f>
        <v>0</v>
      </c>
      <c r="N180" s="293">
        <f t="shared" ref="N180" si="26">SUM(N181:N184)</f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4"/>
        <v>0</v>
      </c>
      <c r="D181" s="233"/>
      <c r="E181" s="52"/>
      <c r="F181" s="126">
        <f t="shared" ref="F181:F244" si="27">D181+E181</f>
        <v>0</v>
      </c>
      <c r="G181" s="233"/>
      <c r="H181" s="181"/>
      <c r="I181" s="96">
        <f t="shared" ref="I181:I244" si="28">G181+H181</f>
        <v>0</v>
      </c>
      <c r="J181" s="233"/>
      <c r="K181" s="181"/>
      <c r="L181" s="96">
        <f t="shared" ref="L181:L244" si="29">J181+K181</f>
        <v>0</v>
      </c>
      <c r="M181" s="110"/>
      <c r="N181" s="52"/>
      <c r="O181" s="96">
        <f t="shared" ref="O181:O244" si="30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4"/>
        <v>0</v>
      </c>
      <c r="D182" s="233"/>
      <c r="E182" s="52"/>
      <c r="F182" s="126">
        <f t="shared" si="27"/>
        <v>0</v>
      </c>
      <c r="G182" s="233"/>
      <c r="H182" s="181"/>
      <c r="I182" s="96">
        <f t="shared" si="28"/>
        <v>0</v>
      </c>
      <c r="J182" s="233"/>
      <c r="K182" s="181"/>
      <c r="L182" s="96">
        <f t="shared" si="29"/>
        <v>0</v>
      </c>
      <c r="M182" s="110"/>
      <c r="N182" s="52"/>
      <c r="O182" s="96">
        <f t="shared" si="30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4"/>
        <v>0</v>
      </c>
      <c r="D183" s="233"/>
      <c r="E183" s="52"/>
      <c r="F183" s="126">
        <f t="shared" si="27"/>
        <v>0</v>
      </c>
      <c r="G183" s="233"/>
      <c r="H183" s="181"/>
      <c r="I183" s="96">
        <f t="shared" si="28"/>
        <v>0</v>
      </c>
      <c r="J183" s="233"/>
      <c r="K183" s="181"/>
      <c r="L183" s="96">
        <f t="shared" si="29"/>
        <v>0</v>
      </c>
      <c r="M183" s="110"/>
      <c r="N183" s="52"/>
      <c r="O183" s="96">
        <f t="shared" si="30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4"/>
        <v>0</v>
      </c>
      <c r="D184" s="241"/>
      <c r="E184" s="112"/>
      <c r="F184" s="242">
        <f t="shared" si="27"/>
        <v>0</v>
      </c>
      <c r="G184" s="241"/>
      <c r="H184" s="185"/>
      <c r="I184" s="135">
        <f t="shared" si="28"/>
        <v>0</v>
      </c>
      <c r="J184" s="241"/>
      <c r="K184" s="185"/>
      <c r="L184" s="135">
        <f t="shared" si="29"/>
        <v>0</v>
      </c>
      <c r="M184" s="113"/>
      <c r="N184" s="112"/>
      <c r="O184" s="135">
        <f t="shared" si="30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4"/>
        <v>0</v>
      </c>
      <c r="D185" s="243">
        <f>SUM(D186:D187)</f>
        <v>0</v>
      </c>
      <c r="E185" s="114">
        <f>SUM(E186:E187)</f>
        <v>0</v>
      </c>
      <c r="F185" s="140">
        <f t="shared" si="27"/>
        <v>0</v>
      </c>
      <c r="G185" s="243">
        <f>SUM(G186:G187)</f>
        <v>0</v>
      </c>
      <c r="H185" s="186">
        <f t="shared" ref="H185:K185" si="31">SUM(H186:H187)</f>
        <v>0</v>
      </c>
      <c r="I185" s="141">
        <f t="shared" si="28"/>
        <v>0</v>
      </c>
      <c r="J185" s="243">
        <f t="shared" si="31"/>
        <v>0</v>
      </c>
      <c r="K185" s="186">
        <f t="shared" si="31"/>
        <v>0</v>
      </c>
      <c r="L185" s="141">
        <f t="shared" si="29"/>
        <v>0</v>
      </c>
      <c r="M185" s="123">
        <f>SUM(M186:M187)</f>
        <v>0</v>
      </c>
      <c r="N185" s="114">
        <f t="shared" ref="N185" si="32">SUM(N186:N187)</f>
        <v>0</v>
      </c>
      <c r="O185" s="141">
        <f t="shared" si="30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4"/>
        <v>0</v>
      </c>
      <c r="D186" s="235"/>
      <c r="E186" s="99"/>
      <c r="F186" s="236">
        <f t="shared" si="27"/>
        <v>0</v>
      </c>
      <c r="G186" s="235"/>
      <c r="H186" s="182"/>
      <c r="I186" s="100">
        <f t="shared" si="28"/>
        <v>0</v>
      </c>
      <c r="J186" s="235"/>
      <c r="K186" s="182"/>
      <c r="L186" s="100">
        <f t="shared" si="29"/>
        <v>0</v>
      </c>
      <c r="M186" s="282"/>
      <c r="N186" s="99"/>
      <c r="O186" s="100">
        <f t="shared" si="30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4"/>
        <v>0</v>
      </c>
      <c r="D187" s="232"/>
      <c r="E187" s="47"/>
      <c r="F187" s="127">
        <f t="shared" si="27"/>
        <v>0</v>
      </c>
      <c r="G187" s="232"/>
      <c r="H187" s="180"/>
      <c r="I187" s="95">
        <f t="shared" si="28"/>
        <v>0</v>
      </c>
      <c r="J187" s="232"/>
      <c r="K187" s="180"/>
      <c r="L187" s="95">
        <f t="shared" si="29"/>
        <v>0</v>
      </c>
      <c r="M187" s="275"/>
      <c r="N187" s="47"/>
      <c r="O187" s="95">
        <f t="shared" si="30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4"/>
        <v>0</v>
      </c>
      <c r="D188" s="227">
        <f>SUM(D189,D192)</f>
        <v>0</v>
      </c>
      <c r="E188" s="88">
        <f>SUM(E189,E192)</f>
        <v>0</v>
      </c>
      <c r="F188" s="228">
        <f t="shared" si="27"/>
        <v>0</v>
      </c>
      <c r="G188" s="227">
        <f>SUM(G189,G192)</f>
        <v>0</v>
      </c>
      <c r="H188" s="178">
        <f>SUM(H189,H192)</f>
        <v>0</v>
      </c>
      <c r="I188" s="89">
        <f t="shared" si="28"/>
        <v>0</v>
      </c>
      <c r="J188" s="227">
        <f>SUM(J189,J192)</f>
        <v>0</v>
      </c>
      <c r="K188" s="178">
        <f>SUM(K189,K192)</f>
        <v>0</v>
      </c>
      <c r="L188" s="89">
        <f t="shared" si="29"/>
        <v>0</v>
      </c>
      <c r="M188" s="122">
        <f>SUM(M189,M192)</f>
        <v>0</v>
      </c>
      <c r="N188" s="88">
        <f>SUM(N189,N192)</f>
        <v>0</v>
      </c>
      <c r="O188" s="89">
        <f t="shared" si="30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4"/>
        <v>0</v>
      </c>
      <c r="D189" s="229">
        <f>SUM(D190,D191)</f>
        <v>0</v>
      </c>
      <c r="E189" s="43">
        <f>SUM(E190,E191)</f>
        <v>0</v>
      </c>
      <c r="F189" s="230">
        <f t="shared" si="27"/>
        <v>0</v>
      </c>
      <c r="G189" s="229">
        <f>SUM(G190,G191)</f>
        <v>0</v>
      </c>
      <c r="H189" s="91">
        <f>SUM(H190,H191)</f>
        <v>0</v>
      </c>
      <c r="I189" s="101">
        <f t="shared" si="28"/>
        <v>0</v>
      </c>
      <c r="J189" s="229">
        <f>SUM(J190,J191)</f>
        <v>0</v>
      </c>
      <c r="K189" s="91">
        <f>SUM(K190,K191)</f>
        <v>0</v>
      </c>
      <c r="L189" s="101">
        <f t="shared" si="29"/>
        <v>0</v>
      </c>
      <c r="M189" s="109">
        <f>SUM(M190,M191)</f>
        <v>0</v>
      </c>
      <c r="N189" s="43">
        <f>SUM(N190,N191)</f>
        <v>0</v>
      </c>
      <c r="O189" s="101">
        <f t="shared" si="30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4"/>
        <v>0</v>
      </c>
      <c r="D190" s="232"/>
      <c r="E190" s="47"/>
      <c r="F190" s="127">
        <f t="shared" si="27"/>
        <v>0</v>
      </c>
      <c r="G190" s="232"/>
      <c r="H190" s="180"/>
      <c r="I190" s="95">
        <f t="shared" si="28"/>
        <v>0</v>
      </c>
      <c r="J190" s="232"/>
      <c r="K190" s="180"/>
      <c r="L190" s="95">
        <f t="shared" si="29"/>
        <v>0</v>
      </c>
      <c r="M190" s="275"/>
      <c r="N190" s="47"/>
      <c r="O190" s="95">
        <f t="shared" si="30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4"/>
        <v>0</v>
      </c>
      <c r="D191" s="233"/>
      <c r="E191" s="52"/>
      <c r="F191" s="126">
        <f t="shared" si="27"/>
        <v>0</v>
      </c>
      <c r="G191" s="233"/>
      <c r="H191" s="181"/>
      <c r="I191" s="96">
        <f t="shared" si="28"/>
        <v>0</v>
      </c>
      <c r="J191" s="233"/>
      <c r="K191" s="181"/>
      <c r="L191" s="96">
        <f t="shared" si="29"/>
        <v>0</v>
      </c>
      <c r="M191" s="110"/>
      <c r="N191" s="52"/>
      <c r="O191" s="96">
        <f t="shared" si="30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4"/>
        <v>0</v>
      </c>
      <c r="D192" s="229">
        <f>SUM(D193)</f>
        <v>0</v>
      </c>
      <c r="E192" s="43">
        <f>SUM(E193)</f>
        <v>0</v>
      </c>
      <c r="F192" s="230">
        <f t="shared" si="27"/>
        <v>0</v>
      </c>
      <c r="G192" s="229">
        <f>SUM(G193)</f>
        <v>0</v>
      </c>
      <c r="H192" s="91">
        <f>SUM(H193)</f>
        <v>0</v>
      </c>
      <c r="I192" s="101">
        <f t="shared" si="28"/>
        <v>0</v>
      </c>
      <c r="J192" s="229">
        <f>SUM(J193)</f>
        <v>0</v>
      </c>
      <c r="K192" s="91">
        <f>SUM(K193)</f>
        <v>0</v>
      </c>
      <c r="L192" s="101">
        <f t="shared" si="29"/>
        <v>0</v>
      </c>
      <c r="M192" s="109">
        <f>SUM(M193)</f>
        <v>0</v>
      </c>
      <c r="N192" s="43">
        <f>SUM(N193)</f>
        <v>0</v>
      </c>
      <c r="O192" s="101">
        <f t="shared" si="30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4"/>
        <v>0</v>
      </c>
      <c r="D193" s="237">
        <f>SUM(D194:D194)</f>
        <v>0</v>
      </c>
      <c r="E193" s="60">
        <f>SUM(E194:E194)</f>
        <v>0</v>
      </c>
      <c r="F193" s="238">
        <f t="shared" si="27"/>
        <v>0</v>
      </c>
      <c r="G193" s="237">
        <f>SUM(G194:G194)</f>
        <v>0</v>
      </c>
      <c r="H193" s="183">
        <f>SUM(H194:H194)</f>
        <v>0</v>
      </c>
      <c r="I193" s="103">
        <f t="shared" si="28"/>
        <v>0</v>
      </c>
      <c r="J193" s="237">
        <f>SUM(J194:J194)</f>
        <v>0</v>
      </c>
      <c r="K193" s="183">
        <f>SUM(K194:K194)</f>
        <v>0</v>
      </c>
      <c r="L193" s="103">
        <f t="shared" si="29"/>
        <v>0</v>
      </c>
      <c r="M193" s="124">
        <f>SUM(M194:M194)</f>
        <v>0</v>
      </c>
      <c r="N193" s="60">
        <f>SUM(N194:N194)</f>
        <v>0</v>
      </c>
      <c r="O193" s="103">
        <f t="shared" si="30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4"/>
        <v>0</v>
      </c>
      <c r="D194" s="233"/>
      <c r="E194" s="52"/>
      <c r="F194" s="126">
        <f t="shared" si="27"/>
        <v>0</v>
      </c>
      <c r="G194" s="233"/>
      <c r="H194" s="181"/>
      <c r="I194" s="96">
        <f t="shared" si="28"/>
        <v>0</v>
      </c>
      <c r="J194" s="233"/>
      <c r="K194" s="181"/>
      <c r="L194" s="96">
        <f t="shared" si="29"/>
        <v>0</v>
      </c>
      <c r="M194" s="110"/>
      <c r="N194" s="52"/>
      <c r="O194" s="96">
        <f t="shared" si="30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4"/>
        <v>10313</v>
      </c>
      <c r="D195" s="225">
        <f>SUM(D196,D231,D269)</f>
        <v>10300</v>
      </c>
      <c r="E195" s="85">
        <f>SUM(E196,E231,E269)</f>
        <v>0</v>
      </c>
      <c r="F195" s="226">
        <f t="shared" si="27"/>
        <v>10300</v>
      </c>
      <c r="G195" s="225">
        <f>SUM(G196,G231,G269)</f>
        <v>0</v>
      </c>
      <c r="H195" s="177">
        <f>SUM(H196,H231,H269)</f>
        <v>0</v>
      </c>
      <c r="I195" s="86">
        <f t="shared" si="28"/>
        <v>0</v>
      </c>
      <c r="J195" s="225">
        <f>SUM(J196,J231,J269)</f>
        <v>0</v>
      </c>
      <c r="K195" s="177">
        <f>SUM(K196,K231,K269)</f>
        <v>0</v>
      </c>
      <c r="L195" s="86">
        <f t="shared" si="29"/>
        <v>0</v>
      </c>
      <c r="M195" s="290">
        <f>SUM(M196,M231,M269)</f>
        <v>13</v>
      </c>
      <c r="N195" s="294">
        <f>SUM(N196,N231,N269)</f>
        <v>0</v>
      </c>
      <c r="O195" s="299">
        <f t="shared" si="30"/>
        <v>13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10313</v>
      </c>
      <c r="D196" s="227">
        <f>D197+D205</f>
        <v>10300</v>
      </c>
      <c r="E196" s="88">
        <f>E197+E205</f>
        <v>0</v>
      </c>
      <c r="F196" s="228">
        <f t="shared" si="27"/>
        <v>10300</v>
      </c>
      <c r="G196" s="227">
        <f>G197+G205</f>
        <v>0</v>
      </c>
      <c r="H196" s="178">
        <f>H197+H205</f>
        <v>0</v>
      </c>
      <c r="I196" s="89">
        <f t="shared" si="28"/>
        <v>0</v>
      </c>
      <c r="J196" s="227">
        <f>J197+J205</f>
        <v>0</v>
      </c>
      <c r="K196" s="178">
        <f>K197+K205</f>
        <v>0</v>
      </c>
      <c r="L196" s="89">
        <f t="shared" si="29"/>
        <v>0</v>
      </c>
      <c r="M196" s="122">
        <f>M197+M205</f>
        <v>13</v>
      </c>
      <c r="N196" s="88">
        <f>N197+N205</f>
        <v>0</v>
      </c>
      <c r="O196" s="89">
        <f t="shared" si="30"/>
        <v>13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4"/>
        <v>0</v>
      </c>
      <c r="D197" s="229">
        <f>D198+D199+D202+D203+D204</f>
        <v>0</v>
      </c>
      <c r="E197" s="43">
        <f>E198+E199+E202+E203+E204</f>
        <v>0</v>
      </c>
      <c r="F197" s="230">
        <f t="shared" si="27"/>
        <v>0</v>
      </c>
      <c r="G197" s="229">
        <f>G198+G199+G202+G203+G204</f>
        <v>0</v>
      </c>
      <c r="H197" s="91">
        <f>H198+H199+H202+H203+H204</f>
        <v>0</v>
      </c>
      <c r="I197" s="101">
        <f t="shared" si="28"/>
        <v>0</v>
      </c>
      <c r="J197" s="229">
        <f>J198+J199+J202+J203+J204</f>
        <v>0</v>
      </c>
      <c r="K197" s="91">
        <f>K198+K199+K202+K203+K204</f>
        <v>0</v>
      </c>
      <c r="L197" s="101">
        <f t="shared" si="29"/>
        <v>0</v>
      </c>
      <c r="M197" s="109">
        <f>M198+M199+M202+M203+M204</f>
        <v>0</v>
      </c>
      <c r="N197" s="43">
        <f>N198+N199+N202+N203+N204</f>
        <v>0</v>
      </c>
      <c r="O197" s="101">
        <f t="shared" si="30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4"/>
        <v>0</v>
      </c>
      <c r="D198" s="232">
        <v>0</v>
      </c>
      <c r="E198" s="47"/>
      <c r="F198" s="127">
        <f t="shared" si="27"/>
        <v>0</v>
      </c>
      <c r="G198" s="232"/>
      <c r="H198" s="180"/>
      <c r="I198" s="95">
        <f t="shared" si="28"/>
        <v>0</v>
      </c>
      <c r="J198" s="232"/>
      <c r="K198" s="180"/>
      <c r="L198" s="95">
        <f t="shared" si="29"/>
        <v>0</v>
      </c>
      <c r="M198" s="275"/>
      <c r="N198" s="47"/>
      <c r="O198" s="95">
        <f t="shared" si="30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4"/>
        <v>0</v>
      </c>
      <c r="D199" s="234">
        <f>D200+D201</f>
        <v>0</v>
      </c>
      <c r="E199" s="34">
        <f>E200+E201</f>
        <v>0</v>
      </c>
      <c r="F199" s="131">
        <f t="shared" si="27"/>
        <v>0</v>
      </c>
      <c r="G199" s="234">
        <f>G200+G201</f>
        <v>0</v>
      </c>
      <c r="H199" s="104">
        <f>H200+H201</f>
        <v>0</v>
      </c>
      <c r="I199" s="98">
        <f t="shared" si="28"/>
        <v>0</v>
      </c>
      <c r="J199" s="234">
        <f>J200+J201</f>
        <v>0</v>
      </c>
      <c r="K199" s="104">
        <f>K200+K201</f>
        <v>0</v>
      </c>
      <c r="L199" s="98">
        <f t="shared" si="29"/>
        <v>0</v>
      </c>
      <c r="M199" s="119">
        <f>M200+M201</f>
        <v>0</v>
      </c>
      <c r="N199" s="34">
        <f>N200+N201</f>
        <v>0</v>
      </c>
      <c r="O199" s="98">
        <f t="shared" si="30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4"/>
        <v>0</v>
      </c>
      <c r="D200" s="233"/>
      <c r="E200" s="52"/>
      <c r="F200" s="126">
        <f t="shared" si="27"/>
        <v>0</v>
      </c>
      <c r="G200" s="233"/>
      <c r="H200" s="181"/>
      <c r="I200" s="96">
        <f t="shared" si="28"/>
        <v>0</v>
      </c>
      <c r="J200" s="233"/>
      <c r="K200" s="181"/>
      <c r="L200" s="96">
        <f t="shared" si="29"/>
        <v>0</v>
      </c>
      <c r="M200" s="110"/>
      <c r="N200" s="52"/>
      <c r="O200" s="96">
        <f t="shared" si="30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4"/>
        <v>0</v>
      </c>
      <c r="D201" s="233"/>
      <c r="E201" s="52"/>
      <c r="F201" s="126">
        <f t="shared" si="27"/>
        <v>0</v>
      </c>
      <c r="G201" s="233"/>
      <c r="H201" s="181"/>
      <c r="I201" s="96">
        <f t="shared" si="28"/>
        <v>0</v>
      </c>
      <c r="J201" s="233"/>
      <c r="K201" s="181"/>
      <c r="L201" s="96">
        <f t="shared" si="29"/>
        <v>0</v>
      </c>
      <c r="M201" s="110"/>
      <c r="N201" s="52"/>
      <c r="O201" s="96">
        <f t="shared" si="30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4"/>
        <v>0</v>
      </c>
      <c r="D202" s="233"/>
      <c r="E202" s="52"/>
      <c r="F202" s="126">
        <f t="shared" si="27"/>
        <v>0</v>
      </c>
      <c r="G202" s="233"/>
      <c r="H202" s="181"/>
      <c r="I202" s="96">
        <f t="shared" si="28"/>
        <v>0</v>
      </c>
      <c r="J202" s="233"/>
      <c r="K202" s="181"/>
      <c r="L202" s="96">
        <f t="shared" si="29"/>
        <v>0</v>
      </c>
      <c r="M202" s="110"/>
      <c r="N202" s="52"/>
      <c r="O202" s="96">
        <f t="shared" si="30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4"/>
        <v>0</v>
      </c>
      <c r="D203" s="233"/>
      <c r="E203" s="52"/>
      <c r="F203" s="126">
        <f t="shared" si="27"/>
        <v>0</v>
      </c>
      <c r="G203" s="233"/>
      <c r="H203" s="181"/>
      <c r="I203" s="96">
        <f t="shared" si="28"/>
        <v>0</v>
      </c>
      <c r="J203" s="233"/>
      <c r="K203" s="181"/>
      <c r="L203" s="96">
        <f t="shared" si="29"/>
        <v>0</v>
      </c>
      <c r="M203" s="110"/>
      <c r="N203" s="52"/>
      <c r="O203" s="96">
        <f t="shared" si="30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4"/>
        <v>0</v>
      </c>
      <c r="D204" s="233"/>
      <c r="E204" s="52"/>
      <c r="F204" s="126">
        <f t="shared" si="27"/>
        <v>0</v>
      </c>
      <c r="G204" s="233"/>
      <c r="H204" s="181"/>
      <c r="I204" s="96">
        <f t="shared" si="28"/>
        <v>0</v>
      </c>
      <c r="J204" s="233"/>
      <c r="K204" s="181"/>
      <c r="L204" s="96">
        <f t="shared" si="29"/>
        <v>0</v>
      </c>
      <c r="M204" s="110"/>
      <c r="N204" s="52"/>
      <c r="O204" s="96">
        <f t="shared" si="30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4"/>
        <v>10313</v>
      </c>
      <c r="D205" s="229">
        <f>D206+D216+D217+D226+D227+D228+D230</f>
        <v>10300</v>
      </c>
      <c r="E205" s="43">
        <f>E206+E216+E217+E226+E227+E228+E230</f>
        <v>0</v>
      </c>
      <c r="F205" s="230">
        <f t="shared" si="27"/>
        <v>10300</v>
      </c>
      <c r="G205" s="229">
        <f>G206+G216+G217+G226+G227+G228+G230</f>
        <v>0</v>
      </c>
      <c r="H205" s="91">
        <f>H206+H216+H217+H226+H227+H228+H230</f>
        <v>0</v>
      </c>
      <c r="I205" s="101">
        <f t="shared" si="28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9"/>
        <v>0</v>
      </c>
      <c r="M205" s="109">
        <f>M206+M216+M217+M226+M227+M228+M230</f>
        <v>13</v>
      </c>
      <c r="N205" s="43">
        <f>N206+N216+N217+N226+N227+N228+N230</f>
        <v>0</v>
      </c>
      <c r="O205" s="101">
        <f t="shared" si="30"/>
        <v>13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4"/>
        <v>0</v>
      </c>
      <c r="D206" s="115">
        <f>SUM(D207:D215)</f>
        <v>0</v>
      </c>
      <c r="E206" s="93">
        <f>SUM(E207:E215)</f>
        <v>0</v>
      </c>
      <c r="F206" s="231">
        <f t="shared" si="27"/>
        <v>0</v>
      </c>
      <c r="G206" s="115">
        <f>SUM(G207:G215)</f>
        <v>0</v>
      </c>
      <c r="H206" s="179">
        <f>SUM(H207:H215)</f>
        <v>0</v>
      </c>
      <c r="I206" s="94">
        <f t="shared" si="28"/>
        <v>0</v>
      </c>
      <c r="J206" s="115">
        <f>SUM(J207:J215)</f>
        <v>0</v>
      </c>
      <c r="K206" s="179">
        <f>SUM(K207:K215)</f>
        <v>0</v>
      </c>
      <c r="L206" s="94">
        <f t="shared" si="29"/>
        <v>0</v>
      </c>
      <c r="M206" s="120">
        <f>SUM(M207:M215)</f>
        <v>0</v>
      </c>
      <c r="N206" s="93">
        <f>SUM(N207:N215)</f>
        <v>0</v>
      </c>
      <c r="O206" s="94">
        <f t="shared" si="30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4"/>
        <v>0</v>
      </c>
      <c r="D207" s="232"/>
      <c r="E207" s="47"/>
      <c r="F207" s="127">
        <f t="shared" si="27"/>
        <v>0</v>
      </c>
      <c r="G207" s="232"/>
      <c r="H207" s="180"/>
      <c r="I207" s="95">
        <f t="shared" si="28"/>
        <v>0</v>
      </c>
      <c r="J207" s="232"/>
      <c r="K207" s="180"/>
      <c r="L207" s="95">
        <f t="shared" si="29"/>
        <v>0</v>
      </c>
      <c r="M207" s="275"/>
      <c r="N207" s="47"/>
      <c r="O207" s="95">
        <f t="shared" si="30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4"/>
        <v>0</v>
      </c>
      <c r="D208" s="233"/>
      <c r="E208" s="52"/>
      <c r="F208" s="126">
        <f t="shared" si="27"/>
        <v>0</v>
      </c>
      <c r="G208" s="233"/>
      <c r="H208" s="181"/>
      <c r="I208" s="96">
        <f t="shared" si="28"/>
        <v>0</v>
      </c>
      <c r="J208" s="233"/>
      <c r="K208" s="181"/>
      <c r="L208" s="96">
        <f t="shared" si="29"/>
        <v>0</v>
      </c>
      <c r="M208" s="110"/>
      <c r="N208" s="52"/>
      <c r="O208" s="96">
        <f t="shared" si="30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4"/>
        <v>0</v>
      </c>
      <c r="D209" s="233"/>
      <c r="E209" s="52"/>
      <c r="F209" s="126">
        <f t="shared" si="27"/>
        <v>0</v>
      </c>
      <c r="G209" s="233"/>
      <c r="H209" s="181"/>
      <c r="I209" s="96">
        <f t="shared" si="28"/>
        <v>0</v>
      </c>
      <c r="J209" s="233"/>
      <c r="K209" s="181"/>
      <c r="L209" s="96">
        <f t="shared" si="29"/>
        <v>0</v>
      </c>
      <c r="M209" s="110"/>
      <c r="N209" s="52"/>
      <c r="O209" s="96">
        <f t="shared" si="30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4"/>
        <v>0</v>
      </c>
      <c r="D210" s="233"/>
      <c r="E210" s="52"/>
      <c r="F210" s="126">
        <f t="shared" si="27"/>
        <v>0</v>
      </c>
      <c r="G210" s="233"/>
      <c r="H210" s="181"/>
      <c r="I210" s="96">
        <f t="shared" si="28"/>
        <v>0</v>
      </c>
      <c r="J210" s="233"/>
      <c r="K210" s="181"/>
      <c r="L210" s="96">
        <f t="shared" si="29"/>
        <v>0</v>
      </c>
      <c r="M210" s="110"/>
      <c r="N210" s="52"/>
      <c r="O210" s="96">
        <f t="shared" si="30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4"/>
        <v>0</v>
      </c>
      <c r="D211" s="233"/>
      <c r="E211" s="52"/>
      <c r="F211" s="126">
        <f t="shared" si="27"/>
        <v>0</v>
      </c>
      <c r="G211" s="233"/>
      <c r="H211" s="181"/>
      <c r="I211" s="96">
        <f t="shared" si="28"/>
        <v>0</v>
      </c>
      <c r="J211" s="233"/>
      <c r="K211" s="181"/>
      <c r="L211" s="96">
        <f t="shared" si="29"/>
        <v>0</v>
      </c>
      <c r="M211" s="110"/>
      <c r="N211" s="52"/>
      <c r="O211" s="96">
        <f t="shared" si="30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4"/>
        <v>0</v>
      </c>
      <c r="D212" s="233"/>
      <c r="E212" s="52"/>
      <c r="F212" s="126">
        <f t="shared" si="27"/>
        <v>0</v>
      </c>
      <c r="G212" s="233"/>
      <c r="H212" s="181"/>
      <c r="I212" s="96">
        <f t="shared" si="28"/>
        <v>0</v>
      </c>
      <c r="J212" s="233"/>
      <c r="K212" s="181"/>
      <c r="L212" s="96">
        <f t="shared" si="29"/>
        <v>0</v>
      </c>
      <c r="M212" s="110"/>
      <c r="N212" s="52"/>
      <c r="O212" s="96">
        <f t="shared" si="30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4"/>
        <v>0</v>
      </c>
      <c r="D213" s="233"/>
      <c r="E213" s="52"/>
      <c r="F213" s="126">
        <f t="shared" si="27"/>
        <v>0</v>
      </c>
      <c r="G213" s="233"/>
      <c r="H213" s="181"/>
      <c r="I213" s="96">
        <f t="shared" si="28"/>
        <v>0</v>
      </c>
      <c r="J213" s="233"/>
      <c r="K213" s="181"/>
      <c r="L213" s="96">
        <f t="shared" si="29"/>
        <v>0</v>
      </c>
      <c r="M213" s="110"/>
      <c r="N213" s="52"/>
      <c r="O213" s="96">
        <f t="shared" si="30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4"/>
        <v>0</v>
      </c>
      <c r="D214" s="233"/>
      <c r="E214" s="52"/>
      <c r="F214" s="126">
        <f t="shared" si="27"/>
        <v>0</v>
      </c>
      <c r="G214" s="233"/>
      <c r="H214" s="181"/>
      <c r="I214" s="96">
        <f t="shared" si="28"/>
        <v>0</v>
      </c>
      <c r="J214" s="233"/>
      <c r="K214" s="181"/>
      <c r="L214" s="96">
        <f t="shared" si="29"/>
        <v>0</v>
      </c>
      <c r="M214" s="110"/>
      <c r="N214" s="52"/>
      <c r="O214" s="96">
        <f t="shared" si="30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4"/>
        <v>0</v>
      </c>
      <c r="D215" s="233"/>
      <c r="E215" s="52"/>
      <c r="F215" s="126">
        <f t="shared" si="27"/>
        <v>0</v>
      </c>
      <c r="G215" s="233"/>
      <c r="H215" s="181"/>
      <c r="I215" s="96">
        <f t="shared" si="28"/>
        <v>0</v>
      </c>
      <c r="J215" s="233"/>
      <c r="K215" s="181"/>
      <c r="L215" s="96">
        <f t="shared" si="29"/>
        <v>0</v>
      </c>
      <c r="M215" s="110"/>
      <c r="N215" s="52"/>
      <c r="O215" s="96">
        <f t="shared" si="30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4"/>
        <v>0</v>
      </c>
      <c r="D216" s="233"/>
      <c r="E216" s="52"/>
      <c r="F216" s="126">
        <f t="shared" si="27"/>
        <v>0</v>
      </c>
      <c r="G216" s="233"/>
      <c r="H216" s="181"/>
      <c r="I216" s="96">
        <f t="shared" si="28"/>
        <v>0</v>
      </c>
      <c r="J216" s="233"/>
      <c r="K216" s="181"/>
      <c r="L216" s="96">
        <f t="shared" si="29"/>
        <v>0</v>
      </c>
      <c r="M216" s="110"/>
      <c r="N216" s="52"/>
      <c r="O216" s="96">
        <f t="shared" si="30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4"/>
        <v>0</v>
      </c>
      <c r="D217" s="234">
        <f>SUM(D218:D225)</f>
        <v>0</v>
      </c>
      <c r="E217" s="34">
        <f>SUM(E218:E225)</f>
        <v>0</v>
      </c>
      <c r="F217" s="131">
        <f t="shared" si="27"/>
        <v>0</v>
      </c>
      <c r="G217" s="234">
        <f>SUM(G218:G225)</f>
        <v>0</v>
      </c>
      <c r="H217" s="104">
        <f>SUM(H218:H225)</f>
        <v>0</v>
      </c>
      <c r="I217" s="98">
        <f t="shared" si="28"/>
        <v>0</v>
      </c>
      <c r="J217" s="234">
        <f>SUM(J218:J225)</f>
        <v>0</v>
      </c>
      <c r="K217" s="104">
        <f>SUM(K218:K225)</f>
        <v>0</v>
      </c>
      <c r="L217" s="98">
        <f t="shared" si="29"/>
        <v>0</v>
      </c>
      <c r="M217" s="119">
        <f>SUM(M218:M225)</f>
        <v>0</v>
      </c>
      <c r="N217" s="34">
        <f>SUM(N218:N225)</f>
        <v>0</v>
      </c>
      <c r="O217" s="98">
        <f t="shared" si="30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4"/>
        <v>0</v>
      </c>
      <c r="D218" s="233"/>
      <c r="E218" s="52"/>
      <c r="F218" s="126">
        <f t="shared" si="27"/>
        <v>0</v>
      </c>
      <c r="G218" s="233"/>
      <c r="H218" s="181"/>
      <c r="I218" s="96">
        <f t="shared" si="28"/>
        <v>0</v>
      </c>
      <c r="J218" s="233"/>
      <c r="K218" s="181"/>
      <c r="L218" s="96">
        <f t="shared" si="29"/>
        <v>0</v>
      </c>
      <c r="M218" s="110"/>
      <c r="N218" s="52"/>
      <c r="O218" s="96">
        <f t="shared" si="30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4"/>
        <v>0</v>
      </c>
      <c r="D219" s="233"/>
      <c r="E219" s="52"/>
      <c r="F219" s="126">
        <f t="shared" si="27"/>
        <v>0</v>
      </c>
      <c r="G219" s="233"/>
      <c r="H219" s="181"/>
      <c r="I219" s="96">
        <f t="shared" si="28"/>
        <v>0</v>
      </c>
      <c r="J219" s="233"/>
      <c r="K219" s="181"/>
      <c r="L219" s="96">
        <f t="shared" si="29"/>
        <v>0</v>
      </c>
      <c r="M219" s="110"/>
      <c r="N219" s="52"/>
      <c r="O219" s="96">
        <f t="shared" si="30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4"/>
        <v>0</v>
      </c>
      <c r="D220" s="233"/>
      <c r="E220" s="52"/>
      <c r="F220" s="126">
        <f t="shared" si="27"/>
        <v>0</v>
      </c>
      <c r="G220" s="233"/>
      <c r="H220" s="181"/>
      <c r="I220" s="96">
        <f t="shared" si="28"/>
        <v>0</v>
      </c>
      <c r="J220" s="233"/>
      <c r="K220" s="181"/>
      <c r="L220" s="96">
        <f t="shared" si="29"/>
        <v>0</v>
      </c>
      <c r="M220" s="110"/>
      <c r="N220" s="52"/>
      <c r="O220" s="96">
        <f t="shared" si="30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4"/>
        <v>0</v>
      </c>
      <c r="D221" s="233"/>
      <c r="E221" s="52"/>
      <c r="F221" s="126">
        <f t="shared" si="27"/>
        <v>0</v>
      </c>
      <c r="G221" s="233"/>
      <c r="H221" s="181"/>
      <c r="I221" s="96">
        <f t="shared" si="28"/>
        <v>0</v>
      </c>
      <c r="J221" s="233"/>
      <c r="K221" s="181"/>
      <c r="L221" s="96">
        <f t="shared" si="29"/>
        <v>0</v>
      </c>
      <c r="M221" s="110"/>
      <c r="N221" s="52"/>
      <c r="O221" s="96">
        <f t="shared" si="30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4"/>
        <v>0</v>
      </c>
      <c r="D222" s="233"/>
      <c r="E222" s="52"/>
      <c r="F222" s="126">
        <f t="shared" si="27"/>
        <v>0</v>
      </c>
      <c r="G222" s="233"/>
      <c r="H222" s="181"/>
      <c r="I222" s="96">
        <f t="shared" si="28"/>
        <v>0</v>
      </c>
      <c r="J222" s="233"/>
      <c r="K222" s="181"/>
      <c r="L222" s="96">
        <f t="shared" si="29"/>
        <v>0</v>
      </c>
      <c r="M222" s="110"/>
      <c r="N222" s="52"/>
      <c r="O222" s="96">
        <f t="shared" si="30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4"/>
        <v>0</v>
      </c>
      <c r="D223" s="233"/>
      <c r="E223" s="52"/>
      <c r="F223" s="126">
        <f t="shared" si="27"/>
        <v>0</v>
      </c>
      <c r="G223" s="233"/>
      <c r="H223" s="181"/>
      <c r="I223" s="96">
        <f t="shared" si="28"/>
        <v>0</v>
      </c>
      <c r="J223" s="233"/>
      <c r="K223" s="181"/>
      <c r="L223" s="96">
        <f t="shared" si="29"/>
        <v>0</v>
      </c>
      <c r="M223" s="110"/>
      <c r="N223" s="52"/>
      <c r="O223" s="96">
        <f t="shared" si="30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4"/>
        <v>0</v>
      </c>
      <c r="D224" s="233"/>
      <c r="E224" s="52"/>
      <c r="F224" s="126">
        <f t="shared" si="27"/>
        <v>0</v>
      </c>
      <c r="G224" s="233"/>
      <c r="H224" s="181"/>
      <c r="I224" s="96">
        <f t="shared" si="28"/>
        <v>0</v>
      </c>
      <c r="J224" s="233"/>
      <c r="K224" s="181"/>
      <c r="L224" s="96">
        <f t="shared" si="29"/>
        <v>0</v>
      </c>
      <c r="M224" s="110"/>
      <c r="N224" s="52"/>
      <c r="O224" s="96">
        <f t="shared" si="30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4"/>
        <v>0</v>
      </c>
      <c r="D225" s="233"/>
      <c r="E225" s="52"/>
      <c r="F225" s="126">
        <f t="shared" si="27"/>
        <v>0</v>
      </c>
      <c r="G225" s="233"/>
      <c r="H225" s="181"/>
      <c r="I225" s="96">
        <f t="shared" si="28"/>
        <v>0</v>
      </c>
      <c r="J225" s="233"/>
      <c r="K225" s="181"/>
      <c r="L225" s="96">
        <f t="shared" si="29"/>
        <v>0</v>
      </c>
      <c r="M225" s="110"/>
      <c r="N225" s="52"/>
      <c r="O225" s="96">
        <f t="shared" si="30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4"/>
        <v>0</v>
      </c>
      <c r="D226" s="233"/>
      <c r="E226" s="52"/>
      <c r="F226" s="126">
        <f t="shared" si="27"/>
        <v>0</v>
      </c>
      <c r="G226" s="233"/>
      <c r="H226" s="181"/>
      <c r="I226" s="96">
        <f t="shared" si="28"/>
        <v>0</v>
      </c>
      <c r="J226" s="233"/>
      <c r="K226" s="181"/>
      <c r="L226" s="96">
        <f t="shared" si="29"/>
        <v>0</v>
      </c>
      <c r="M226" s="110"/>
      <c r="N226" s="52"/>
      <c r="O226" s="96">
        <f t="shared" si="30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4"/>
        <v>10313</v>
      </c>
      <c r="D227" s="233">
        <v>10300</v>
      </c>
      <c r="E227" s="52"/>
      <c r="F227" s="126">
        <f t="shared" si="27"/>
        <v>10300</v>
      </c>
      <c r="G227" s="233"/>
      <c r="H227" s="181"/>
      <c r="I227" s="96">
        <f t="shared" si="28"/>
        <v>0</v>
      </c>
      <c r="J227" s="233"/>
      <c r="K227" s="181"/>
      <c r="L227" s="96">
        <f t="shared" si="29"/>
        <v>0</v>
      </c>
      <c r="M227" s="110">
        <v>13</v>
      </c>
      <c r="N227" s="52"/>
      <c r="O227" s="96">
        <f t="shared" si="30"/>
        <v>13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4"/>
        <v>0</v>
      </c>
      <c r="D228" s="234">
        <f>SUM(D229)</f>
        <v>0</v>
      </c>
      <c r="E228" s="34">
        <f>SUM(E229)</f>
        <v>0</v>
      </c>
      <c r="F228" s="131">
        <f t="shared" si="27"/>
        <v>0</v>
      </c>
      <c r="G228" s="234">
        <f>SUM(G229)</f>
        <v>0</v>
      </c>
      <c r="H228" s="104">
        <f>SUM(H229)</f>
        <v>0</v>
      </c>
      <c r="I228" s="98">
        <f t="shared" si="28"/>
        <v>0</v>
      </c>
      <c r="J228" s="234">
        <f>SUM(J229)</f>
        <v>0</v>
      </c>
      <c r="K228" s="104">
        <f>SUM(K229)</f>
        <v>0</v>
      </c>
      <c r="L228" s="98">
        <f t="shared" si="29"/>
        <v>0</v>
      </c>
      <c r="M228" s="119">
        <f>SUM(M229)</f>
        <v>0</v>
      </c>
      <c r="N228" s="34">
        <f>SUM(N229)</f>
        <v>0</v>
      </c>
      <c r="O228" s="98">
        <f t="shared" si="30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4"/>
        <v>0</v>
      </c>
      <c r="D229" s="233"/>
      <c r="E229" s="52"/>
      <c r="F229" s="126">
        <f t="shared" si="27"/>
        <v>0</v>
      </c>
      <c r="G229" s="233"/>
      <c r="H229" s="181"/>
      <c r="I229" s="96">
        <f t="shared" si="28"/>
        <v>0</v>
      </c>
      <c r="J229" s="233"/>
      <c r="K229" s="181"/>
      <c r="L229" s="96">
        <f t="shared" si="29"/>
        <v>0</v>
      </c>
      <c r="M229" s="110"/>
      <c r="N229" s="52"/>
      <c r="O229" s="96">
        <f t="shared" si="30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4"/>
        <v>0</v>
      </c>
      <c r="D230" s="235"/>
      <c r="E230" s="99"/>
      <c r="F230" s="236">
        <f t="shared" si="27"/>
        <v>0</v>
      </c>
      <c r="G230" s="235"/>
      <c r="H230" s="182"/>
      <c r="I230" s="100">
        <f t="shared" si="28"/>
        <v>0</v>
      </c>
      <c r="J230" s="235"/>
      <c r="K230" s="182"/>
      <c r="L230" s="100">
        <f t="shared" si="29"/>
        <v>0</v>
      </c>
      <c r="M230" s="282"/>
      <c r="N230" s="99"/>
      <c r="O230" s="100">
        <f t="shared" si="30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4"/>
        <v>0</v>
      </c>
      <c r="D231" s="227">
        <f>D232+D252+D259</f>
        <v>0</v>
      </c>
      <c r="E231" s="88">
        <f>E232+E252+E259</f>
        <v>0</v>
      </c>
      <c r="F231" s="228">
        <f t="shared" si="27"/>
        <v>0</v>
      </c>
      <c r="G231" s="227">
        <f>G232+G252+G259</f>
        <v>0</v>
      </c>
      <c r="H231" s="178">
        <f>H232+H252+H259</f>
        <v>0</v>
      </c>
      <c r="I231" s="89">
        <f t="shared" si="28"/>
        <v>0</v>
      </c>
      <c r="J231" s="227">
        <f>J232+J252+J259</f>
        <v>0</v>
      </c>
      <c r="K231" s="178">
        <f>K232+K252+K259</f>
        <v>0</v>
      </c>
      <c r="L231" s="89">
        <f t="shared" si="29"/>
        <v>0</v>
      </c>
      <c r="M231" s="122">
        <f>M232+M252+M259</f>
        <v>0</v>
      </c>
      <c r="N231" s="88">
        <f>N232+N252+N259</f>
        <v>0</v>
      </c>
      <c r="O231" s="89">
        <f t="shared" si="30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8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9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30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4"/>
        <v>0</v>
      </c>
      <c r="D233" s="232"/>
      <c r="E233" s="47"/>
      <c r="F233" s="127">
        <f t="shared" si="27"/>
        <v>0</v>
      </c>
      <c r="G233" s="232"/>
      <c r="H233" s="180"/>
      <c r="I233" s="95">
        <f t="shared" si="28"/>
        <v>0</v>
      </c>
      <c r="J233" s="232"/>
      <c r="K233" s="180"/>
      <c r="L233" s="95">
        <f t="shared" si="29"/>
        <v>0</v>
      </c>
      <c r="M233" s="275"/>
      <c r="N233" s="47"/>
      <c r="O233" s="95">
        <f t="shared" si="30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4"/>
        <v>0</v>
      </c>
      <c r="D234" s="233">
        <f>SUM(D235)</f>
        <v>0</v>
      </c>
      <c r="E234" s="181">
        <f>SUM(E235)</f>
        <v>0</v>
      </c>
      <c r="F234" s="131">
        <f t="shared" si="27"/>
        <v>0</v>
      </c>
      <c r="G234" s="233">
        <f>SUM(G235)</f>
        <v>0</v>
      </c>
      <c r="H234" s="181">
        <f>SUM(H235)</f>
        <v>0</v>
      </c>
      <c r="I234" s="98">
        <f t="shared" si="28"/>
        <v>0</v>
      </c>
      <c r="J234" s="233">
        <f>SUM(J235)</f>
        <v>0</v>
      </c>
      <c r="K234" s="181">
        <f>SUM(K235)</f>
        <v>0</v>
      </c>
      <c r="L234" s="98">
        <f t="shared" si="29"/>
        <v>0</v>
      </c>
      <c r="M234" s="233">
        <f>SUM(M235)</f>
        <v>0</v>
      </c>
      <c r="N234" s="181">
        <f>SUM(N235)</f>
        <v>0</v>
      </c>
      <c r="O234" s="98">
        <f t="shared" si="30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4"/>
        <v>0</v>
      </c>
      <c r="D235" s="233"/>
      <c r="E235" s="52"/>
      <c r="F235" s="131">
        <f t="shared" si="27"/>
        <v>0</v>
      </c>
      <c r="G235" s="233"/>
      <c r="H235" s="181"/>
      <c r="I235" s="98">
        <f t="shared" si="28"/>
        <v>0</v>
      </c>
      <c r="J235" s="233"/>
      <c r="K235" s="181"/>
      <c r="L235" s="98">
        <f t="shared" si="29"/>
        <v>0</v>
      </c>
      <c r="M235" s="110"/>
      <c r="N235" s="52"/>
      <c r="O235" s="98">
        <f t="shared" si="30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4"/>
        <v>0</v>
      </c>
      <c r="D236" s="234">
        <f>SUM(D237:D238)</f>
        <v>0</v>
      </c>
      <c r="E236" s="34">
        <f>SUM(E237:E238)</f>
        <v>0</v>
      </c>
      <c r="F236" s="131">
        <f t="shared" si="27"/>
        <v>0</v>
      </c>
      <c r="G236" s="234">
        <f>SUM(G237:G238)</f>
        <v>0</v>
      </c>
      <c r="H236" s="104">
        <f>SUM(H237:H238)</f>
        <v>0</v>
      </c>
      <c r="I236" s="98">
        <f t="shared" si="28"/>
        <v>0</v>
      </c>
      <c r="J236" s="234">
        <f>SUM(J237:J238)</f>
        <v>0</v>
      </c>
      <c r="K236" s="104">
        <f>SUM(K237:K238)</f>
        <v>0</v>
      </c>
      <c r="L236" s="98">
        <f t="shared" si="29"/>
        <v>0</v>
      </c>
      <c r="M236" s="119">
        <f>SUM(M237:M238)</f>
        <v>0</v>
      </c>
      <c r="N236" s="34">
        <f>SUM(N237:N238)</f>
        <v>0</v>
      </c>
      <c r="O236" s="98">
        <f t="shared" si="30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4"/>
        <v>0</v>
      </c>
      <c r="D237" s="233"/>
      <c r="E237" s="52"/>
      <c r="F237" s="126">
        <f t="shared" si="27"/>
        <v>0</v>
      </c>
      <c r="G237" s="233"/>
      <c r="H237" s="181"/>
      <c r="I237" s="96">
        <f t="shared" si="28"/>
        <v>0</v>
      </c>
      <c r="J237" s="233"/>
      <c r="K237" s="181"/>
      <c r="L237" s="96">
        <f t="shared" si="29"/>
        <v>0</v>
      </c>
      <c r="M237" s="110"/>
      <c r="N237" s="52"/>
      <c r="O237" s="96">
        <f t="shared" si="30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4"/>
        <v>0</v>
      </c>
      <c r="D238" s="233"/>
      <c r="E238" s="52"/>
      <c r="F238" s="126">
        <f t="shared" si="27"/>
        <v>0</v>
      </c>
      <c r="G238" s="233"/>
      <c r="H238" s="181"/>
      <c r="I238" s="96">
        <f t="shared" si="28"/>
        <v>0</v>
      </c>
      <c r="J238" s="233"/>
      <c r="K238" s="181"/>
      <c r="L238" s="96">
        <f t="shared" si="29"/>
        <v>0</v>
      </c>
      <c r="M238" s="110"/>
      <c r="N238" s="52"/>
      <c r="O238" s="96">
        <f t="shared" si="30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4"/>
        <v>0</v>
      </c>
      <c r="D239" s="234">
        <f>SUM(D240:D244)</f>
        <v>0</v>
      </c>
      <c r="E239" s="34">
        <f>SUM(E240:E244)</f>
        <v>0</v>
      </c>
      <c r="F239" s="131">
        <f t="shared" si="27"/>
        <v>0</v>
      </c>
      <c r="G239" s="234">
        <f>SUM(G240:G244)</f>
        <v>0</v>
      </c>
      <c r="H239" s="104">
        <f>SUM(H240:H244)</f>
        <v>0</v>
      </c>
      <c r="I239" s="98">
        <f t="shared" si="28"/>
        <v>0</v>
      </c>
      <c r="J239" s="234">
        <f>SUM(J240:J244)</f>
        <v>0</v>
      </c>
      <c r="K239" s="104">
        <f>SUM(K240:K244)</f>
        <v>0</v>
      </c>
      <c r="L239" s="98">
        <f t="shared" si="29"/>
        <v>0</v>
      </c>
      <c r="M239" s="119">
        <f>SUM(M240:M244)</f>
        <v>0</v>
      </c>
      <c r="N239" s="34">
        <f>SUM(N240:N244)</f>
        <v>0</v>
      </c>
      <c r="O239" s="98">
        <f t="shared" si="30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4"/>
        <v>0</v>
      </c>
      <c r="D240" s="233"/>
      <c r="E240" s="52"/>
      <c r="F240" s="126">
        <f t="shared" si="27"/>
        <v>0</v>
      </c>
      <c r="G240" s="233"/>
      <c r="H240" s="181"/>
      <c r="I240" s="96">
        <f t="shared" si="28"/>
        <v>0</v>
      </c>
      <c r="J240" s="233"/>
      <c r="K240" s="181"/>
      <c r="L240" s="96">
        <f t="shared" si="29"/>
        <v>0</v>
      </c>
      <c r="M240" s="110"/>
      <c r="N240" s="52"/>
      <c r="O240" s="96">
        <f t="shared" si="30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4"/>
        <v>0</v>
      </c>
      <c r="D241" s="233"/>
      <c r="E241" s="52"/>
      <c r="F241" s="126">
        <f t="shared" si="27"/>
        <v>0</v>
      </c>
      <c r="G241" s="233"/>
      <c r="H241" s="181"/>
      <c r="I241" s="96">
        <f t="shared" si="28"/>
        <v>0</v>
      </c>
      <c r="J241" s="233"/>
      <c r="K241" s="181"/>
      <c r="L241" s="96">
        <f t="shared" si="29"/>
        <v>0</v>
      </c>
      <c r="M241" s="110"/>
      <c r="N241" s="52"/>
      <c r="O241" s="96">
        <f t="shared" si="30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4"/>
        <v>0</v>
      </c>
      <c r="D242" s="233"/>
      <c r="E242" s="52"/>
      <c r="F242" s="126">
        <f t="shared" si="27"/>
        <v>0</v>
      </c>
      <c r="G242" s="233"/>
      <c r="H242" s="181"/>
      <c r="I242" s="96">
        <f t="shared" si="28"/>
        <v>0</v>
      </c>
      <c r="J242" s="233"/>
      <c r="K242" s="181"/>
      <c r="L242" s="96">
        <f t="shared" si="29"/>
        <v>0</v>
      </c>
      <c r="M242" s="110"/>
      <c r="N242" s="52"/>
      <c r="O242" s="96">
        <f t="shared" si="30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4"/>
        <v>0</v>
      </c>
      <c r="D243" s="233"/>
      <c r="E243" s="52"/>
      <c r="F243" s="126">
        <f t="shared" si="27"/>
        <v>0</v>
      </c>
      <c r="G243" s="233"/>
      <c r="H243" s="181"/>
      <c r="I243" s="96">
        <f t="shared" si="28"/>
        <v>0</v>
      </c>
      <c r="J243" s="233"/>
      <c r="K243" s="181"/>
      <c r="L243" s="96">
        <f t="shared" si="29"/>
        <v>0</v>
      </c>
      <c r="M243" s="110"/>
      <c r="N243" s="52"/>
      <c r="O243" s="96">
        <f t="shared" si="30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4"/>
        <v>0</v>
      </c>
      <c r="D244" s="233"/>
      <c r="E244" s="52"/>
      <c r="F244" s="126">
        <f t="shared" si="27"/>
        <v>0</v>
      </c>
      <c r="G244" s="233"/>
      <c r="H244" s="181"/>
      <c r="I244" s="96">
        <f t="shared" si="28"/>
        <v>0</v>
      </c>
      <c r="J244" s="233"/>
      <c r="K244" s="181"/>
      <c r="L244" s="96">
        <f t="shared" si="29"/>
        <v>0</v>
      </c>
      <c r="M244" s="110"/>
      <c r="N244" s="52"/>
      <c r="O244" s="96">
        <f t="shared" si="30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4"/>
        <v>0</v>
      </c>
      <c r="D245" s="233"/>
      <c r="E245" s="52"/>
      <c r="F245" s="126">
        <f t="shared" ref="F245:F286" si="33">D245+E245</f>
        <v>0</v>
      </c>
      <c r="G245" s="233"/>
      <c r="H245" s="181"/>
      <c r="I245" s="96">
        <f t="shared" ref="I245:I286" si="34">G245+H245</f>
        <v>0</v>
      </c>
      <c r="J245" s="233"/>
      <c r="K245" s="181"/>
      <c r="L245" s="96">
        <f t="shared" ref="L245:L286" si="35">J245+K245</f>
        <v>0</v>
      </c>
      <c r="M245" s="110"/>
      <c r="N245" s="52"/>
      <c r="O245" s="96">
        <f t="shared" ref="O245:O276" si="36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4"/>
        <v>0</v>
      </c>
      <c r="D246" s="233"/>
      <c r="E246" s="52"/>
      <c r="F246" s="126">
        <f t="shared" si="33"/>
        <v>0</v>
      </c>
      <c r="G246" s="233"/>
      <c r="H246" s="181"/>
      <c r="I246" s="96">
        <f t="shared" si="34"/>
        <v>0</v>
      </c>
      <c r="J246" s="233"/>
      <c r="K246" s="181"/>
      <c r="L246" s="96">
        <f t="shared" si="35"/>
        <v>0</v>
      </c>
      <c r="M246" s="110"/>
      <c r="N246" s="52"/>
      <c r="O246" s="96">
        <f t="shared" si="36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4"/>
        <v>0</v>
      </c>
      <c r="D247" s="237">
        <f>SUM(D248:D251)</f>
        <v>0</v>
      </c>
      <c r="E247" s="60">
        <f>SUM(E248:E251)</f>
        <v>0</v>
      </c>
      <c r="F247" s="238">
        <f t="shared" si="33"/>
        <v>0</v>
      </c>
      <c r="G247" s="237">
        <f>SUM(G248:G251)</f>
        <v>0</v>
      </c>
      <c r="H247" s="183">
        <f t="shared" ref="H247:K247" si="37">SUM(H248:H251)</f>
        <v>0</v>
      </c>
      <c r="I247" s="103">
        <f t="shared" si="34"/>
        <v>0</v>
      </c>
      <c r="J247" s="237">
        <f t="shared" si="37"/>
        <v>0</v>
      </c>
      <c r="K247" s="183">
        <f t="shared" si="37"/>
        <v>0</v>
      </c>
      <c r="L247" s="103">
        <f t="shared" si="35"/>
        <v>0</v>
      </c>
      <c r="M247" s="125">
        <f>SUM(M248:M251)</f>
        <v>0</v>
      </c>
      <c r="N247" s="293">
        <f t="shared" ref="N247" si="38">SUM(N248:N251)</f>
        <v>0</v>
      </c>
      <c r="O247" s="298">
        <f t="shared" si="36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4"/>
        <v>0</v>
      </c>
      <c r="D248" s="233"/>
      <c r="E248" s="52"/>
      <c r="F248" s="126">
        <f t="shared" si="33"/>
        <v>0</v>
      </c>
      <c r="G248" s="233"/>
      <c r="H248" s="181"/>
      <c r="I248" s="96">
        <f t="shared" si="34"/>
        <v>0</v>
      </c>
      <c r="J248" s="233"/>
      <c r="K248" s="181"/>
      <c r="L248" s="96">
        <f t="shared" si="35"/>
        <v>0</v>
      </c>
      <c r="M248" s="110"/>
      <c r="N248" s="52"/>
      <c r="O248" s="96">
        <f t="shared" si="36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4"/>
        <v>0</v>
      </c>
      <c r="D249" s="233"/>
      <c r="E249" s="52"/>
      <c r="F249" s="126">
        <f t="shared" si="33"/>
        <v>0</v>
      </c>
      <c r="G249" s="233"/>
      <c r="H249" s="181"/>
      <c r="I249" s="96">
        <f t="shared" si="34"/>
        <v>0</v>
      </c>
      <c r="J249" s="233"/>
      <c r="K249" s="181"/>
      <c r="L249" s="96">
        <f t="shared" si="35"/>
        <v>0</v>
      </c>
      <c r="M249" s="110"/>
      <c r="N249" s="52"/>
      <c r="O249" s="96">
        <f t="shared" si="36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4"/>
        <v>0</v>
      </c>
      <c r="D250" s="233"/>
      <c r="E250" s="52"/>
      <c r="F250" s="126">
        <f t="shared" si="33"/>
        <v>0</v>
      </c>
      <c r="G250" s="233"/>
      <c r="H250" s="181"/>
      <c r="I250" s="96">
        <f t="shared" si="34"/>
        <v>0</v>
      </c>
      <c r="J250" s="233"/>
      <c r="K250" s="181"/>
      <c r="L250" s="96">
        <f t="shared" si="35"/>
        <v>0</v>
      </c>
      <c r="M250" s="110"/>
      <c r="N250" s="52"/>
      <c r="O250" s="96">
        <f t="shared" si="36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4"/>
        <v>0</v>
      </c>
      <c r="D251" s="233"/>
      <c r="E251" s="52"/>
      <c r="F251" s="126">
        <f t="shared" si="33"/>
        <v>0</v>
      </c>
      <c r="G251" s="233"/>
      <c r="H251" s="181"/>
      <c r="I251" s="96">
        <f t="shared" si="34"/>
        <v>0</v>
      </c>
      <c r="J251" s="233"/>
      <c r="K251" s="181"/>
      <c r="L251" s="96">
        <f t="shared" si="35"/>
        <v>0</v>
      </c>
      <c r="M251" s="110"/>
      <c r="N251" s="52"/>
      <c r="O251" s="96">
        <f t="shared" si="36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4"/>
        <v>0</v>
      </c>
      <c r="D252" s="229">
        <f>SUM(D253,D257,D258)</f>
        <v>0</v>
      </c>
      <c r="E252" s="43">
        <f>SUM(E253,E257,E258)</f>
        <v>0</v>
      </c>
      <c r="F252" s="230">
        <f t="shared" si="33"/>
        <v>0</v>
      </c>
      <c r="G252" s="229">
        <f>SUM(G253,G257,G258)</f>
        <v>0</v>
      </c>
      <c r="H252" s="91">
        <f t="shared" ref="H252:K252" si="39">SUM(H253,H257,H258)</f>
        <v>0</v>
      </c>
      <c r="I252" s="101">
        <f t="shared" si="34"/>
        <v>0</v>
      </c>
      <c r="J252" s="229">
        <f t="shared" si="39"/>
        <v>0</v>
      </c>
      <c r="K252" s="91">
        <f t="shared" si="39"/>
        <v>0</v>
      </c>
      <c r="L252" s="101">
        <f t="shared" si="35"/>
        <v>0</v>
      </c>
      <c r="M252" s="121">
        <f>SUM(M253,M257,M258)</f>
        <v>0</v>
      </c>
      <c r="N252" s="55">
        <f t="shared" ref="N252" si="40">SUM(N253,N257,N258)</f>
        <v>0</v>
      </c>
      <c r="O252" s="265">
        <f t="shared" si="36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4"/>
        <v>0</v>
      </c>
      <c r="D253" s="237">
        <f>SUM(D254:D256)</f>
        <v>0</v>
      </c>
      <c r="E253" s="60">
        <f>SUM(E254:E256)</f>
        <v>0</v>
      </c>
      <c r="F253" s="238">
        <f t="shared" si="33"/>
        <v>0</v>
      </c>
      <c r="G253" s="237">
        <f>SUM(G254:G256)</f>
        <v>0</v>
      </c>
      <c r="H253" s="183">
        <f t="shared" ref="H253:K253" si="41">SUM(H254:H256)</f>
        <v>0</v>
      </c>
      <c r="I253" s="103">
        <f t="shared" si="34"/>
        <v>0</v>
      </c>
      <c r="J253" s="237">
        <f t="shared" si="41"/>
        <v>0</v>
      </c>
      <c r="K253" s="183">
        <f t="shared" si="41"/>
        <v>0</v>
      </c>
      <c r="L253" s="103">
        <f t="shared" si="35"/>
        <v>0</v>
      </c>
      <c r="M253" s="124">
        <f>SUM(M254:M256)</f>
        <v>0</v>
      </c>
      <c r="N253" s="60">
        <f t="shared" ref="N253" si="42">SUM(N254:N256)</f>
        <v>0</v>
      </c>
      <c r="O253" s="103">
        <f t="shared" si="36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4"/>
        <v>0</v>
      </c>
      <c r="D254" s="233"/>
      <c r="E254" s="52"/>
      <c r="F254" s="126">
        <f t="shared" si="33"/>
        <v>0</v>
      </c>
      <c r="G254" s="233"/>
      <c r="H254" s="181"/>
      <c r="I254" s="96">
        <f t="shared" si="34"/>
        <v>0</v>
      </c>
      <c r="J254" s="233"/>
      <c r="K254" s="181"/>
      <c r="L254" s="96">
        <f t="shared" si="35"/>
        <v>0</v>
      </c>
      <c r="M254" s="110"/>
      <c r="N254" s="52"/>
      <c r="O254" s="96">
        <f t="shared" si="36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4"/>
        <v>0</v>
      </c>
      <c r="D255" s="233"/>
      <c r="E255" s="52"/>
      <c r="F255" s="126">
        <f t="shared" si="33"/>
        <v>0</v>
      </c>
      <c r="G255" s="233"/>
      <c r="H255" s="181"/>
      <c r="I255" s="96">
        <f t="shared" si="34"/>
        <v>0</v>
      </c>
      <c r="J255" s="233"/>
      <c r="K255" s="181"/>
      <c r="L255" s="96">
        <f t="shared" si="35"/>
        <v>0</v>
      </c>
      <c r="M255" s="110"/>
      <c r="N255" s="52"/>
      <c r="O255" s="96">
        <f t="shared" si="36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4"/>
        <v>0</v>
      </c>
      <c r="D256" s="232"/>
      <c r="E256" s="47"/>
      <c r="F256" s="127">
        <f t="shared" si="33"/>
        <v>0</v>
      </c>
      <c r="G256" s="232"/>
      <c r="H256" s="180"/>
      <c r="I256" s="95">
        <f t="shared" si="34"/>
        <v>0</v>
      </c>
      <c r="J256" s="232"/>
      <c r="K256" s="180"/>
      <c r="L256" s="95">
        <f t="shared" si="35"/>
        <v>0</v>
      </c>
      <c r="M256" s="275"/>
      <c r="N256" s="47"/>
      <c r="O256" s="95">
        <f t="shared" si="36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3">F257+I257+L257+O257</f>
        <v>0</v>
      </c>
      <c r="D257" s="241"/>
      <c r="E257" s="112"/>
      <c r="F257" s="242">
        <f t="shared" si="33"/>
        <v>0</v>
      </c>
      <c r="G257" s="241"/>
      <c r="H257" s="185"/>
      <c r="I257" s="135">
        <f t="shared" si="34"/>
        <v>0</v>
      </c>
      <c r="J257" s="241"/>
      <c r="K257" s="185"/>
      <c r="L257" s="135">
        <f t="shared" si="35"/>
        <v>0</v>
      </c>
      <c r="M257" s="113"/>
      <c r="N257" s="112"/>
      <c r="O257" s="135">
        <f t="shared" si="36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3"/>
        <v>0</v>
      </c>
      <c r="D258" s="233"/>
      <c r="E258" s="52"/>
      <c r="F258" s="126">
        <f t="shared" si="33"/>
        <v>0</v>
      </c>
      <c r="G258" s="233"/>
      <c r="H258" s="181"/>
      <c r="I258" s="96">
        <f t="shared" si="34"/>
        <v>0</v>
      </c>
      <c r="J258" s="233"/>
      <c r="K258" s="181"/>
      <c r="L258" s="96">
        <f t="shared" si="35"/>
        <v>0</v>
      </c>
      <c r="M258" s="110"/>
      <c r="N258" s="52"/>
      <c r="O258" s="96">
        <f t="shared" si="36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3"/>
        <v>0</v>
      </c>
      <c r="D259" s="229">
        <f>SUM(D260,D264)</f>
        <v>0</v>
      </c>
      <c r="E259" s="43">
        <f>SUM(E260,E264)</f>
        <v>0</v>
      </c>
      <c r="F259" s="230">
        <f t="shared" si="33"/>
        <v>0</v>
      </c>
      <c r="G259" s="229">
        <f>SUM(G260,G264)</f>
        <v>0</v>
      </c>
      <c r="H259" s="91">
        <f t="shared" ref="H259:K259" si="44">SUM(H260,H264)</f>
        <v>0</v>
      </c>
      <c r="I259" s="101">
        <f t="shared" si="34"/>
        <v>0</v>
      </c>
      <c r="J259" s="229">
        <f t="shared" si="44"/>
        <v>0</v>
      </c>
      <c r="K259" s="91">
        <f t="shared" si="44"/>
        <v>0</v>
      </c>
      <c r="L259" s="101">
        <f t="shared" si="35"/>
        <v>0</v>
      </c>
      <c r="M259" s="121">
        <f>SUM(M260,M264)</f>
        <v>0</v>
      </c>
      <c r="N259" s="55">
        <f t="shared" ref="N259" si="45">SUM(N260,N264)</f>
        <v>0</v>
      </c>
      <c r="O259" s="265">
        <f t="shared" si="36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3"/>
        <v>0</v>
      </c>
      <c r="D260" s="237">
        <f>SUM(D261:D263)</f>
        <v>0</v>
      </c>
      <c r="E260" s="60">
        <f>SUM(E261:E263)</f>
        <v>0</v>
      </c>
      <c r="F260" s="238">
        <f t="shared" si="33"/>
        <v>0</v>
      </c>
      <c r="G260" s="237">
        <f>SUM(G261:G263)</f>
        <v>0</v>
      </c>
      <c r="H260" s="183">
        <f t="shared" ref="H260:K260" si="46">SUM(H261:H263)</f>
        <v>0</v>
      </c>
      <c r="I260" s="103">
        <f t="shared" si="34"/>
        <v>0</v>
      </c>
      <c r="J260" s="237">
        <f t="shared" si="46"/>
        <v>0</v>
      </c>
      <c r="K260" s="183">
        <f t="shared" si="46"/>
        <v>0</v>
      </c>
      <c r="L260" s="103">
        <f t="shared" si="35"/>
        <v>0</v>
      </c>
      <c r="M260" s="289">
        <f>SUM(M261:M263)</f>
        <v>0</v>
      </c>
      <c r="N260" s="292">
        <f t="shared" ref="N260" si="47">SUM(N261:N263)</f>
        <v>0</v>
      </c>
      <c r="O260" s="297">
        <f t="shared" si="36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3"/>
        <v>0</v>
      </c>
      <c r="D261" s="233"/>
      <c r="E261" s="52"/>
      <c r="F261" s="126">
        <f t="shared" si="33"/>
        <v>0</v>
      </c>
      <c r="G261" s="233"/>
      <c r="H261" s="181"/>
      <c r="I261" s="96">
        <f t="shared" si="34"/>
        <v>0</v>
      </c>
      <c r="J261" s="233"/>
      <c r="K261" s="181"/>
      <c r="L261" s="96">
        <f t="shared" si="35"/>
        <v>0</v>
      </c>
      <c r="M261" s="110"/>
      <c r="N261" s="52"/>
      <c r="O261" s="96">
        <f t="shared" si="36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3"/>
        <v>0</v>
      </c>
      <c r="D262" s="233"/>
      <c r="E262" s="52"/>
      <c r="F262" s="126">
        <f t="shared" si="33"/>
        <v>0</v>
      </c>
      <c r="G262" s="233"/>
      <c r="H262" s="181"/>
      <c r="I262" s="96">
        <f t="shared" si="34"/>
        <v>0</v>
      </c>
      <c r="J262" s="233"/>
      <c r="K262" s="181"/>
      <c r="L262" s="96">
        <f t="shared" si="35"/>
        <v>0</v>
      </c>
      <c r="M262" s="110"/>
      <c r="N262" s="52"/>
      <c r="O262" s="96">
        <f t="shared" si="36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3"/>
        <v>0</v>
      </c>
      <c r="D263" s="233"/>
      <c r="E263" s="52"/>
      <c r="F263" s="126">
        <f t="shared" si="33"/>
        <v>0</v>
      </c>
      <c r="G263" s="233"/>
      <c r="H263" s="181"/>
      <c r="I263" s="96">
        <f t="shared" si="34"/>
        <v>0</v>
      </c>
      <c r="J263" s="233"/>
      <c r="K263" s="181"/>
      <c r="L263" s="96">
        <f t="shared" si="35"/>
        <v>0</v>
      </c>
      <c r="M263" s="110"/>
      <c r="N263" s="52"/>
      <c r="O263" s="96">
        <f t="shared" si="36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3"/>
        <v>0</v>
      </c>
      <c r="D264" s="234">
        <f>SUM(D265:D268)</f>
        <v>0</v>
      </c>
      <c r="E264" s="34">
        <f>SUM(E265:E268)</f>
        <v>0</v>
      </c>
      <c r="F264" s="131">
        <f t="shared" si="33"/>
        <v>0</v>
      </c>
      <c r="G264" s="234">
        <f>SUM(G265:G268)</f>
        <v>0</v>
      </c>
      <c r="H264" s="104">
        <f>SUM(H265:H268)</f>
        <v>0</v>
      </c>
      <c r="I264" s="98">
        <f t="shared" si="34"/>
        <v>0</v>
      </c>
      <c r="J264" s="234">
        <f>SUM(J265:J268)</f>
        <v>0</v>
      </c>
      <c r="K264" s="104">
        <f>SUM(K265:K268)</f>
        <v>0</v>
      </c>
      <c r="L264" s="98">
        <f t="shared" si="35"/>
        <v>0</v>
      </c>
      <c r="M264" s="119">
        <f>SUM(M265:M268)</f>
        <v>0</v>
      </c>
      <c r="N264" s="34">
        <f>SUM(N265:N268)</f>
        <v>0</v>
      </c>
      <c r="O264" s="98">
        <f t="shared" si="36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3"/>
        <v>0</v>
      </c>
      <c r="D265" s="233"/>
      <c r="E265" s="52"/>
      <c r="F265" s="126">
        <f t="shared" si="33"/>
        <v>0</v>
      </c>
      <c r="G265" s="233"/>
      <c r="H265" s="181"/>
      <c r="I265" s="96">
        <f t="shared" si="34"/>
        <v>0</v>
      </c>
      <c r="J265" s="233"/>
      <c r="K265" s="181"/>
      <c r="L265" s="96">
        <f t="shared" si="35"/>
        <v>0</v>
      </c>
      <c r="M265" s="110"/>
      <c r="N265" s="52"/>
      <c r="O265" s="96">
        <f t="shared" si="36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3"/>
        <v>0</v>
      </c>
      <c r="D266" s="233"/>
      <c r="E266" s="52"/>
      <c r="F266" s="126">
        <f t="shared" si="33"/>
        <v>0</v>
      </c>
      <c r="G266" s="233"/>
      <c r="H266" s="181"/>
      <c r="I266" s="96">
        <f t="shared" si="34"/>
        <v>0</v>
      </c>
      <c r="J266" s="233"/>
      <c r="K266" s="181"/>
      <c r="L266" s="96">
        <f t="shared" si="35"/>
        <v>0</v>
      </c>
      <c r="M266" s="110"/>
      <c r="N266" s="52"/>
      <c r="O266" s="96">
        <f t="shared" si="36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3"/>
        <v>0</v>
      </c>
      <c r="D267" s="233"/>
      <c r="E267" s="52"/>
      <c r="F267" s="126">
        <f t="shared" si="33"/>
        <v>0</v>
      </c>
      <c r="G267" s="233"/>
      <c r="H267" s="181"/>
      <c r="I267" s="96">
        <f t="shared" si="34"/>
        <v>0</v>
      </c>
      <c r="J267" s="233"/>
      <c r="K267" s="181"/>
      <c r="L267" s="96">
        <f t="shared" si="35"/>
        <v>0</v>
      </c>
      <c r="M267" s="110"/>
      <c r="N267" s="52"/>
      <c r="O267" s="96">
        <f t="shared" si="36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3"/>
        <v>0</v>
      </c>
      <c r="D268" s="233"/>
      <c r="E268" s="52"/>
      <c r="F268" s="126">
        <f t="shared" si="33"/>
        <v>0</v>
      </c>
      <c r="G268" s="233"/>
      <c r="H268" s="181"/>
      <c r="I268" s="96">
        <f t="shared" si="34"/>
        <v>0</v>
      </c>
      <c r="J268" s="233"/>
      <c r="K268" s="181"/>
      <c r="L268" s="96">
        <f t="shared" si="35"/>
        <v>0</v>
      </c>
      <c r="M268" s="110"/>
      <c r="N268" s="52"/>
      <c r="O268" s="96">
        <f t="shared" si="36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3"/>
        <v>0</v>
      </c>
      <c r="D269" s="246">
        <f>SUM(D270,D281)</f>
        <v>0</v>
      </c>
      <c r="E269" s="133">
        <f>SUM(E270,E281)</f>
        <v>0</v>
      </c>
      <c r="F269" s="247">
        <f t="shared" si="33"/>
        <v>0</v>
      </c>
      <c r="G269" s="246">
        <f>SUM(G270,G281)</f>
        <v>0</v>
      </c>
      <c r="H269" s="188">
        <f t="shared" ref="H269:K269" si="48">SUM(H270,H281)</f>
        <v>0</v>
      </c>
      <c r="I269" s="266">
        <f t="shared" si="34"/>
        <v>0</v>
      </c>
      <c r="J269" s="246">
        <f t="shared" si="48"/>
        <v>0</v>
      </c>
      <c r="K269" s="188">
        <f t="shared" si="48"/>
        <v>0</v>
      </c>
      <c r="L269" s="266">
        <f t="shared" si="35"/>
        <v>0</v>
      </c>
      <c r="M269" s="291">
        <f>SUM(M270,M281)</f>
        <v>0</v>
      </c>
      <c r="N269" s="295">
        <f t="shared" ref="N269" si="49">SUM(N270,N281)</f>
        <v>0</v>
      </c>
      <c r="O269" s="300">
        <f t="shared" si="36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3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3"/>
        <v>0</v>
      </c>
      <c r="G270" s="229">
        <f>SUM(G271,G272,G276,G277,G280)</f>
        <v>0</v>
      </c>
      <c r="H270" s="91">
        <f t="shared" ref="H270:K270" si="50">SUM(H271,H272,H276,H277,H280)</f>
        <v>0</v>
      </c>
      <c r="I270" s="101">
        <f t="shared" si="34"/>
        <v>0</v>
      </c>
      <c r="J270" s="229">
        <f t="shared" si="50"/>
        <v>0</v>
      </c>
      <c r="K270" s="91">
        <f t="shared" si="50"/>
        <v>0</v>
      </c>
      <c r="L270" s="101">
        <f t="shared" si="35"/>
        <v>0</v>
      </c>
      <c r="M270" s="123">
        <f>SUM(M271,M272,M276,M277,M280)</f>
        <v>0</v>
      </c>
      <c r="N270" s="114">
        <f t="shared" ref="N270" si="51">SUM(N271,N272,N276,N277,N280)</f>
        <v>0</v>
      </c>
      <c r="O270" s="141">
        <f t="shared" si="36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3"/>
        <v>0</v>
      </c>
      <c r="D271" s="232"/>
      <c r="E271" s="47"/>
      <c r="F271" s="127">
        <f t="shared" si="33"/>
        <v>0</v>
      </c>
      <c r="G271" s="232"/>
      <c r="H271" s="180"/>
      <c r="I271" s="95">
        <f t="shared" si="34"/>
        <v>0</v>
      </c>
      <c r="J271" s="232"/>
      <c r="K271" s="180"/>
      <c r="L271" s="95">
        <f t="shared" si="35"/>
        <v>0</v>
      </c>
      <c r="M271" s="275"/>
      <c r="N271" s="47"/>
      <c r="O271" s="95">
        <f t="shared" si="36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3"/>
        <v>0</v>
      </c>
      <c r="D272" s="234">
        <f>SUM(D273:D275)</f>
        <v>0</v>
      </c>
      <c r="E272" s="34">
        <f>SUM(E273:E275)</f>
        <v>0</v>
      </c>
      <c r="F272" s="131">
        <f t="shared" si="33"/>
        <v>0</v>
      </c>
      <c r="G272" s="234">
        <f>SUM(G273:G275)</f>
        <v>0</v>
      </c>
      <c r="H272" s="104">
        <f>SUM(H273:H275)</f>
        <v>0</v>
      </c>
      <c r="I272" s="98">
        <f t="shared" si="34"/>
        <v>0</v>
      </c>
      <c r="J272" s="234">
        <f>SUM(J273:J275)</f>
        <v>0</v>
      </c>
      <c r="K272" s="104">
        <f>SUM(K273:K275)</f>
        <v>0</v>
      </c>
      <c r="L272" s="98">
        <f t="shared" si="35"/>
        <v>0</v>
      </c>
      <c r="M272" s="119">
        <f>SUM(M273:M275)</f>
        <v>0</v>
      </c>
      <c r="N272" s="34">
        <f>SUM(N273:N275)</f>
        <v>0</v>
      </c>
      <c r="O272" s="98">
        <f t="shared" si="36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3"/>
        <v>0</v>
      </c>
      <c r="D273" s="233"/>
      <c r="E273" s="52"/>
      <c r="F273" s="126">
        <f t="shared" si="33"/>
        <v>0</v>
      </c>
      <c r="G273" s="233"/>
      <c r="H273" s="181"/>
      <c r="I273" s="96">
        <f t="shared" si="34"/>
        <v>0</v>
      </c>
      <c r="J273" s="233"/>
      <c r="K273" s="181"/>
      <c r="L273" s="96">
        <f t="shared" si="35"/>
        <v>0</v>
      </c>
      <c r="M273" s="110"/>
      <c r="N273" s="52"/>
      <c r="O273" s="96">
        <f t="shared" si="36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3"/>
        <v>0</v>
      </c>
      <c r="D274" s="233"/>
      <c r="E274" s="52"/>
      <c r="F274" s="126">
        <f t="shared" si="33"/>
        <v>0</v>
      </c>
      <c r="G274" s="233"/>
      <c r="H274" s="181"/>
      <c r="I274" s="96">
        <f t="shared" si="34"/>
        <v>0</v>
      </c>
      <c r="J274" s="233"/>
      <c r="K274" s="181"/>
      <c r="L274" s="96">
        <f t="shared" si="35"/>
        <v>0</v>
      </c>
      <c r="M274" s="110"/>
      <c r="N274" s="52"/>
      <c r="O274" s="96">
        <f t="shared" si="36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3"/>
        <v>0</v>
      </c>
      <c r="D275" s="232"/>
      <c r="E275" s="47"/>
      <c r="F275" s="127">
        <f t="shared" si="33"/>
        <v>0</v>
      </c>
      <c r="G275" s="232"/>
      <c r="H275" s="180"/>
      <c r="I275" s="95">
        <f t="shared" si="34"/>
        <v>0</v>
      </c>
      <c r="J275" s="232"/>
      <c r="K275" s="180"/>
      <c r="L275" s="95">
        <f t="shared" si="35"/>
        <v>0</v>
      </c>
      <c r="M275" s="275"/>
      <c r="N275" s="47"/>
      <c r="O275" s="95">
        <f t="shared" si="36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3"/>
        <v>0</v>
      </c>
      <c r="D276" s="233"/>
      <c r="E276" s="52"/>
      <c r="F276" s="126">
        <f t="shared" si="33"/>
        <v>0</v>
      </c>
      <c r="G276" s="233"/>
      <c r="H276" s="181"/>
      <c r="I276" s="96">
        <f t="shared" si="34"/>
        <v>0</v>
      </c>
      <c r="J276" s="233"/>
      <c r="K276" s="181"/>
      <c r="L276" s="96">
        <f t="shared" si="35"/>
        <v>0</v>
      </c>
      <c r="M276" s="110"/>
      <c r="N276" s="52"/>
      <c r="O276" s="96">
        <f t="shared" si="36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3"/>
        <v>0</v>
      </c>
      <c r="D277" s="234">
        <f>SUM(D278:D279)</f>
        <v>0</v>
      </c>
      <c r="E277" s="34">
        <f>SUM(E278:E279)</f>
        <v>0</v>
      </c>
      <c r="F277" s="131">
        <f t="shared" si="33"/>
        <v>0</v>
      </c>
      <c r="G277" s="234">
        <f>SUM(G278:G279)</f>
        <v>0</v>
      </c>
      <c r="H277" s="104">
        <f>SUM(H278:H279)</f>
        <v>0</v>
      </c>
      <c r="I277" s="98">
        <f t="shared" si="34"/>
        <v>0</v>
      </c>
      <c r="J277" s="234">
        <f>SUM(J278:J279)</f>
        <v>0</v>
      </c>
      <c r="K277" s="104">
        <f>SUM(K278:K279)</f>
        <v>0</v>
      </c>
      <c r="L277" s="98">
        <f t="shared" si="35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3"/>
        <v>0</v>
      </c>
      <c r="D278" s="233"/>
      <c r="E278" s="52"/>
      <c r="F278" s="126">
        <f t="shared" si="33"/>
        <v>0</v>
      </c>
      <c r="G278" s="233"/>
      <c r="H278" s="181"/>
      <c r="I278" s="96">
        <f t="shared" si="34"/>
        <v>0</v>
      </c>
      <c r="J278" s="233"/>
      <c r="K278" s="181"/>
      <c r="L278" s="96">
        <f t="shared" si="35"/>
        <v>0</v>
      </c>
      <c r="M278" s="110"/>
      <c r="N278" s="52"/>
      <c r="O278" s="96">
        <f t="shared" ref="O278:O281" si="52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3"/>
        <v>0</v>
      </c>
      <c r="D279" s="233"/>
      <c r="E279" s="52"/>
      <c r="F279" s="126">
        <f t="shared" si="33"/>
        <v>0</v>
      </c>
      <c r="G279" s="233"/>
      <c r="H279" s="181"/>
      <c r="I279" s="96">
        <f t="shared" si="34"/>
        <v>0</v>
      </c>
      <c r="J279" s="233"/>
      <c r="K279" s="181"/>
      <c r="L279" s="96">
        <f t="shared" si="35"/>
        <v>0</v>
      </c>
      <c r="M279" s="110"/>
      <c r="N279" s="52"/>
      <c r="O279" s="96">
        <f t="shared" si="52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3"/>
        <v>0</v>
      </c>
      <c r="D280" s="232"/>
      <c r="E280" s="47"/>
      <c r="F280" s="127">
        <f t="shared" si="33"/>
        <v>0</v>
      </c>
      <c r="G280" s="232"/>
      <c r="H280" s="180"/>
      <c r="I280" s="95">
        <f t="shared" si="34"/>
        <v>0</v>
      </c>
      <c r="J280" s="232"/>
      <c r="K280" s="180"/>
      <c r="L280" s="95">
        <f t="shared" si="35"/>
        <v>0</v>
      </c>
      <c r="M280" s="275"/>
      <c r="N280" s="47"/>
      <c r="O280" s="95">
        <f t="shared" si="52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3"/>
        <v>0</v>
      </c>
      <c r="D281" s="244">
        <f>D282</f>
        <v>0</v>
      </c>
      <c r="E281" s="55">
        <f>SUM(E282)</f>
        <v>0</v>
      </c>
      <c r="F281" s="245">
        <f t="shared" si="33"/>
        <v>0</v>
      </c>
      <c r="G281" s="244">
        <f t="shared" ref="G281" si="53">G282</f>
        <v>0</v>
      </c>
      <c r="H281" s="187">
        <f>SUM(H282)</f>
        <v>0</v>
      </c>
      <c r="I281" s="265">
        <f t="shared" si="34"/>
        <v>0</v>
      </c>
      <c r="J281" s="244">
        <f>SUM(J282)</f>
        <v>0</v>
      </c>
      <c r="K281" s="187">
        <f>SUM(K282)</f>
        <v>0</v>
      </c>
      <c r="L281" s="265">
        <f t="shared" si="35"/>
        <v>0</v>
      </c>
      <c r="M281" s="121">
        <f t="shared" ref="M281" si="54">M282</f>
        <v>0</v>
      </c>
      <c r="N281" s="55">
        <f>SUM(N282)</f>
        <v>0</v>
      </c>
      <c r="O281" s="265">
        <f t="shared" si="52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3"/>
        <v>0</v>
      </c>
      <c r="D282" s="248"/>
      <c r="E282" s="136"/>
      <c r="F282" s="249">
        <f t="shared" si="33"/>
        <v>0</v>
      </c>
      <c r="G282" s="248"/>
      <c r="H282" s="189"/>
      <c r="I282" s="267">
        <f t="shared" si="34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3"/>
        <v>0</v>
      </c>
      <c r="D283" s="234">
        <f>SUM(D284:D285)</f>
        <v>0</v>
      </c>
      <c r="E283" s="34">
        <f>SUM(E284:E285)</f>
        <v>0</v>
      </c>
      <c r="F283" s="131">
        <f t="shared" si="33"/>
        <v>0</v>
      </c>
      <c r="G283" s="234">
        <f>SUM(G284:G285)</f>
        <v>0</v>
      </c>
      <c r="H283" s="104">
        <f>SUM(H284:H285)</f>
        <v>0</v>
      </c>
      <c r="I283" s="98">
        <f t="shared" si="34"/>
        <v>0</v>
      </c>
      <c r="J283" s="234">
        <f>SUM(J284:J285)</f>
        <v>0</v>
      </c>
      <c r="K283" s="104">
        <f>SUM(K284:K285)</f>
        <v>0</v>
      </c>
      <c r="L283" s="98">
        <f t="shared" si="35"/>
        <v>0</v>
      </c>
      <c r="M283" s="119">
        <f>SUM(M284:M285)</f>
        <v>0</v>
      </c>
      <c r="N283" s="34">
        <f>SUM(N284:N285)</f>
        <v>0</v>
      </c>
      <c r="O283" s="98">
        <f t="shared" ref="O283:O286" si="55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3"/>
        <v>0</v>
      </c>
      <c r="D284" s="233"/>
      <c r="E284" s="52"/>
      <c r="F284" s="126">
        <f t="shared" si="33"/>
        <v>0</v>
      </c>
      <c r="G284" s="233"/>
      <c r="H284" s="181"/>
      <c r="I284" s="96">
        <f t="shared" si="34"/>
        <v>0</v>
      </c>
      <c r="J284" s="233"/>
      <c r="K284" s="181"/>
      <c r="L284" s="96">
        <f t="shared" si="35"/>
        <v>0</v>
      </c>
      <c r="M284" s="110"/>
      <c r="N284" s="52"/>
      <c r="O284" s="96">
        <f t="shared" si="55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3"/>
        <v>0</v>
      </c>
      <c r="D285" s="232"/>
      <c r="E285" s="47"/>
      <c r="F285" s="127">
        <f t="shared" si="33"/>
        <v>0</v>
      </c>
      <c r="G285" s="232"/>
      <c r="H285" s="180"/>
      <c r="I285" s="95">
        <f t="shared" si="34"/>
        <v>0</v>
      </c>
      <c r="J285" s="232"/>
      <c r="K285" s="180"/>
      <c r="L285" s="95">
        <f t="shared" si="35"/>
        <v>0</v>
      </c>
      <c r="M285" s="275"/>
      <c r="N285" s="47"/>
      <c r="O285" s="95">
        <f t="shared" si="55"/>
        <v>0</v>
      </c>
      <c r="P285" s="324"/>
    </row>
    <row r="286" spans="1:16" x14ac:dyDescent="0.25">
      <c r="A286" s="139"/>
      <c r="B286" s="139" t="s">
        <v>251</v>
      </c>
      <c r="C286" s="141">
        <f>SUM(C283,C269,C231,C196,C188,C174,C76,C54)</f>
        <v>68474</v>
      </c>
      <c r="D286" s="243">
        <f>SUM(D283,D269,D231,D196,D188,D174,D76,D54)</f>
        <v>61300</v>
      </c>
      <c r="E286" s="114">
        <f>SUM(E283,E269,E231,E196,E188,E174,E76,E54)</f>
        <v>0</v>
      </c>
      <c r="F286" s="140">
        <f t="shared" si="33"/>
        <v>61300</v>
      </c>
      <c r="G286" s="243">
        <f>SUM(G283,G269,G231,G196,G188,G174,G76,G54)</f>
        <v>7000</v>
      </c>
      <c r="H286" s="186">
        <f>SUM(H283,H269,H231,H196,H188,H174,H76,H54)</f>
        <v>0</v>
      </c>
      <c r="I286" s="141">
        <f t="shared" si="34"/>
        <v>7000</v>
      </c>
      <c r="J286" s="243">
        <f>SUM(J283,J269,J231,J196,J188,J174,J76,J54)</f>
        <v>0</v>
      </c>
      <c r="K286" s="186">
        <f>SUM(K283,K269,K231,K196,K188,K174,K76,K54)</f>
        <v>0</v>
      </c>
      <c r="L286" s="141">
        <f t="shared" si="35"/>
        <v>0</v>
      </c>
      <c r="M286" s="123">
        <f>SUM(M283,M269,M231,M196,M188,M174,M76,M54)</f>
        <v>174</v>
      </c>
      <c r="N286" s="114">
        <f>SUM(N283,N269,N231,N196,N188,N174,N76,N54)</f>
        <v>0</v>
      </c>
      <c r="O286" s="141">
        <f t="shared" si="55"/>
        <v>174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6">F288+I288+L288+O288</f>
        <v>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(M26+M46)-M52</f>
        <v>0</v>
      </c>
      <c r="N288" s="143">
        <f>(N26+N46)-N52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0</v>
      </c>
      <c r="D290" s="250">
        <f t="shared" ref="D290" si="57">SUM(D291,D293)-D301+D303</f>
        <v>0</v>
      </c>
      <c r="E290" s="143">
        <f t="shared" ref="E290" si="58">SUM(E291,E293)-E301+E303</f>
        <v>0</v>
      </c>
      <c r="F290" s="144">
        <f>D290+E290</f>
        <v>0</v>
      </c>
      <c r="G290" s="250">
        <f t="shared" ref="G290" si="59">SUM(G291,G293)-G301+G303</f>
        <v>0</v>
      </c>
      <c r="H290" s="190">
        <f t="shared" ref="H290:K290" si="60">SUM(H291,H293)-H301+H303</f>
        <v>0</v>
      </c>
      <c r="I290" s="147">
        <f>G290+H290</f>
        <v>0</v>
      </c>
      <c r="J290" s="250">
        <f t="shared" si="60"/>
        <v>0</v>
      </c>
      <c r="K290" s="190">
        <f t="shared" si="60"/>
        <v>0</v>
      </c>
      <c r="L290" s="147">
        <f>J290+K290</f>
        <v>0</v>
      </c>
      <c r="M290" s="142">
        <f t="shared" ref="M290" si="61">SUM(M291,M293)-M301+M303</f>
        <v>0</v>
      </c>
      <c r="N290" s="143">
        <f t="shared" ref="N290" si="62">SUM(N291,N293)-N301+N303</f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f t="shared" ref="D291" si="63">D23-D283</f>
        <v>0</v>
      </c>
      <c r="E291" s="143">
        <f>E23-E283</f>
        <v>0</v>
      </c>
      <c r="F291" s="144">
        <f>D291+E291</f>
        <v>0</v>
      </c>
      <c r="G291" s="250">
        <f t="shared" ref="G291" si="64"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 t="shared" ref="M291" si="65"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" si="66">SUM(D294,D296,D298)-SUM(D295,D297,D299)</f>
        <v>0</v>
      </c>
      <c r="E293" s="143">
        <f t="shared" ref="E293:K293" si="67">SUM(E294,E296,E298)-SUM(E295,E297,E299)</f>
        <v>0</v>
      </c>
      <c r="F293" s="144">
        <f>D293+E293</f>
        <v>0</v>
      </c>
      <c r="G293" s="250">
        <f t="shared" ref="G293" si="68">SUM(G294,G296,G298)-SUM(G295,G297,G299)</f>
        <v>0</v>
      </c>
      <c r="H293" s="190">
        <f t="shared" si="67"/>
        <v>0</v>
      </c>
      <c r="I293" s="147">
        <f>G293+H293</f>
        <v>0</v>
      </c>
      <c r="J293" s="250">
        <f t="shared" si="67"/>
        <v>0</v>
      </c>
      <c r="K293" s="190">
        <f t="shared" si="67"/>
        <v>0</v>
      </c>
      <c r="L293" s="147">
        <f>J293+K293</f>
        <v>0</v>
      </c>
      <c r="M293" s="142">
        <f t="shared" ref="M293" si="69">SUM(M294,M296,M298)-SUM(M295,M297,M299)</f>
        <v>0</v>
      </c>
      <c r="N293" s="143">
        <f t="shared" ref="N293" si="70">SUM(N294,N296,N298)-SUM(N295,N297,N299)</f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71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71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71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72">G296+H296</f>
        <v>0</v>
      </c>
      <c r="J296" s="233"/>
      <c r="K296" s="181"/>
      <c r="L296" s="96">
        <f t="shared" ref="L296:L303" si="73">J296+K296</f>
        <v>0</v>
      </c>
      <c r="M296" s="110"/>
      <c r="N296" s="52"/>
      <c r="O296" s="96">
        <f t="shared" ref="O296:O303" si="74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71"/>
        <v>0</v>
      </c>
      <c r="D297" s="233"/>
      <c r="E297" s="52"/>
      <c r="F297" s="126">
        <f t="shared" ref="F297:F303" si="75">D297+E297</f>
        <v>0</v>
      </c>
      <c r="G297" s="233"/>
      <c r="H297" s="181"/>
      <c r="I297" s="96">
        <f t="shared" si="72"/>
        <v>0</v>
      </c>
      <c r="J297" s="233"/>
      <c r="K297" s="181"/>
      <c r="L297" s="96">
        <f t="shared" si="73"/>
        <v>0</v>
      </c>
      <c r="M297" s="110"/>
      <c r="N297" s="52"/>
      <c r="O297" s="96">
        <f t="shared" si="74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71"/>
        <v>0</v>
      </c>
      <c r="D298" s="233"/>
      <c r="E298" s="52"/>
      <c r="F298" s="126">
        <f t="shared" si="75"/>
        <v>0</v>
      </c>
      <c r="G298" s="233"/>
      <c r="H298" s="181"/>
      <c r="I298" s="96">
        <f t="shared" si="72"/>
        <v>0</v>
      </c>
      <c r="J298" s="233"/>
      <c r="K298" s="181"/>
      <c r="L298" s="96">
        <f t="shared" si="73"/>
        <v>0</v>
      </c>
      <c r="M298" s="110"/>
      <c r="N298" s="52"/>
      <c r="O298" s="96">
        <f t="shared" si="74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71"/>
        <v>0</v>
      </c>
      <c r="D299" s="241"/>
      <c r="E299" s="112"/>
      <c r="F299" s="242">
        <f t="shared" si="75"/>
        <v>0</v>
      </c>
      <c r="G299" s="241"/>
      <c r="H299" s="185"/>
      <c r="I299" s="135">
        <f t="shared" si="72"/>
        <v>0</v>
      </c>
      <c r="J299" s="241"/>
      <c r="K299" s="185"/>
      <c r="L299" s="135">
        <f t="shared" si="73"/>
        <v>0</v>
      </c>
      <c r="M299" s="113"/>
      <c r="N299" s="112"/>
      <c r="O299" s="135">
        <f t="shared" si="74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71"/>
        <v>0</v>
      </c>
      <c r="D301" s="253"/>
      <c r="E301" s="153"/>
      <c r="F301" s="254">
        <f t="shared" si="75"/>
        <v>0</v>
      </c>
      <c r="G301" s="253"/>
      <c r="H301" s="192"/>
      <c r="I301" s="154">
        <f t="shared" si="72"/>
        <v>0</v>
      </c>
      <c r="J301" s="253"/>
      <c r="K301" s="192"/>
      <c r="L301" s="154">
        <f t="shared" si="73"/>
        <v>0</v>
      </c>
      <c r="M301" s="284"/>
      <c r="N301" s="153"/>
      <c r="O301" s="154">
        <f t="shared" si="74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71"/>
        <v>0</v>
      </c>
      <c r="D303" s="257"/>
      <c r="E303" s="161"/>
      <c r="F303" s="258">
        <f t="shared" si="75"/>
        <v>0</v>
      </c>
      <c r="G303" s="253"/>
      <c r="H303" s="192"/>
      <c r="I303" s="154">
        <f t="shared" si="72"/>
        <v>0</v>
      </c>
      <c r="J303" s="253"/>
      <c r="K303" s="192"/>
      <c r="L303" s="154">
        <f t="shared" si="73"/>
        <v>0</v>
      </c>
      <c r="M303" s="284"/>
      <c r="N303" s="153"/>
      <c r="O303" s="154">
        <f t="shared" si="74"/>
        <v>0</v>
      </c>
      <c r="P303" s="340"/>
    </row>
    <row r="304" spans="1:16" x14ac:dyDescent="0.25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</row>
    <row r="305" spans="1:16" x14ac:dyDescent="0.25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</row>
    <row r="306" spans="1:16" ht="12.75" customHeight="1" x14ac:dyDescent="0.25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</row>
    <row r="307" spans="1:16" ht="12.75" customHeight="1" x14ac:dyDescent="0.25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</row>
    <row r="308" spans="1:16" ht="12.75" customHeight="1" x14ac:dyDescent="0.25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</row>
    <row r="309" spans="1:16" ht="12.75" customHeight="1" x14ac:dyDescent="0.25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</row>
    <row r="310" spans="1:16" ht="12.75" customHeight="1" x14ac:dyDescent="0.25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</row>
    <row r="311" spans="1:16" ht="12.75" customHeight="1" x14ac:dyDescent="0.25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</row>
    <row r="312" spans="1:16" ht="12.75" customHeight="1" x14ac:dyDescent="0.25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</row>
    <row r="313" spans="1:16" ht="12.75" customHeight="1" x14ac:dyDescent="0.25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</row>
    <row r="314" spans="1:16" ht="12.75" customHeight="1" x14ac:dyDescent="0.25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</row>
    <row r="315" spans="1:16" ht="12.75" customHeight="1" x14ac:dyDescent="0.25">
      <c r="A315" s="350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</row>
    <row r="316" spans="1:16" x14ac:dyDescent="0.25">
      <c r="A316" s="350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</row>
    <row r="317" spans="1:16" x14ac:dyDescent="0.25">
      <c r="A317" s="350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</row>
    <row r="318" spans="1:16" x14ac:dyDescent="0.25">
      <c r="A318" s="350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</row>
    <row r="319" spans="1:16" x14ac:dyDescent="0.25">
      <c r="A319" s="350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</row>
    <row r="320" spans="1:16" x14ac:dyDescent="0.25">
      <c r="A320" s="350"/>
      <c r="B320" s="350"/>
      <c r="C320" s="350"/>
      <c r="D320" s="350"/>
      <c r="E320" s="350"/>
      <c r="F320" s="350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</row>
    <row r="321" spans="1:16" x14ac:dyDescent="0.25">
      <c r="A321" s="350"/>
      <c r="B321" s="350"/>
      <c r="C321" s="350"/>
      <c r="D321" s="350"/>
      <c r="E321" s="350"/>
      <c r="F321" s="350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</row>
    <row r="322" spans="1:16" x14ac:dyDescent="0.25">
      <c r="A322" s="350"/>
      <c r="B322" s="350"/>
      <c r="C322" s="350"/>
      <c r="D322" s="350"/>
      <c r="E322" s="350"/>
      <c r="F322" s="350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</row>
    <row r="323" spans="1:16" x14ac:dyDescent="0.25">
      <c r="A323" s="350"/>
      <c r="B323" s="350"/>
      <c r="C323" s="350"/>
      <c r="D323" s="350"/>
      <c r="E323" s="350"/>
      <c r="F323" s="350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</row>
    <row r="324" spans="1:16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</row>
    <row r="325" spans="1:16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</row>
    <row r="326" spans="1:16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</row>
    <row r="327" spans="1:16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</row>
    <row r="328" spans="1:1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</sheetData>
  <sheetProtection algorithmName="SHA-512" hashValue="7UDlcPeUfXcDPeeAgdfDzI2qBs1pk5j/lkr8b+NSczU96DYDMBt2iXe4Ewj549Jz7QPW7nFMbWGZDdOMMsmb9g==" saltValue="uXRIJm49fGStS423kppbYQ==" spinCount="100000" sheet="1" objects="1" scenarios="1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14.pielikums Jūrmalas pilsētas domes 
2015.gada 5.marta saistošajiem noteikumiem Nr.13
(protokols Nr.6, 11.punkts)
Tāme Nr.08.1.10.  </first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</sheetPr>
  <dimension ref="A1:R322"/>
  <sheetViews>
    <sheetView view="pageLayout" zoomScaleNormal="90" workbookViewId="0">
      <selection activeCell="S5" sqref="S5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customHeight="1" x14ac:dyDescent="0.25">
      <c r="A5" s="5" t="s">
        <v>0</v>
      </c>
      <c r="B5" s="6"/>
      <c r="C5" s="1149" t="s">
        <v>1272</v>
      </c>
      <c r="D5" s="1150"/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P5" s="1151"/>
      <c r="Q5" s="518"/>
    </row>
    <row r="6" spans="1:17" ht="12.75" customHeight="1" x14ac:dyDescent="0.25">
      <c r="A6" s="5" t="s">
        <v>1</v>
      </c>
      <c r="B6" s="6"/>
      <c r="C6" s="1149" t="s">
        <v>1273</v>
      </c>
      <c r="D6" s="1150"/>
      <c r="E6" s="1150"/>
      <c r="F6" s="1150"/>
      <c r="G6" s="1150"/>
      <c r="H6" s="1150"/>
      <c r="I6" s="1150"/>
      <c r="J6" s="1150"/>
      <c r="K6" s="1150"/>
      <c r="L6" s="1150"/>
      <c r="M6" s="1150"/>
      <c r="N6" s="1150"/>
      <c r="O6" s="1150"/>
      <c r="P6" s="1151"/>
      <c r="Q6" s="518"/>
    </row>
    <row r="7" spans="1:17" ht="12.75" customHeight="1" x14ac:dyDescent="0.25">
      <c r="A7" s="2" t="s">
        <v>2</v>
      </c>
      <c r="B7" s="3"/>
      <c r="C7" s="1152" t="s">
        <v>1274</v>
      </c>
      <c r="D7" s="1153"/>
      <c r="E7" s="1153"/>
      <c r="F7" s="1153"/>
      <c r="G7" s="1153"/>
      <c r="H7" s="1153"/>
      <c r="I7" s="1153"/>
      <c r="J7" s="1153"/>
      <c r="K7" s="1153"/>
      <c r="L7" s="1153"/>
      <c r="M7" s="1153"/>
      <c r="N7" s="1153"/>
      <c r="O7" s="1153"/>
      <c r="P7" s="1154"/>
      <c r="Q7" s="518"/>
    </row>
    <row r="8" spans="1:17" ht="12.75" customHeight="1" x14ac:dyDescent="0.25">
      <c r="A8" s="2" t="s">
        <v>3</v>
      </c>
      <c r="B8" s="3"/>
      <c r="C8" s="1152" t="s">
        <v>1275</v>
      </c>
      <c r="D8" s="1153"/>
      <c r="E8" s="1153"/>
      <c r="F8" s="1153"/>
      <c r="G8" s="1153"/>
      <c r="H8" s="1153"/>
      <c r="I8" s="1153"/>
      <c r="J8" s="1153"/>
      <c r="K8" s="1153"/>
      <c r="L8" s="1153"/>
      <c r="M8" s="1153"/>
      <c r="N8" s="1153"/>
      <c r="O8" s="1153"/>
      <c r="P8" s="1154"/>
      <c r="Q8" s="518"/>
    </row>
    <row r="9" spans="1:17" ht="24" customHeight="1" x14ac:dyDescent="0.25">
      <c r="A9" s="2" t="s">
        <v>4</v>
      </c>
      <c r="B9" s="3"/>
      <c r="C9" s="1149" t="s">
        <v>1276</v>
      </c>
      <c r="D9" s="1150"/>
      <c r="E9" s="1150"/>
      <c r="F9" s="1150"/>
      <c r="G9" s="1150"/>
      <c r="H9" s="1150"/>
      <c r="I9" s="1150"/>
      <c r="J9" s="1150"/>
      <c r="K9" s="1150"/>
      <c r="L9" s="1150"/>
      <c r="M9" s="1150"/>
      <c r="N9" s="1150"/>
      <c r="O9" s="1150"/>
      <c r="P9" s="1151"/>
      <c r="Q9" s="518"/>
    </row>
    <row r="10" spans="1:17" ht="12.75" customHeight="1" x14ac:dyDescent="0.25">
      <c r="A10" s="7" t="s">
        <v>5</v>
      </c>
      <c r="B10" s="3"/>
      <c r="C10" s="1152"/>
      <c r="D10" s="1153"/>
      <c r="E10" s="1153"/>
      <c r="F10" s="1153"/>
      <c r="G10" s="1153"/>
      <c r="H10" s="1153"/>
      <c r="I10" s="1153"/>
      <c r="J10" s="1153"/>
      <c r="K10" s="1153"/>
      <c r="L10" s="1153"/>
      <c r="M10" s="1153"/>
      <c r="N10" s="1153"/>
      <c r="O10" s="1153"/>
      <c r="P10" s="1154"/>
      <c r="Q10" s="518"/>
    </row>
    <row r="11" spans="1:17" ht="12.75" customHeight="1" x14ac:dyDescent="0.25">
      <c r="A11" s="2"/>
      <c r="B11" s="3" t="s">
        <v>6</v>
      </c>
      <c r="C11" s="1152" t="s">
        <v>1277</v>
      </c>
      <c r="D11" s="1153"/>
      <c r="E11" s="1153"/>
      <c r="F11" s="1153"/>
      <c r="G11" s="1153"/>
      <c r="H11" s="1153"/>
      <c r="I11" s="1153"/>
      <c r="J11" s="1153"/>
      <c r="K11" s="1153"/>
      <c r="L11" s="1153"/>
      <c r="M11" s="1153"/>
      <c r="N11" s="1153"/>
      <c r="O11" s="1153"/>
      <c r="P11" s="1154"/>
      <c r="Q11" s="518"/>
    </row>
    <row r="12" spans="1:17" ht="12.75" customHeight="1" x14ac:dyDescent="0.25">
      <c r="A12" s="2"/>
      <c r="B12" s="3" t="s">
        <v>7</v>
      </c>
      <c r="C12" s="451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4"/>
      <c r="Q12" s="518"/>
    </row>
    <row r="13" spans="1:17" ht="12.75" customHeight="1" x14ac:dyDescent="0.25">
      <c r="A13" s="2"/>
      <c r="B13" s="3" t="s">
        <v>8</v>
      </c>
      <c r="C13" s="451"/>
      <c r="D13" s="302"/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4"/>
      <c r="Q13" s="518"/>
    </row>
    <row r="14" spans="1:17" ht="12.75" customHeight="1" x14ac:dyDescent="0.25">
      <c r="A14" s="2"/>
      <c r="B14" s="3" t="s">
        <v>9</v>
      </c>
      <c r="C14" s="451"/>
      <c r="D14" s="302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304"/>
      <c r="Q14" s="518"/>
    </row>
    <row r="15" spans="1:17" ht="12.75" customHeight="1" x14ac:dyDescent="0.25">
      <c r="A15" s="2"/>
      <c r="B15" s="3" t="s">
        <v>10</v>
      </c>
      <c r="C15" s="451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4"/>
      <c r="Q15" s="518"/>
    </row>
    <row r="16" spans="1:17" ht="12.75" customHeight="1" x14ac:dyDescent="0.25">
      <c r="A16" s="8"/>
      <c r="B16" s="9"/>
      <c r="C16" s="1155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8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8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8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8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8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8" s="17" customFormat="1" ht="32.25" customHeight="1" thickBot="1" x14ac:dyDescent="0.3">
      <c r="A22" s="18"/>
      <c r="B22" s="19" t="s">
        <v>20</v>
      </c>
      <c r="C22" s="353">
        <f>F22+I22+L22+O22</f>
        <v>10003</v>
      </c>
      <c r="D22" s="195">
        <v>10163</v>
      </c>
      <c r="E22" s="20">
        <f>SUM(E23,E26,E27,E43,E44)</f>
        <v>-160</v>
      </c>
      <c r="F22" s="196">
        <f t="shared" ref="F22:F27" si="0">D22+E22</f>
        <v>10003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  <c r="R22" s="281"/>
    </row>
    <row r="23" spans="1:18" ht="21.75" customHeight="1" thickTop="1" x14ac:dyDescent="0.25">
      <c r="A23" s="22"/>
      <c r="B23" s="23" t="s">
        <v>21</v>
      </c>
      <c r="C23" s="354">
        <f>F23+I23+L23+O23</f>
        <v>0</v>
      </c>
      <c r="D23" s="197"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  <c r="R23" s="281"/>
    </row>
    <row r="24" spans="1:18" x14ac:dyDescent="0.25">
      <c r="A24" s="26"/>
      <c r="B24" s="27" t="s">
        <v>22</v>
      </c>
      <c r="C24" s="355">
        <f>F24+I24+L24+O24</f>
        <v>0</v>
      </c>
      <c r="D24" s="199">
        <v>0</v>
      </c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  <c r="R24" s="281"/>
    </row>
    <row r="25" spans="1:18" x14ac:dyDescent="0.25">
      <c r="A25" s="30"/>
      <c r="B25" s="31" t="s">
        <v>23</v>
      </c>
      <c r="C25" s="356">
        <f>F25+I25+L25+O25</f>
        <v>0</v>
      </c>
      <c r="D25" s="201">
        <v>0</v>
      </c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  <c r="R25" s="281"/>
    </row>
    <row r="26" spans="1:18" s="17" customFormat="1" ht="33.75" customHeight="1" thickBot="1" x14ac:dyDescent="0.3">
      <c r="A26" s="159">
        <v>19300</v>
      </c>
      <c r="B26" s="159" t="s">
        <v>277</v>
      </c>
      <c r="C26" s="357">
        <f>SUM(F26,I26)</f>
        <v>10003</v>
      </c>
      <c r="D26" s="203">
        <v>10163</v>
      </c>
      <c r="E26" s="35">
        <v>-160</v>
      </c>
      <c r="F26" s="204">
        <f t="shared" si="0"/>
        <v>10003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  <c r="R26" s="281"/>
    </row>
    <row r="27" spans="1:18" s="17" customFormat="1" ht="36.75" customHeight="1" thickTop="1" x14ac:dyDescent="0.25">
      <c r="A27" s="38"/>
      <c r="B27" s="38" t="s">
        <v>25</v>
      </c>
      <c r="C27" s="358">
        <f>F27</f>
        <v>0</v>
      </c>
      <c r="D27" s="205">
        <v>0</v>
      </c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  <c r="R27" s="281"/>
    </row>
    <row r="28" spans="1:18" s="17" customFormat="1" ht="36" x14ac:dyDescent="0.25">
      <c r="A28" s="38">
        <v>21300</v>
      </c>
      <c r="B28" s="38" t="s">
        <v>26</v>
      </c>
      <c r="C28" s="358">
        <f t="shared" ref="C28:C42" si="1">L28</f>
        <v>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  <c r="R28" s="281"/>
    </row>
    <row r="29" spans="1:18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  <c r="R29" s="281"/>
    </row>
    <row r="30" spans="1:18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  <c r="R30" s="281"/>
    </row>
    <row r="31" spans="1:18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  <c r="R31" s="281"/>
    </row>
    <row r="32" spans="1:18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  <c r="R32" s="281"/>
    </row>
    <row r="33" spans="1:18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  <c r="R33" s="281"/>
    </row>
    <row r="34" spans="1:18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  <c r="R34" s="281"/>
    </row>
    <row r="35" spans="1:18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  <c r="R35" s="281"/>
    </row>
    <row r="36" spans="1:18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  <c r="R36" s="281"/>
    </row>
    <row r="37" spans="1:18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  <c r="R37" s="281"/>
    </row>
    <row r="38" spans="1:18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  <c r="R38" s="281"/>
    </row>
    <row r="39" spans="1:18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  <c r="R39" s="281"/>
    </row>
    <row r="40" spans="1:18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  <c r="R40" s="281"/>
    </row>
    <row r="41" spans="1:18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  <c r="R41" s="281"/>
    </row>
    <row r="42" spans="1:18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  <c r="R42" s="281"/>
    </row>
    <row r="43" spans="1:18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>
        <v>0</v>
      </c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  <c r="R43" s="281"/>
    </row>
    <row r="44" spans="1:18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  <c r="R44" s="281"/>
    </row>
    <row r="45" spans="1:18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>
        <v>0</v>
      </c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  <c r="R45" s="281"/>
    </row>
    <row r="46" spans="1:18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  <c r="R46" s="281"/>
    </row>
    <row r="47" spans="1:18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  <c r="R47" s="281"/>
    </row>
    <row r="48" spans="1:18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  <c r="R48" s="281"/>
    </row>
    <row r="49" spans="1:18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  <c r="R49" s="281"/>
    </row>
    <row r="50" spans="1:18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  <c r="R50" s="281"/>
    </row>
    <row r="51" spans="1:18" s="17" customFormat="1" ht="12.75" thickBot="1" x14ac:dyDescent="0.3">
      <c r="A51" s="77"/>
      <c r="B51" s="18" t="s">
        <v>48</v>
      </c>
      <c r="C51" s="366">
        <f t="shared" ref="C51:C114" si="4">F51+I51+L51+O51</f>
        <v>10003</v>
      </c>
      <c r="D51" s="221">
        <v>10163</v>
      </c>
      <c r="E51" s="78">
        <f>SUM(E52,E283)</f>
        <v>-160</v>
      </c>
      <c r="F51" s="222">
        <f t="shared" ref="F51:F115" si="5">D51+E51</f>
        <v>10003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0</v>
      </c>
      <c r="K51" s="175">
        <f>SUM(K52,K283)</f>
        <v>0</v>
      </c>
      <c r="L51" s="79">
        <f t="shared" ref="L51:L115" si="7">J51+K51</f>
        <v>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  <c r="R51" s="281"/>
    </row>
    <row r="52" spans="1:18" s="17" customFormat="1" ht="36.75" thickTop="1" x14ac:dyDescent="0.25">
      <c r="A52" s="80"/>
      <c r="B52" s="81" t="s">
        <v>49</v>
      </c>
      <c r="C52" s="367">
        <f t="shared" si="4"/>
        <v>10003</v>
      </c>
      <c r="D52" s="223">
        <v>10163</v>
      </c>
      <c r="E52" s="82">
        <f>SUM(E53,E195)</f>
        <v>-160</v>
      </c>
      <c r="F52" s="224">
        <f t="shared" si="5"/>
        <v>10003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0</v>
      </c>
      <c r="K52" s="176">
        <f>SUM(K53,K195)</f>
        <v>0</v>
      </c>
      <c r="L52" s="83">
        <f t="shared" si="7"/>
        <v>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  <c r="R52" s="281"/>
    </row>
    <row r="53" spans="1:18" s="17" customFormat="1" ht="24" x14ac:dyDescent="0.25">
      <c r="A53" s="84"/>
      <c r="B53" s="15" t="s">
        <v>50</v>
      </c>
      <c r="C53" s="368">
        <f t="shared" si="4"/>
        <v>10003</v>
      </c>
      <c r="D53" s="225">
        <v>10163</v>
      </c>
      <c r="E53" s="85">
        <f>SUM(E54,E76,E174,E188)</f>
        <v>-160</v>
      </c>
      <c r="F53" s="226">
        <f t="shared" si="5"/>
        <v>10003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0</v>
      </c>
      <c r="K53" s="177">
        <f>SUM(K54,K76,K174,K188)</f>
        <v>0</v>
      </c>
      <c r="L53" s="86">
        <f t="shared" si="7"/>
        <v>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  <c r="R53" s="281"/>
    </row>
    <row r="54" spans="1:18" s="17" customFormat="1" x14ac:dyDescent="0.25">
      <c r="A54" s="87">
        <v>1000</v>
      </c>
      <c r="B54" s="87" t="s">
        <v>51</v>
      </c>
      <c r="C54" s="369">
        <f t="shared" si="4"/>
        <v>0</v>
      </c>
      <c r="D54" s="227">
        <v>0</v>
      </c>
      <c r="E54" s="88">
        <f>SUM(E55,E68)</f>
        <v>0</v>
      </c>
      <c r="F54" s="228">
        <f t="shared" si="5"/>
        <v>0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  <c r="R54" s="281"/>
    </row>
    <row r="55" spans="1:18" x14ac:dyDescent="0.25">
      <c r="A55" s="38">
        <v>1100</v>
      </c>
      <c r="B55" s="90" t="s">
        <v>52</v>
      </c>
      <c r="C55" s="358">
        <f t="shared" si="4"/>
        <v>0</v>
      </c>
      <c r="D55" s="229">
        <v>0</v>
      </c>
      <c r="E55" s="43">
        <f>SUM(E56,E59,E67)</f>
        <v>0</v>
      </c>
      <c r="F55" s="230">
        <f t="shared" si="5"/>
        <v>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  <c r="R55" s="281"/>
    </row>
    <row r="56" spans="1:18" x14ac:dyDescent="0.25">
      <c r="A56" s="92">
        <v>1110</v>
      </c>
      <c r="B56" s="69" t="s">
        <v>53</v>
      </c>
      <c r="C56" s="364">
        <f t="shared" si="4"/>
        <v>0</v>
      </c>
      <c r="D56" s="115">
        <v>0</v>
      </c>
      <c r="E56" s="93">
        <f>SUM(E57:E58)</f>
        <v>0</v>
      </c>
      <c r="F56" s="231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  <c r="R56" s="281"/>
    </row>
    <row r="57" spans="1:18" x14ac:dyDescent="0.25">
      <c r="A57" s="27">
        <v>1111</v>
      </c>
      <c r="B57" s="45" t="s">
        <v>54</v>
      </c>
      <c r="C57" s="359">
        <f t="shared" si="4"/>
        <v>0</v>
      </c>
      <c r="D57" s="232">
        <v>0</v>
      </c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  <c r="R57" s="281"/>
    </row>
    <row r="58" spans="1:18" ht="24" customHeight="1" x14ac:dyDescent="0.25">
      <c r="A58" s="31">
        <v>1119</v>
      </c>
      <c r="B58" s="50" t="s">
        <v>55</v>
      </c>
      <c r="C58" s="343">
        <f t="shared" si="4"/>
        <v>0</v>
      </c>
      <c r="D58" s="233">
        <v>0</v>
      </c>
      <c r="E58" s="52"/>
      <c r="F58" s="126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  <c r="R58" s="281"/>
    </row>
    <row r="59" spans="1:18" ht="23.25" customHeight="1" x14ac:dyDescent="0.25">
      <c r="A59" s="97">
        <v>1140</v>
      </c>
      <c r="B59" s="50" t="s">
        <v>56</v>
      </c>
      <c r="C59" s="343">
        <f t="shared" si="4"/>
        <v>0</v>
      </c>
      <c r="D59" s="234">
        <v>0</v>
      </c>
      <c r="E59" s="34">
        <f>SUM(E60:E66)</f>
        <v>0</v>
      </c>
      <c r="F59" s="131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  <c r="R59" s="281"/>
    </row>
    <row r="60" spans="1:18" x14ac:dyDescent="0.25">
      <c r="A60" s="31">
        <v>1141</v>
      </c>
      <c r="B60" s="50" t="s">
        <v>57</v>
      </c>
      <c r="C60" s="343">
        <f t="shared" si="4"/>
        <v>0</v>
      </c>
      <c r="D60" s="233">
        <v>0</v>
      </c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  <c r="R60" s="281"/>
    </row>
    <row r="61" spans="1:18" ht="24.75" customHeight="1" x14ac:dyDescent="0.25">
      <c r="A61" s="31">
        <v>1142</v>
      </c>
      <c r="B61" s="50" t="s">
        <v>58</v>
      </c>
      <c r="C61" s="343">
        <f t="shared" si="4"/>
        <v>0</v>
      </c>
      <c r="D61" s="233">
        <v>0</v>
      </c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  <c r="R61" s="281"/>
    </row>
    <row r="62" spans="1:18" ht="24" x14ac:dyDescent="0.25">
      <c r="A62" s="31">
        <v>1145</v>
      </c>
      <c r="B62" s="50" t="s">
        <v>59</v>
      </c>
      <c r="C62" s="343">
        <f t="shared" si="4"/>
        <v>0</v>
      </c>
      <c r="D62" s="233">
        <v>0</v>
      </c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  <c r="R62" s="281"/>
    </row>
    <row r="63" spans="1:18" ht="27.75" customHeight="1" x14ac:dyDescent="0.25">
      <c r="A63" s="31">
        <v>1146</v>
      </c>
      <c r="B63" s="50" t="s">
        <v>60</v>
      </c>
      <c r="C63" s="343">
        <f t="shared" si="4"/>
        <v>0</v>
      </c>
      <c r="D63" s="233">
        <v>0</v>
      </c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  <c r="R63" s="281"/>
    </row>
    <row r="64" spans="1:18" x14ac:dyDescent="0.25">
      <c r="A64" s="31">
        <v>1147</v>
      </c>
      <c r="B64" s="50" t="s">
        <v>61</v>
      </c>
      <c r="C64" s="343">
        <f t="shared" si="4"/>
        <v>0</v>
      </c>
      <c r="D64" s="233">
        <v>0</v>
      </c>
      <c r="E64" s="52"/>
      <c r="F64" s="126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  <c r="R64" s="281"/>
    </row>
    <row r="65" spans="1:18" x14ac:dyDescent="0.25">
      <c r="A65" s="31">
        <v>1148</v>
      </c>
      <c r="B65" s="50" t="s">
        <v>295</v>
      </c>
      <c r="C65" s="343">
        <f t="shared" si="4"/>
        <v>0</v>
      </c>
      <c r="D65" s="233">
        <v>0</v>
      </c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  <c r="R65" s="281"/>
    </row>
    <row r="66" spans="1:18" ht="37.5" customHeight="1" x14ac:dyDescent="0.25">
      <c r="A66" s="31">
        <v>1149</v>
      </c>
      <c r="B66" s="50" t="s">
        <v>62</v>
      </c>
      <c r="C66" s="343">
        <f t="shared" si="4"/>
        <v>0</v>
      </c>
      <c r="D66" s="233">
        <v>0</v>
      </c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  <c r="R66" s="281"/>
    </row>
    <row r="67" spans="1:18" ht="36" x14ac:dyDescent="0.25">
      <c r="A67" s="92">
        <v>1150</v>
      </c>
      <c r="B67" s="69" t="s">
        <v>63</v>
      </c>
      <c r="C67" s="343">
        <f t="shared" si="4"/>
        <v>0</v>
      </c>
      <c r="D67" s="235">
        <v>0</v>
      </c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  <c r="R67" s="281"/>
    </row>
    <row r="68" spans="1:18" ht="36" x14ac:dyDescent="0.25">
      <c r="A68" s="38">
        <v>1200</v>
      </c>
      <c r="B68" s="90" t="s">
        <v>64</v>
      </c>
      <c r="C68" s="358">
        <f t="shared" si="4"/>
        <v>0</v>
      </c>
      <c r="D68" s="229">
        <v>0</v>
      </c>
      <c r="E68" s="43">
        <f>SUM(E69:E70)</f>
        <v>0</v>
      </c>
      <c r="F68" s="230">
        <f>D68+E68</f>
        <v>0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  <c r="R68" s="281"/>
    </row>
    <row r="69" spans="1:18" ht="24" x14ac:dyDescent="0.25">
      <c r="A69" s="102">
        <v>1210</v>
      </c>
      <c r="B69" s="45" t="s">
        <v>65</v>
      </c>
      <c r="C69" s="359">
        <f t="shared" si="4"/>
        <v>0</v>
      </c>
      <c r="D69" s="232">
        <v>0</v>
      </c>
      <c r="E69" s="47"/>
      <c r="F69" s="127">
        <f t="shared" si="5"/>
        <v>0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  <c r="R69" s="281"/>
    </row>
    <row r="70" spans="1:18" ht="24" x14ac:dyDescent="0.25">
      <c r="A70" s="97">
        <v>1220</v>
      </c>
      <c r="B70" s="50" t="s">
        <v>66</v>
      </c>
      <c r="C70" s="343">
        <f t="shared" si="4"/>
        <v>0</v>
      </c>
      <c r="D70" s="234">
        <v>0</v>
      </c>
      <c r="E70" s="34">
        <f>SUM(E71:E75)</f>
        <v>0</v>
      </c>
      <c r="F70" s="131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  <c r="R70" s="281"/>
    </row>
    <row r="71" spans="1:18" ht="60" x14ac:dyDescent="0.25">
      <c r="A71" s="31">
        <v>1221</v>
      </c>
      <c r="B71" s="50" t="s">
        <v>296</v>
      </c>
      <c r="C71" s="343">
        <f t="shared" si="4"/>
        <v>0</v>
      </c>
      <c r="D71" s="233">
        <v>0</v>
      </c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  <c r="R71" s="281"/>
    </row>
    <row r="72" spans="1:18" x14ac:dyDescent="0.25">
      <c r="A72" s="31">
        <v>1223</v>
      </c>
      <c r="B72" s="50" t="s">
        <v>67</v>
      </c>
      <c r="C72" s="343">
        <f t="shared" si="4"/>
        <v>0</v>
      </c>
      <c r="D72" s="233">
        <v>0</v>
      </c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  <c r="R72" s="281"/>
    </row>
    <row r="73" spans="1:18" x14ac:dyDescent="0.25">
      <c r="A73" s="31">
        <v>1225</v>
      </c>
      <c r="B73" s="50" t="s">
        <v>293</v>
      </c>
      <c r="C73" s="343">
        <f t="shared" si="4"/>
        <v>0</v>
      </c>
      <c r="D73" s="233">
        <v>0</v>
      </c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  <c r="R73" s="281"/>
    </row>
    <row r="74" spans="1:18" ht="36" x14ac:dyDescent="0.25">
      <c r="A74" s="31">
        <v>1227</v>
      </c>
      <c r="B74" s="50" t="s">
        <v>68</v>
      </c>
      <c r="C74" s="343">
        <f t="shared" si="4"/>
        <v>0</v>
      </c>
      <c r="D74" s="233">
        <v>0</v>
      </c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  <c r="R74" s="281"/>
    </row>
    <row r="75" spans="1:18" ht="60" x14ac:dyDescent="0.25">
      <c r="A75" s="31">
        <v>1228</v>
      </c>
      <c r="B75" s="50" t="s">
        <v>297</v>
      </c>
      <c r="C75" s="343">
        <f t="shared" si="4"/>
        <v>0</v>
      </c>
      <c r="D75" s="233">
        <v>0</v>
      </c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  <c r="R75" s="281"/>
    </row>
    <row r="76" spans="1:18" ht="15" customHeight="1" x14ac:dyDescent="0.25">
      <c r="A76" s="87">
        <v>2000</v>
      </c>
      <c r="B76" s="87" t="s">
        <v>69</v>
      </c>
      <c r="C76" s="369">
        <f t="shared" si="4"/>
        <v>10003</v>
      </c>
      <c r="D76" s="227">
        <v>10163</v>
      </c>
      <c r="E76" s="88">
        <f>SUM(E77,E84,E131,E165,E166,E173)</f>
        <v>-160</v>
      </c>
      <c r="F76" s="228">
        <f t="shared" si="5"/>
        <v>10003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0</v>
      </c>
      <c r="K76" s="178">
        <f>SUM(K77,K84,K131,K165,K166,K173)</f>
        <v>0</v>
      </c>
      <c r="L76" s="89">
        <f t="shared" si="7"/>
        <v>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  <c r="R76" s="281"/>
    </row>
    <row r="77" spans="1:18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  <c r="R77" s="281"/>
    </row>
    <row r="78" spans="1:18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  <c r="R78" s="281"/>
    </row>
    <row r="79" spans="1:18" x14ac:dyDescent="0.25">
      <c r="A79" s="31">
        <v>2111</v>
      </c>
      <c r="B79" s="50" t="s">
        <v>70</v>
      </c>
      <c r="C79" s="343">
        <f t="shared" si="4"/>
        <v>0</v>
      </c>
      <c r="D79" s="233">
        <v>0</v>
      </c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  <c r="R79" s="281"/>
    </row>
    <row r="80" spans="1:18" ht="24" x14ac:dyDescent="0.25">
      <c r="A80" s="31">
        <v>2112</v>
      </c>
      <c r="B80" s="50" t="s">
        <v>300</v>
      </c>
      <c r="C80" s="343">
        <f t="shared" si="4"/>
        <v>0</v>
      </c>
      <c r="D80" s="233">
        <v>0</v>
      </c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  <c r="R80" s="281"/>
    </row>
    <row r="81" spans="1:18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  <c r="R81" s="281"/>
    </row>
    <row r="82" spans="1:18" x14ac:dyDescent="0.25">
      <c r="A82" s="31">
        <v>2121</v>
      </c>
      <c r="B82" s="50" t="s">
        <v>70</v>
      </c>
      <c r="C82" s="343">
        <f t="shared" si="4"/>
        <v>0</v>
      </c>
      <c r="D82" s="233">
        <v>0</v>
      </c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  <c r="R82" s="281"/>
    </row>
    <row r="83" spans="1:18" ht="24" x14ac:dyDescent="0.25">
      <c r="A83" s="31">
        <v>2122</v>
      </c>
      <c r="B83" s="50" t="s">
        <v>300</v>
      </c>
      <c r="C83" s="343">
        <f t="shared" si="4"/>
        <v>0</v>
      </c>
      <c r="D83" s="233">
        <v>0</v>
      </c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  <c r="R83" s="281"/>
    </row>
    <row r="84" spans="1:18" x14ac:dyDescent="0.25">
      <c r="A84" s="38">
        <v>2200</v>
      </c>
      <c r="B84" s="90" t="s">
        <v>71</v>
      </c>
      <c r="C84" s="344">
        <f t="shared" si="4"/>
        <v>9423</v>
      </c>
      <c r="D84" s="229">
        <v>9883</v>
      </c>
      <c r="E84" s="43">
        <f>SUM(E85,E90,E96,E104,E113,E117,E123,E129)</f>
        <v>-460</v>
      </c>
      <c r="F84" s="230">
        <f t="shared" si="5"/>
        <v>9423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  <c r="R84" s="281"/>
    </row>
    <row r="85" spans="1:18" ht="24" x14ac:dyDescent="0.25">
      <c r="A85" s="92">
        <v>2210</v>
      </c>
      <c r="B85" s="69" t="s">
        <v>72</v>
      </c>
      <c r="C85" s="364">
        <f t="shared" si="4"/>
        <v>0</v>
      </c>
      <c r="D85" s="115"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  <c r="R85" s="281"/>
    </row>
    <row r="86" spans="1:18" ht="24" x14ac:dyDescent="0.25">
      <c r="A86" s="27">
        <v>2211</v>
      </c>
      <c r="B86" s="45" t="s">
        <v>73</v>
      </c>
      <c r="C86" s="343">
        <f t="shared" si="4"/>
        <v>0</v>
      </c>
      <c r="D86" s="232">
        <v>0</v>
      </c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  <c r="R86" s="281"/>
    </row>
    <row r="87" spans="1:18" ht="36" x14ac:dyDescent="0.25">
      <c r="A87" s="31">
        <v>2212</v>
      </c>
      <c r="B87" s="50" t="s">
        <v>74</v>
      </c>
      <c r="C87" s="343">
        <f t="shared" si="4"/>
        <v>0</v>
      </c>
      <c r="D87" s="233">
        <v>0</v>
      </c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  <c r="R87" s="281"/>
    </row>
    <row r="88" spans="1:18" ht="24" x14ac:dyDescent="0.25">
      <c r="A88" s="31">
        <v>2214</v>
      </c>
      <c r="B88" s="50" t="s">
        <v>75</v>
      </c>
      <c r="C88" s="343">
        <f t="shared" si="4"/>
        <v>0</v>
      </c>
      <c r="D88" s="233">
        <v>0</v>
      </c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  <c r="R88" s="281"/>
    </row>
    <row r="89" spans="1:18" x14ac:dyDescent="0.25">
      <c r="A89" s="31">
        <v>2219</v>
      </c>
      <c r="B89" s="50" t="s">
        <v>76</v>
      </c>
      <c r="C89" s="343">
        <f t="shared" si="4"/>
        <v>0</v>
      </c>
      <c r="D89" s="233">
        <v>0</v>
      </c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  <c r="R89" s="281"/>
    </row>
    <row r="90" spans="1:18" ht="24" x14ac:dyDescent="0.25">
      <c r="A90" s="97">
        <v>2220</v>
      </c>
      <c r="B90" s="50" t="s">
        <v>77</v>
      </c>
      <c r="C90" s="343">
        <f t="shared" si="4"/>
        <v>0</v>
      </c>
      <c r="D90" s="234"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  <c r="R90" s="281"/>
    </row>
    <row r="91" spans="1:18" x14ac:dyDescent="0.25">
      <c r="A91" s="31">
        <v>2221</v>
      </c>
      <c r="B91" s="50" t="s">
        <v>78</v>
      </c>
      <c r="C91" s="343">
        <f t="shared" si="4"/>
        <v>0</v>
      </c>
      <c r="D91" s="233">
        <v>0</v>
      </c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  <c r="R91" s="281"/>
    </row>
    <row r="92" spans="1:18" x14ac:dyDescent="0.25">
      <c r="A92" s="31">
        <v>2222</v>
      </c>
      <c r="B92" s="50" t="s">
        <v>79</v>
      </c>
      <c r="C92" s="343">
        <f t="shared" si="4"/>
        <v>0</v>
      </c>
      <c r="D92" s="233">
        <v>0</v>
      </c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  <c r="R92" s="281"/>
    </row>
    <row r="93" spans="1:18" x14ac:dyDescent="0.25">
      <c r="A93" s="31">
        <v>2223</v>
      </c>
      <c r="B93" s="50" t="s">
        <v>80</v>
      </c>
      <c r="C93" s="343">
        <f t="shared" si="4"/>
        <v>0</v>
      </c>
      <c r="D93" s="233">
        <v>0</v>
      </c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  <c r="R93" s="281"/>
    </row>
    <row r="94" spans="1:18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>
        <v>0</v>
      </c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  <c r="R94" s="281"/>
    </row>
    <row r="95" spans="1:18" ht="24" x14ac:dyDescent="0.25">
      <c r="A95" s="31">
        <v>2229</v>
      </c>
      <c r="B95" s="50" t="s">
        <v>81</v>
      </c>
      <c r="C95" s="343">
        <f t="shared" si="4"/>
        <v>0</v>
      </c>
      <c r="D95" s="233">
        <v>0</v>
      </c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  <c r="R95" s="281"/>
    </row>
    <row r="96" spans="1:18" ht="36" x14ac:dyDescent="0.25">
      <c r="A96" s="97">
        <v>2230</v>
      </c>
      <c r="B96" s="50" t="s">
        <v>82</v>
      </c>
      <c r="C96" s="343">
        <f t="shared" si="4"/>
        <v>1133</v>
      </c>
      <c r="D96" s="234">
        <v>723</v>
      </c>
      <c r="E96" s="34">
        <f>SUM(E97:E103)</f>
        <v>410</v>
      </c>
      <c r="F96" s="131">
        <f t="shared" si="5"/>
        <v>1133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  <c r="R96" s="281"/>
    </row>
    <row r="97" spans="1:18" ht="24" x14ac:dyDescent="0.25">
      <c r="A97" s="31">
        <v>2231</v>
      </c>
      <c r="B97" s="50" t="s">
        <v>303</v>
      </c>
      <c r="C97" s="343">
        <f t="shared" si="4"/>
        <v>340</v>
      </c>
      <c r="D97" s="233">
        <v>0</v>
      </c>
      <c r="E97" s="52">
        <f>500-160</f>
        <v>340</v>
      </c>
      <c r="F97" s="126">
        <f t="shared" si="5"/>
        <v>340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  <c r="R97" s="281"/>
    </row>
    <row r="98" spans="1:18" ht="36" x14ac:dyDescent="0.25">
      <c r="A98" s="31">
        <v>2232</v>
      </c>
      <c r="B98" s="50" t="s">
        <v>83</v>
      </c>
      <c r="C98" s="343">
        <f t="shared" si="4"/>
        <v>0</v>
      </c>
      <c r="D98" s="233">
        <v>0</v>
      </c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  <c r="R98" s="281"/>
    </row>
    <row r="99" spans="1:18" ht="24" x14ac:dyDescent="0.25">
      <c r="A99" s="27">
        <v>2233</v>
      </c>
      <c r="B99" s="45" t="s">
        <v>84</v>
      </c>
      <c r="C99" s="343">
        <f t="shared" si="4"/>
        <v>0</v>
      </c>
      <c r="D99" s="232">
        <v>0</v>
      </c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  <c r="R99" s="281"/>
    </row>
    <row r="100" spans="1:18" ht="36" x14ac:dyDescent="0.25">
      <c r="A100" s="31">
        <v>2234</v>
      </c>
      <c r="B100" s="50" t="s">
        <v>85</v>
      </c>
      <c r="C100" s="343">
        <f t="shared" si="4"/>
        <v>0</v>
      </c>
      <c r="D100" s="233">
        <v>0</v>
      </c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  <c r="R100" s="281"/>
    </row>
    <row r="101" spans="1:18" ht="24" x14ac:dyDescent="0.25">
      <c r="A101" s="31">
        <v>2235</v>
      </c>
      <c r="B101" s="50" t="s">
        <v>304</v>
      </c>
      <c r="C101" s="343">
        <f t="shared" si="4"/>
        <v>0</v>
      </c>
      <c r="D101" s="233">
        <v>0</v>
      </c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  <c r="R101" s="281"/>
    </row>
    <row r="102" spans="1:18" x14ac:dyDescent="0.25">
      <c r="A102" s="31">
        <v>2236</v>
      </c>
      <c r="B102" s="50" t="s">
        <v>86</v>
      </c>
      <c r="C102" s="343">
        <f t="shared" si="4"/>
        <v>0</v>
      </c>
      <c r="D102" s="233">
        <v>0</v>
      </c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  <c r="R102" s="281"/>
    </row>
    <row r="103" spans="1:18" ht="24" x14ac:dyDescent="0.25">
      <c r="A103" s="31">
        <v>2239</v>
      </c>
      <c r="B103" s="50" t="s">
        <v>87</v>
      </c>
      <c r="C103" s="343">
        <f t="shared" si="4"/>
        <v>793</v>
      </c>
      <c r="D103" s="233">
        <v>723</v>
      </c>
      <c r="E103" s="52">
        <v>70</v>
      </c>
      <c r="F103" s="126">
        <f t="shared" si="5"/>
        <v>793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  <c r="R103" s="281"/>
    </row>
    <row r="104" spans="1:18" ht="36" x14ac:dyDescent="0.25">
      <c r="A104" s="97">
        <v>2240</v>
      </c>
      <c r="B104" s="50" t="s">
        <v>305</v>
      </c>
      <c r="C104" s="343">
        <f t="shared" si="4"/>
        <v>0</v>
      </c>
      <c r="D104" s="234">
        <v>0</v>
      </c>
      <c r="E104" s="34">
        <f>SUM(E105:E112)</f>
        <v>0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  <c r="R104" s="281"/>
    </row>
    <row r="105" spans="1:18" x14ac:dyDescent="0.25">
      <c r="A105" s="31">
        <v>2241</v>
      </c>
      <c r="B105" s="50" t="s">
        <v>88</v>
      </c>
      <c r="C105" s="343">
        <f t="shared" si="4"/>
        <v>0</v>
      </c>
      <c r="D105" s="233">
        <v>0</v>
      </c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  <c r="R105" s="281"/>
    </row>
    <row r="106" spans="1:18" ht="24" x14ac:dyDescent="0.25">
      <c r="A106" s="31">
        <v>2242</v>
      </c>
      <c r="B106" s="50" t="s">
        <v>89</v>
      </c>
      <c r="C106" s="343">
        <f t="shared" si="4"/>
        <v>0</v>
      </c>
      <c r="D106" s="233">
        <v>0</v>
      </c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  <c r="R106" s="281"/>
    </row>
    <row r="107" spans="1:18" ht="24" x14ac:dyDescent="0.25">
      <c r="A107" s="31">
        <v>2243</v>
      </c>
      <c r="B107" s="50" t="s">
        <v>90</v>
      </c>
      <c r="C107" s="343">
        <f t="shared" si="4"/>
        <v>0</v>
      </c>
      <c r="D107" s="233">
        <v>0</v>
      </c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  <c r="R107" s="281"/>
    </row>
    <row r="108" spans="1:18" x14ac:dyDescent="0.25">
      <c r="A108" s="31">
        <v>2244</v>
      </c>
      <c r="B108" s="50" t="s">
        <v>306</v>
      </c>
      <c r="C108" s="343">
        <f t="shared" si="4"/>
        <v>0</v>
      </c>
      <c r="D108" s="233">
        <v>0</v>
      </c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  <c r="R108" s="281"/>
    </row>
    <row r="109" spans="1:18" ht="24" x14ac:dyDescent="0.25">
      <c r="A109" s="31">
        <v>2246</v>
      </c>
      <c r="B109" s="50" t="s">
        <v>91</v>
      </c>
      <c r="C109" s="343">
        <f t="shared" si="4"/>
        <v>0</v>
      </c>
      <c r="D109" s="233">
        <v>0</v>
      </c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  <c r="R109" s="281"/>
    </row>
    <row r="110" spans="1:18" x14ac:dyDescent="0.25">
      <c r="A110" s="31">
        <v>2247</v>
      </c>
      <c r="B110" s="50" t="s">
        <v>92</v>
      </c>
      <c r="C110" s="343">
        <f t="shared" si="4"/>
        <v>0</v>
      </c>
      <c r="D110" s="233">
        <v>0</v>
      </c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  <c r="R110" s="281"/>
    </row>
    <row r="111" spans="1:18" ht="24" x14ac:dyDescent="0.25">
      <c r="A111" s="31">
        <v>2248</v>
      </c>
      <c r="B111" s="50" t="s">
        <v>93</v>
      </c>
      <c r="C111" s="343">
        <f t="shared" si="4"/>
        <v>0</v>
      </c>
      <c r="D111" s="233">
        <v>0</v>
      </c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  <c r="R111" s="281"/>
    </row>
    <row r="112" spans="1:18" ht="24" x14ac:dyDescent="0.25">
      <c r="A112" s="31">
        <v>2249</v>
      </c>
      <c r="B112" s="50" t="s">
        <v>94</v>
      </c>
      <c r="C112" s="343">
        <f t="shared" si="4"/>
        <v>0</v>
      </c>
      <c r="D112" s="233">
        <v>0</v>
      </c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  <c r="R112" s="281"/>
    </row>
    <row r="113" spans="1:18" x14ac:dyDescent="0.25">
      <c r="A113" s="97">
        <v>2250</v>
      </c>
      <c r="B113" s="50" t="s">
        <v>95</v>
      </c>
      <c r="C113" s="343">
        <f t="shared" si="4"/>
        <v>0</v>
      </c>
      <c r="D113" s="234"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  <c r="R113" s="281"/>
    </row>
    <row r="114" spans="1:18" x14ac:dyDescent="0.25">
      <c r="A114" s="31">
        <v>2251</v>
      </c>
      <c r="B114" s="50" t="s">
        <v>96</v>
      </c>
      <c r="C114" s="343">
        <f t="shared" si="4"/>
        <v>0</v>
      </c>
      <c r="D114" s="233">
        <v>0</v>
      </c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  <c r="R114" s="281"/>
    </row>
    <row r="115" spans="1:18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>
        <v>0</v>
      </c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  <c r="R115" s="281"/>
    </row>
    <row r="116" spans="1:18" ht="24" x14ac:dyDescent="0.25">
      <c r="A116" s="31">
        <v>2259</v>
      </c>
      <c r="B116" s="50" t="s">
        <v>98</v>
      </c>
      <c r="C116" s="343">
        <f t="shared" si="9"/>
        <v>0</v>
      </c>
      <c r="D116" s="233">
        <v>0</v>
      </c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  <c r="R116" s="281"/>
    </row>
    <row r="117" spans="1:18" x14ac:dyDescent="0.25">
      <c r="A117" s="97">
        <v>2260</v>
      </c>
      <c r="B117" s="50" t="s">
        <v>99</v>
      </c>
      <c r="C117" s="343">
        <f t="shared" si="9"/>
        <v>0</v>
      </c>
      <c r="D117" s="234"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  <c r="R117" s="281"/>
    </row>
    <row r="118" spans="1:18" x14ac:dyDescent="0.25">
      <c r="A118" s="31">
        <v>2261</v>
      </c>
      <c r="B118" s="50" t="s">
        <v>100</v>
      </c>
      <c r="C118" s="343">
        <f t="shared" si="9"/>
        <v>0</v>
      </c>
      <c r="D118" s="233">
        <v>0</v>
      </c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  <c r="R118" s="281"/>
    </row>
    <row r="119" spans="1:18" x14ac:dyDescent="0.25">
      <c r="A119" s="31">
        <v>2262</v>
      </c>
      <c r="B119" s="50" t="s">
        <v>101</v>
      </c>
      <c r="C119" s="343">
        <f t="shared" si="9"/>
        <v>0</v>
      </c>
      <c r="D119" s="233">
        <v>0</v>
      </c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  <c r="R119" s="281"/>
    </row>
    <row r="120" spans="1:18" x14ac:dyDescent="0.25">
      <c r="A120" s="31">
        <v>2263</v>
      </c>
      <c r="B120" s="50" t="s">
        <v>102</v>
      </c>
      <c r="C120" s="343">
        <f t="shared" si="9"/>
        <v>0</v>
      </c>
      <c r="D120" s="233">
        <v>0</v>
      </c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  <c r="R120" s="281"/>
    </row>
    <row r="121" spans="1:18" ht="24" x14ac:dyDescent="0.25">
      <c r="A121" s="31">
        <v>2264</v>
      </c>
      <c r="B121" s="50" t="s">
        <v>307</v>
      </c>
      <c r="C121" s="343">
        <f t="shared" si="9"/>
        <v>0</v>
      </c>
      <c r="D121" s="233">
        <v>0</v>
      </c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  <c r="R121" s="281"/>
    </row>
    <row r="122" spans="1:18" x14ac:dyDescent="0.25">
      <c r="A122" s="31">
        <v>2269</v>
      </c>
      <c r="B122" s="50" t="s">
        <v>103</v>
      </c>
      <c r="C122" s="343">
        <f t="shared" si="9"/>
        <v>0</v>
      </c>
      <c r="D122" s="233">
        <v>0</v>
      </c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  <c r="R122" s="281"/>
    </row>
    <row r="123" spans="1:18" x14ac:dyDescent="0.25">
      <c r="A123" s="97">
        <v>2270</v>
      </c>
      <c r="B123" s="50" t="s">
        <v>104</v>
      </c>
      <c r="C123" s="343">
        <f t="shared" si="9"/>
        <v>8290</v>
      </c>
      <c r="D123" s="234">
        <v>9160</v>
      </c>
      <c r="E123" s="34">
        <f>SUM(E124:E128)</f>
        <v>-870</v>
      </c>
      <c r="F123" s="131">
        <f t="shared" si="10"/>
        <v>8290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  <c r="R123" s="281"/>
    </row>
    <row r="124" spans="1:18" x14ac:dyDescent="0.25">
      <c r="A124" s="31">
        <v>2272</v>
      </c>
      <c r="B124" s="1" t="s">
        <v>105</v>
      </c>
      <c r="C124" s="343">
        <f t="shared" si="9"/>
        <v>0</v>
      </c>
      <c r="D124" s="233">
        <v>0</v>
      </c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  <c r="R124" s="281"/>
    </row>
    <row r="125" spans="1:18" ht="24" x14ac:dyDescent="0.25">
      <c r="A125" s="31">
        <v>2275</v>
      </c>
      <c r="B125" s="50" t="s">
        <v>106</v>
      </c>
      <c r="C125" s="343">
        <f t="shared" si="9"/>
        <v>7000</v>
      </c>
      <c r="D125" s="233">
        <v>8500</v>
      </c>
      <c r="E125" s="52">
        <v>-1500</v>
      </c>
      <c r="F125" s="126">
        <f t="shared" si="10"/>
        <v>7000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  <c r="R125" s="281"/>
    </row>
    <row r="126" spans="1:18" ht="36" x14ac:dyDescent="0.25">
      <c r="A126" s="31">
        <v>2276</v>
      </c>
      <c r="B126" s="50" t="s">
        <v>107</v>
      </c>
      <c r="C126" s="343">
        <f t="shared" si="9"/>
        <v>0</v>
      </c>
      <c r="D126" s="233">
        <v>0</v>
      </c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  <c r="R126" s="281"/>
    </row>
    <row r="127" spans="1:18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>
        <v>0</v>
      </c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  <c r="R127" s="281"/>
    </row>
    <row r="128" spans="1:18" ht="24" x14ac:dyDescent="0.25">
      <c r="A128" s="31">
        <v>2279</v>
      </c>
      <c r="B128" s="50" t="s">
        <v>109</v>
      </c>
      <c r="C128" s="343">
        <f t="shared" si="9"/>
        <v>1290</v>
      </c>
      <c r="D128" s="233">
        <v>660</v>
      </c>
      <c r="E128" s="52">
        <v>630</v>
      </c>
      <c r="F128" s="126">
        <f t="shared" si="10"/>
        <v>1290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  <c r="R128" s="281"/>
    </row>
    <row r="129" spans="1:18" ht="24" x14ac:dyDescent="0.25">
      <c r="A129" s="102">
        <v>2280</v>
      </c>
      <c r="B129" s="45" t="s">
        <v>110</v>
      </c>
      <c r="C129" s="343">
        <f t="shared" si="9"/>
        <v>0</v>
      </c>
      <c r="D129" s="237">
        <v>0</v>
      </c>
      <c r="E129" s="60">
        <f t="shared" ref="E129:N129" si="14">SUM(E130)</f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  <c r="R129" s="281"/>
    </row>
    <row r="130" spans="1:18" ht="24" x14ac:dyDescent="0.25">
      <c r="A130" s="31">
        <v>2283</v>
      </c>
      <c r="B130" s="50" t="s">
        <v>111</v>
      </c>
      <c r="C130" s="343">
        <f t="shared" si="9"/>
        <v>0</v>
      </c>
      <c r="D130" s="233">
        <v>0</v>
      </c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  <c r="R130" s="281"/>
    </row>
    <row r="131" spans="1:18" ht="38.25" customHeight="1" x14ac:dyDescent="0.25">
      <c r="A131" s="38">
        <v>2300</v>
      </c>
      <c r="B131" s="90" t="s">
        <v>112</v>
      </c>
      <c r="C131" s="358">
        <f t="shared" si="9"/>
        <v>580</v>
      </c>
      <c r="D131" s="229">
        <v>280</v>
      </c>
      <c r="E131" s="43">
        <f>SUM(E132,E137,E141,E142,E145,E152,E160,E161,E164)</f>
        <v>300</v>
      </c>
      <c r="F131" s="230">
        <f t="shared" si="10"/>
        <v>580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12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  <c r="R131" s="281"/>
    </row>
    <row r="132" spans="1:18" ht="24" x14ac:dyDescent="0.25">
      <c r="A132" s="102">
        <v>2310</v>
      </c>
      <c r="B132" s="45" t="s">
        <v>308</v>
      </c>
      <c r="C132" s="359">
        <f t="shared" si="9"/>
        <v>580</v>
      </c>
      <c r="D132" s="342">
        <v>280</v>
      </c>
      <c r="E132" s="183">
        <f>SUM(E133:E136)</f>
        <v>300</v>
      </c>
      <c r="F132" s="238">
        <f t="shared" si="10"/>
        <v>580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  <c r="R132" s="281"/>
    </row>
    <row r="133" spans="1:18" x14ac:dyDescent="0.25">
      <c r="A133" s="31">
        <v>2311</v>
      </c>
      <c r="B133" s="50" t="s">
        <v>113</v>
      </c>
      <c r="C133" s="343">
        <f t="shared" si="9"/>
        <v>65</v>
      </c>
      <c r="D133" s="233">
        <v>0</v>
      </c>
      <c r="E133" s="52">
        <v>65</v>
      </c>
      <c r="F133" s="126">
        <f t="shared" si="10"/>
        <v>65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  <c r="R133" s="281"/>
    </row>
    <row r="134" spans="1:18" x14ac:dyDescent="0.25">
      <c r="A134" s="31">
        <v>2312</v>
      </c>
      <c r="B134" s="50" t="s">
        <v>114</v>
      </c>
      <c r="C134" s="343">
        <f t="shared" si="9"/>
        <v>0</v>
      </c>
      <c r="D134" s="233">
        <v>0</v>
      </c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  <c r="R134" s="281"/>
    </row>
    <row r="135" spans="1:18" x14ac:dyDescent="0.25">
      <c r="A135" s="31">
        <v>2313</v>
      </c>
      <c r="B135" s="50" t="s">
        <v>115</v>
      </c>
      <c r="C135" s="343">
        <f t="shared" si="9"/>
        <v>0</v>
      </c>
      <c r="D135" s="233">
        <v>0</v>
      </c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  <c r="R135" s="281"/>
    </row>
    <row r="136" spans="1:18" ht="36" x14ac:dyDescent="0.25">
      <c r="A136" s="31">
        <v>2314</v>
      </c>
      <c r="B136" s="50" t="s">
        <v>294</v>
      </c>
      <c r="C136" s="343">
        <f t="shared" si="9"/>
        <v>515</v>
      </c>
      <c r="D136" s="233">
        <v>280</v>
      </c>
      <c r="E136" s="52">
        <v>235</v>
      </c>
      <c r="F136" s="126">
        <f t="shared" si="10"/>
        <v>515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  <c r="R136" s="281"/>
    </row>
    <row r="137" spans="1:18" x14ac:dyDescent="0.25">
      <c r="A137" s="97">
        <v>2320</v>
      </c>
      <c r="B137" s="50" t="s">
        <v>116</v>
      </c>
      <c r="C137" s="343">
        <f t="shared" si="9"/>
        <v>0</v>
      </c>
      <c r="D137" s="234"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  <c r="R137" s="281"/>
    </row>
    <row r="138" spans="1:18" x14ac:dyDescent="0.25">
      <c r="A138" s="31">
        <v>2321</v>
      </c>
      <c r="B138" s="50" t="s">
        <v>117</v>
      </c>
      <c r="C138" s="343">
        <f t="shared" si="9"/>
        <v>0</v>
      </c>
      <c r="D138" s="233">
        <v>0</v>
      </c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  <c r="R138" s="281"/>
    </row>
    <row r="139" spans="1:18" x14ac:dyDescent="0.25">
      <c r="A139" s="31">
        <v>2322</v>
      </c>
      <c r="B139" s="50" t="s">
        <v>118</v>
      </c>
      <c r="C139" s="343">
        <f t="shared" si="9"/>
        <v>0</v>
      </c>
      <c r="D139" s="233">
        <v>0</v>
      </c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  <c r="R139" s="281"/>
    </row>
    <row r="140" spans="1:18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>
        <v>0</v>
      </c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  <c r="R140" s="281"/>
    </row>
    <row r="141" spans="1:18" x14ac:dyDescent="0.25">
      <c r="A141" s="97">
        <v>2330</v>
      </c>
      <c r="B141" s="50" t="s">
        <v>120</v>
      </c>
      <c r="C141" s="343">
        <f t="shared" si="9"/>
        <v>0</v>
      </c>
      <c r="D141" s="233">
        <v>0</v>
      </c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  <c r="R141" s="281"/>
    </row>
    <row r="142" spans="1:18" ht="48" x14ac:dyDescent="0.25">
      <c r="A142" s="97">
        <v>2340</v>
      </c>
      <c r="B142" s="50" t="s">
        <v>121</v>
      </c>
      <c r="C142" s="343">
        <f t="shared" si="9"/>
        <v>0</v>
      </c>
      <c r="D142" s="234"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  <c r="R142" s="281"/>
    </row>
    <row r="143" spans="1:18" x14ac:dyDescent="0.25">
      <c r="A143" s="31">
        <v>2341</v>
      </c>
      <c r="B143" s="50" t="s">
        <v>122</v>
      </c>
      <c r="C143" s="343">
        <f t="shared" si="9"/>
        <v>0</v>
      </c>
      <c r="D143" s="233">
        <v>0</v>
      </c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  <c r="R143" s="281"/>
    </row>
    <row r="144" spans="1:18" ht="24" x14ac:dyDescent="0.25">
      <c r="A144" s="31">
        <v>2344</v>
      </c>
      <c r="B144" s="50" t="s">
        <v>123</v>
      </c>
      <c r="C144" s="343">
        <f t="shared" si="9"/>
        <v>0</v>
      </c>
      <c r="D144" s="233">
        <v>0</v>
      </c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  <c r="R144" s="281"/>
    </row>
    <row r="145" spans="1:18" ht="24" x14ac:dyDescent="0.25">
      <c r="A145" s="92">
        <v>2350</v>
      </c>
      <c r="B145" s="69" t="s">
        <v>124</v>
      </c>
      <c r="C145" s="343">
        <f t="shared" si="9"/>
        <v>0</v>
      </c>
      <c r="D145" s="115"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  <c r="R145" s="281"/>
    </row>
    <row r="146" spans="1:18" x14ac:dyDescent="0.25">
      <c r="A146" s="27">
        <v>2351</v>
      </c>
      <c r="B146" s="45" t="s">
        <v>125</v>
      </c>
      <c r="C146" s="343">
        <f t="shared" si="9"/>
        <v>0</v>
      </c>
      <c r="D146" s="232">
        <v>0</v>
      </c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  <c r="R146" s="281"/>
    </row>
    <row r="147" spans="1:18" x14ac:dyDescent="0.25">
      <c r="A147" s="31">
        <v>2352</v>
      </c>
      <c r="B147" s="50" t="s">
        <v>126</v>
      </c>
      <c r="C147" s="343">
        <f t="shared" si="9"/>
        <v>0</v>
      </c>
      <c r="D147" s="233">
        <v>0</v>
      </c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  <c r="R147" s="281"/>
    </row>
    <row r="148" spans="1:18" ht="24" x14ac:dyDescent="0.25">
      <c r="A148" s="31">
        <v>2353</v>
      </c>
      <c r="B148" s="50" t="s">
        <v>127</v>
      </c>
      <c r="C148" s="343">
        <f t="shared" si="9"/>
        <v>0</v>
      </c>
      <c r="D148" s="233">
        <v>0</v>
      </c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  <c r="R148" s="281"/>
    </row>
    <row r="149" spans="1:18" ht="24" x14ac:dyDescent="0.25">
      <c r="A149" s="31">
        <v>2354</v>
      </c>
      <c r="B149" s="50" t="s">
        <v>128</v>
      </c>
      <c r="C149" s="343">
        <f t="shared" si="9"/>
        <v>0</v>
      </c>
      <c r="D149" s="233">
        <v>0</v>
      </c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  <c r="R149" s="281"/>
    </row>
    <row r="150" spans="1:18" ht="24" x14ac:dyDescent="0.25">
      <c r="A150" s="31">
        <v>2355</v>
      </c>
      <c r="B150" s="50" t="s">
        <v>129</v>
      </c>
      <c r="C150" s="343">
        <f t="shared" si="9"/>
        <v>0</v>
      </c>
      <c r="D150" s="233">
        <v>0</v>
      </c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  <c r="R150" s="281"/>
    </row>
    <row r="151" spans="1:18" ht="24" x14ac:dyDescent="0.25">
      <c r="A151" s="31">
        <v>2359</v>
      </c>
      <c r="B151" s="50" t="s">
        <v>130</v>
      </c>
      <c r="C151" s="343">
        <f t="shared" si="9"/>
        <v>0</v>
      </c>
      <c r="D151" s="233">
        <v>0</v>
      </c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  <c r="R151" s="281"/>
    </row>
    <row r="152" spans="1:18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  <c r="R152" s="281"/>
    </row>
    <row r="153" spans="1:18" x14ac:dyDescent="0.25">
      <c r="A153" s="30">
        <v>2361</v>
      </c>
      <c r="B153" s="50" t="s">
        <v>132</v>
      </c>
      <c r="C153" s="343">
        <f t="shared" si="9"/>
        <v>0</v>
      </c>
      <c r="D153" s="233">
        <v>0</v>
      </c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  <c r="R153" s="281"/>
    </row>
    <row r="154" spans="1:18" ht="24" x14ac:dyDescent="0.25">
      <c r="A154" s="30">
        <v>2362</v>
      </c>
      <c r="B154" s="50" t="s">
        <v>133</v>
      </c>
      <c r="C154" s="343">
        <f t="shared" si="9"/>
        <v>0</v>
      </c>
      <c r="D154" s="233">
        <v>0</v>
      </c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  <c r="R154" s="281"/>
    </row>
    <row r="155" spans="1:18" x14ac:dyDescent="0.25">
      <c r="A155" s="30">
        <v>2363</v>
      </c>
      <c r="B155" s="50" t="s">
        <v>134</v>
      </c>
      <c r="C155" s="343">
        <f t="shared" si="9"/>
        <v>0</v>
      </c>
      <c r="D155" s="233">
        <v>0</v>
      </c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  <c r="R155" s="281"/>
    </row>
    <row r="156" spans="1:18" x14ac:dyDescent="0.25">
      <c r="A156" s="30">
        <v>2364</v>
      </c>
      <c r="B156" s="50" t="s">
        <v>135</v>
      </c>
      <c r="C156" s="343">
        <f t="shared" si="9"/>
        <v>0</v>
      </c>
      <c r="D156" s="233">
        <v>0</v>
      </c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  <c r="R156" s="281"/>
    </row>
    <row r="157" spans="1:18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>
        <v>0</v>
      </c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  <c r="R157" s="281"/>
    </row>
    <row r="158" spans="1:18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>
        <v>0</v>
      </c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  <c r="R158" s="281"/>
    </row>
    <row r="159" spans="1:18" ht="48" x14ac:dyDescent="0.25">
      <c r="A159" s="30">
        <v>2369</v>
      </c>
      <c r="B159" s="50" t="s">
        <v>138</v>
      </c>
      <c r="C159" s="343">
        <f t="shared" si="9"/>
        <v>0</v>
      </c>
      <c r="D159" s="233">
        <v>0</v>
      </c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  <c r="R159" s="281"/>
    </row>
    <row r="160" spans="1:18" x14ac:dyDescent="0.25">
      <c r="A160" s="92">
        <v>2370</v>
      </c>
      <c r="B160" s="69" t="s">
        <v>139</v>
      </c>
      <c r="C160" s="343">
        <f t="shared" si="9"/>
        <v>0</v>
      </c>
      <c r="D160" s="235">
        <v>0</v>
      </c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  <c r="R160" s="281"/>
    </row>
    <row r="161" spans="1:18" x14ac:dyDescent="0.25">
      <c r="A161" s="92">
        <v>2380</v>
      </c>
      <c r="B161" s="69" t="s">
        <v>140</v>
      </c>
      <c r="C161" s="343">
        <f t="shared" si="9"/>
        <v>0</v>
      </c>
      <c r="D161" s="115"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  <c r="R161" s="281"/>
    </row>
    <row r="162" spans="1:18" x14ac:dyDescent="0.25">
      <c r="A162" s="26">
        <v>2381</v>
      </c>
      <c r="B162" s="45" t="s">
        <v>141</v>
      </c>
      <c r="C162" s="343">
        <f t="shared" si="9"/>
        <v>0</v>
      </c>
      <c r="D162" s="232">
        <v>0</v>
      </c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  <c r="R162" s="281"/>
    </row>
    <row r="163" spans="1:18" ht="24" x14ac:dyDescent="0.25">
      <c r="A163" s="30">
        <v>2389</v>
      </c>
      <c r="B163" s="50" t="s">
        <v>142</v>
      </c>
      <c r="C163" s="343">
        <f t="shared" si="9"/>
        <v>0</v>
      </c>
      <c r="D163" s="233">
        <v>0</v>
      </c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  <c r="R163" s="281"/>
    </row>
    <row r="164" spans="1:18" x14ac:dyDescent="0.25">
      <c r="A164" s="92">
        <v>2390</v>
      </c>
      <c r="B164" s="69" t="s">
        <v>143</v>
      </c>
      <c r="C164" s="343">
        <f t="shared" si="9"/>
        <v>0</v>
      </c>
      <c r="D164" s="235">
        <v>0</v>
      </c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  <c r="R164" s="281"/>
    </row>
    <row r="165" spans="1:18" x14ac:dyDescent="0.25">
      <c r="A165" s="38">
        <v>2400</v>
      </c>
      <c r="B165" s="90" t="s">
        <v>144</v>
      </c>
      <c r="C165" s="358">
        <f t="shared" si="9"/>
        <v>0</v>
      </c>
      <c r="D165" s="239">
        <v>0</v>
      </c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  <c r="R165" s="281"/>
    </row>
    <row r="166" spans="1:18" ht="24" x14ac:dyDescent="0.25">
      <c r="A166" s="38">
        <v>2500</v>
      </c>
      <c r="B166" s="90" t="s">
        <v>145</v>
      </c>
      <c r="C166" s="358">
        <f t="shared" si="9"/>
        <v>0</v>
      </c>
      <c r="D166" s="229">
        <v>0</v>
      </c>
      <c r="E166" s="43">
        <f>SUM(E167,E172)</f>
        <v>0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0</v>
      </c>
      <c r="K166" s="91">
        <f t="shared" si="15"/>
        <v>0</v>
      </c>
      <c r="L166" s="101">
        <f t="shared" si="12"/>
        <v>0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  <c r="R166" s="281"/>
    </row>
    <row r="167" spans="1:18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v>0</v>
      </c>
      <c r="E167" s="60">
        <f>SUM(E168:E171)</f>
        <v>0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0</v>
      </c>
      <c r="K167" s="183">
        <f t="shared" si="17"/>
        <v>0</v>
      </c>
      <c r="L167" s="103">
        <f t="shared" si="12"/>
        <v>0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  <c r="R167" s="281"/>
    </row>
    <row r="168" spans="1:18" ht="24" x14ac:dyDescent="0.25">
      <c r="A168" s="31">
        <v>2512</v>
      </c>
      <c r="B168" s="50" t="s">
        <v>147</v>
      </c>
      <c r="C168" s="343">
        <f t="shared" si="9"/>
        <v>0</v>
      </c>
      <c r="D168" s="233">
        <v>0</v>
      </c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  <c r="R168" s="281"/>
    </row>
    <row r="169" spans="1:18" ht="36" x14ac:dyDescent="0.25">
      <c r="A169" s="31">
        <v>2513</v>
      </c>
      <c r="B169" s="50" t="s">
        <v>148</v>
      </c>
      <c r="C169" s="343">
        <f t="shared" si="9"/>
        <v>0</v>
      </c>
      <c r="D169" s="233">
        <v>0</v>
      </c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  <c r="R169" s="281"/>
    </row>
    <row r="170" spans="1:18" ht="24" x14ac:dyDescent="0.25">
      <c r="A170" s="31">
        <v>2515</v>
      </c>
      <c r="B170" s="50" t="s">
        <v>149</v>
      </c>
      <c r="C170" s="343">
        <f t="shared" si="9"/>
        <v>0</v>
      </c>
      <c r="D170" s="233">
        <v>0</v>
      </c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  <c r="R170" s="281"/>
    </row>
    <row r="171" spans="1:18" ht="24" x14ac:dyDescent="0.25">
      <c r="A171" s="31">
        <v>2519</v>
      </c>
      <c r="B171" s="50" t="s">
        <v>150</v>
      </c>
      <c r="C171" s="343">
        <f t="shared" si="9"/>
        <v>0</v>
      </c>
      <c r="D171" s="233">
        <v>0</v>
      </c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  <c r="R171" s="281"/>
    </row>
    <row r="172" spans="1:18" ht="24" x14ac:dyDescent="0.25">
      <c r="A172" s="97">
        <v>2520</v>
      </c>
      <c r="B172" s="50" t="s">
        <v>151</v>
      </c>
      <c r="C172" s="343">
        <f t="shared" si="9"/>
        <v>0</v>
      </c>
      <c r="D172" s="233">
        <v>0</v>
      </c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  <c r="R172" s="281"/>
    </row>
    <row r="173" spans="1:18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>
        <v>0</v>
      </c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  <c r="R173" s="281"/>
    </row>
    <row r="174" spans="1:18" x14ac:dyDescent="0.25">
      <c r="A174" s="87">
        <v>3000</v>
      </c>
      <c r="B174" s="87" t="s">
        <v>153</v>
      </c>
      <c r="C174" s="369">
        <f t="shared" si="9"/>
        <v>0</v>
      </c>
      <c r="D174" s="227"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  <c r="R174" s="281"/>
    </row>
    <row r="175" spans="1:18" ht="24" x14ac:dyDescent="0.25">
      <c r="A175" s="38">
        <v>3200</v>
      </c>
      <c r="B175" s="108" t="s">
        <v>309</v>
      </c>
      <c r="C175" s="358">
        <f t="shared" si="9"/>
        <v>0</v>
      </c>
      <c r="D175" s="229"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  <c r="R175" s="281"/>
    </row>
    <row r="176" spans="1:18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  <c r="R176" s="281"/>
    </row>
    <row r="177" spans="1:18" ht="24" x14ac:dyDescent="0.25">
      <c r="A177" s="31">
        <v>3261</v>
      </c>
      <c r="B177" s="50" t="s">
        <v>155</v>
      </c>
      <c r="C177" s="343">
        <f t="shared" si="9"/>
        <v>0</v>
      </c>
      <c r="D177" s="233">
        <v>0</v>
      </c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  <c r="R177" s="281"/>
    </row>
    <row r="178" spans="1:18" ht="36" x14ac:dyDescent="0.25">
      <c r="A178" s="31">
        <v>3262</v>
      </c>
      <c r="B178" s="50" t="s">
        <v>310</v>
      </c>
      <c r="C178" s="343">
        <f t="shared" si="9"/>
        <v>0</v>
      </c>
      <c r="D178" s="233">
        <v>0</v>
      </c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  <c r="R178" s="281"/>
    </row>
    <row r="179" spans="1:18" ht="24" x14ac:dyDescent="0.25">
      <c r="A179" s="31">
        <v>3263</v>
      </c>
      <c r="B179" s="50" t="s">
        <v>156</v>
      </c>
      <c r="C179" s="343">
        <f t="shared" si="9"/>
        <v>0</v>
      </c>
      <c r="D179" s="233">
        <v>0</v>
      </c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  <c r="R179" s="281"/>
    </row>
    <row r="180" spans="1:18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  <c r="R180" s="281"/>
    </row>
    <row r="181" spans="1:18" ht="72" x14ac:dyDescent="0.25">
      <c r="A181" s="31">
        <v>3291</v>
      </c>
      <c r="B181" s="50" t="s">
        <v>157</v>
      </c>
      <c r="C181" s="343">
        <f t="shared" si="21"/>
        <v>0</v>
      </c>
      <c r="D181" s="233">
        <v>0</v>
      </c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  <c r="R181" s="281"/>
    </row>
    <row r="182" spans="1:18" ht="72" x14ac:dyDescent="0.25">
      <c r="A182" s="31">
        <v>3292</v>
      </c>
      <c r="B182" s="50" t="s">
        <v>312</v>
      </c>
      <c r="C182" s="343">
        <f t="shared" si="21"/>
        <v>0</v>
      </c>
      <c r="D182" s="233">
        <v>0</v>
      </c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  <c r="R182" s="281"/>
    </row>
    <row r="183" spans="1:18" ht="72" x14ac:dyDescent="0.25">
      <c r="A183" s="31">
        <v>3293</v>
      </c>
      <c r="B183" s="50" t="s">
        <v>313</v>
      </c>
      <c r="C183" s="343">
        <f t="shared" si="21"/>
        <v>0</v>
      </c>
      <c r="D183" s="233">
        <v>0</v>
      </c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  <c r="R183" s="281"/>
    </row>
    <row r="184" spans="1:18" ht="60" x14ac:dyDescent="0.25">
      <c r="A184" s="111">
        <v>3294</v>
      </c>
      <c r="B184" s="50" t="s">
        <v>158</v>
      </c>
      <c r="C184" s="370">
        <f t="shared" si="21"/>
        <v>0</v>
      </c>
      <c r="D184" s="241">
        <v>0</v>
      </c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  <c r="R184" s="281"/>
    </row>
    <row r="185" spans="1:18" ht="48" x14ac:dyDescent="0.25">
      <c r="A185" s="63">
        <v>3300</v>
      </c>
      <c r="B185" s="108" t="s">
        <v>159</v>
      </c>
      <c r="C185" s="345">
        <f t="shared" si="21"/>
        <v>0</v>
      </c>
      <c r="D185" s="243"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  <c r="R185" s="281"/>
    </row>
    <row r="186" spans="1:18" ht="48" x14ac:dyDescent="0.25">
      <c r="A186" s="68">
        <v>3310</v>
      </c>
      <c r="B186" s="69" t="s">
        <v>160</v>
      </c>
      <c r="C186" s="364">
        <f t="shared" si="21"/>
        <v>0</v>
      </c>
      <c r="D186" s="235">
        <v>0</v>
      </c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  <c r="R186" s="281"/>
    </row>
    <row r="187" spans="1:18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>
        <v>0</v>
      </c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  <c r="R187" s="281"/>
    </row>
    <row r="188" spans="1:18" x14ac:dyDescent="0.25">
      <c r="A188" s="116">
        <v>4000</v>
      </c>
      <c r="B188" s="87" t="s">
        <v>162</v>
      </c>
      <c r="C188" s="369">
        <f t="shared" si="21"/>
        <v>0</v>
      </c>
      <c r="D188" s="227"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  <c r="R188" s="281"/>
    </row>
    <row r="189" spans="1:18" ht="24" x14ac:dyDescent="0.25">
      <c r="A189" s="117">
        <v>4200</v>
      </c>
      <c r="B189" s="90" t="s">
        <v>163</v>
      </c>
      <c r="C189" s="358">
        <f t="shared" si="21"/>
        <v>0</v>
      </c>
      <c r="D189" s="229"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  <c r="R189" s="281"/>
    </row>
    <row r="190" spans="1:18" ht="36" x14ac:dyDescent="0.25">
      <c r="A190" s="102">
        <v>4240</v>
      </c>
      <c r="B190" s="45" t="s">
        <v>314</v>
      </c>
      <c r="C190" s="359">
        <f t="shared" si="21"/>
        <v>0</v>
      </c>
      <c r="D190" s="232">
        <v>0</v>
      </c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  <c r="R190" s="281"/>
    </row>
    <row r="191" spans="1:18" ht="24" x14ac:dyDescent="0.25">
      <c r="A191" s="97">
        <v>4250</v>
      </c>
      <c r="B191" s="50" t="s">
        <v>164</v>
      </c>
      <c r="C191" s="343">
        <f t="shared" si="21"/>
        <v>0</v>
      </c>
      <c r="D191" s="233">
        <v>0</v>
      </c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  <c r="R191" s="281"/>
    </row>
    <row r="192" spans="1:18" x14ac:dyDescent="0.25">
      <c r="A192" s="38">
        <v>4300</v>
      </c>
      <c r="B192" s="90" t="s">
        <v>165</v>
      </c>
      <c r="C192" s="358">
        <f t="shared" si="21"/>
        <v>0</v>
      </c>
      <c r="D192" s="229"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  <c r="R192" s="281"/>
    </row>
    <row r="193" spans="1:18" ht="24" x14ac:dyDescent="0.25">
      <c r="A193" s="102">
        <v>4310</v>
      </c>
      <c r="B193" s="45" t="s">
        <v>166</v>
      </c>
      <c r="C193" s="359">
        <f t="shared" si="21"/>
        <v>0</v>
      </c>
      <c r="D193" s="237"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  <c r="R193" s="281"/>
    </row>
    <row r="194" spans="1:18" ht="36" x14ac:dyDescent="0.25">
      <c r="A194" s="31">
        <v>4311</v>
      </c>
      <c r="B194" s="50" t="s">
        <v>315</v>
      </c>
      <c r="C194" s="343">
        <f t="shared" si="21"/>
        <v>0</v>
      </c>
      <c r="D194" s="233">
        <v>0</v>
      </c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  <c r="R194" s="281"/>
    </row>
    <row r="195" spans="1:18" s="17" customFormat="1" ht="24" x14ac:dyDescent="0.25">
      <c r="A195" s="118"/>
      <c r="B195" s="16" t="s">
        <v>167</v>
      </c>
      <c r="C195" s="368">
        <f t="shared" si="21"/>
        <v>0</v>
      </c>
      <c r="D195" s="225">
        <v>0</v>
      </c>
      <c r="E195" s="85">
        <f>SUM(E196,E231,E269)</f>
        <v>0</v>
      </c>
      <c r="F195" s="226">
        <f t="shared" si="24"/>
        <v>0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0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  <c r="R195" s="281"/>
    </row>
    <row r="196" spans="1:18" x14ac:dyDescent="0.25">
      <c r="A196" s="87">
        <v>5000</v>
      </c>
      <c r="B196" s="87" t="s">
        <v>168</v>
      </c>
      <c r="C196" s="369">
        <f>F196+I196+L196+O196</f>
        <v>0</v>
      </c>
      <c r="D196" s="227">
        <v>0</v>
      </c>
      <c r="E196" s="88">
        <f>E197+E205</f>
        <v>0</v>
      </c>
      <c r="F196" s="228">
        <f t="shared" si="24"/>
        <v>0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0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  <c r="R196" s="281"/>
    </row>
    <row r="197" spans="1:18" x14ac:dyDescent="0.25">
      <c r="A197" s="38">
        <v>5100</v>
      </c>
      <c r="B197" s="90" t="s">
        <v>169</v>
      </c>
      <c r="C197" s="358">
        <f t="shared" si="21"/>
        <v>0</v>
      </c>
      <c r="D197" s="229">
        <v>0</v>
      </c>
      <c r="E197" s="43">
        <f>E198+E199+E202+E203+E204</f>
        <v>0</v>
      </c>
      <c r="F197" s="230">
        <f t="shared" si="24"/>
        <v>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  <c r="R197" s="281"/>
    </row>
    <row r="198" spans="1:18" x14ac:dyDescent="0.25">
      <c r="A198" s="102">
        <v>5110</v>
      </c>
      <c r="B198" s="45" t="s">
        <v>170</v>
      </c>
      <c r="C198" s="359">
        <f t="shared" si="21"/>
        <v>0</v>
      </c>
      <c r="D198" s="232">
        <v>0</v>
      </c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  <c r="R198" s="281"/>
    </row>
    <row r="199" spans="1:18" ht="24" x14ac:dyDescent="0.25">
      <c r="A199" s="97">
        <v>5120</v>
      </c>
      <c r="B199" s="50" t="s">
        <v>171</v>
      </c>
      <c r="C199" s="343">
        <f t="shared" si="21"/>
        <v>0</v>
      </c>
      <c r="D199" s="234">
        <v>0</v>
      </c>
      <c r="E199" s="34">
        <f>E200+E201</f>
        <v>0</v>
      </c>
      <c r="F199" s="131">
        <f t="shared" si="24"/>
        <v>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  <c r="R199" s="281"/>
    </row>
    <row r="200" spans="1:18" x14ac:dyDescent="0.25">
      <c r="A200" s="31">
        <v>5121</v>
      </c>
      <c r="B200" s="50" t="s">
        <v>172</v>
      </c>
      <c r="C200" s="343">
        <f t="shared" si="21"/>
        <v>0</v>
      </c>
      <c r="D200" s="233">
        <v>0</v>
      </c>
      <c r="E200" s="52"/>
      <c r="F200" s="126">
        <f t="shared" si="24"/>
        <v>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  <c r="R200" s="281"/>
    </row>
    <row r="201" spans="1:18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>
        <v>0</v>
      </c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  <c r="R201" s="281"/>
    </row>
    <row r="202" spans="1:18" x14ac:dyDescent="0.25">
      <c r="A202" s="97">
        <v>5130</v>
      </c>
      <c r="B202" s="50" t="s">
        <v>174</v>
      </c>
      <c r="C202" s="343">
        <f t="shared" si="21"/>
        <v>0</v>
      </c>
      <c r="D202" s="233">
        <v>0</v>
      </c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  <c r="R202" s="281"/>
    </row>
    <row r="203" spans="1:18" x14ac:dyDescent="0.25">
      <c r="A203" s="97">
        <v>5140</v>
      </c>
      <c r="B203" s="50" t="s">
        <v>175</v>
      </c>
      <c r="C203" s="343">
        <f t="shared" si="21"/>
        <v>0</v>
      </c>
      <c r="D203" s="233">
        <v>0</v>
      </c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  <c r="R203" s="281"/>
    </row>
    <row r="204" spans="1:18" ht="24" x14ac:dyDescent="0.25">
      <c r="A204" s="97">
        <v>5170</v>
      </c>
      <c r="B204" s="50" t="s">
        <v>176</v>
      </c>
      <c r="C204" s="343">
        <f t="shared" si="21"/>
        <v>0</v>
      </c>
      <c r="D204" s="233">
        <v>0</v>
      </c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  <c r="R204" s="281"/>
    </row>
    <row r="205" spans="1:18" x14ac:dyDescent="0.25">
      <c r="A205" s="38">
        <v>5200</v>
      </c>
      <c r="B205" s="90" t="s">
        <v>177</v>
      </c>
      <c r="C205" s="358">
        <f t="shared" si="21"/>
        <v>0</v>
      </c>
      <c r="D205" s="229">
        <v>0</v>
      </c>
      <c r="E205" s="43">
        <f>E206+E216+E217+E226+E227+E228+E230</f>
        <v>0</v>
      </c>
      <c r="F205" s="230">
        <f t="shared" si="24"/>
        <v>0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  <c r="R205" s="281"/>
    </row>
    <row r="206" spans="1:18" x14ac:dyDescent="0.25">
      <c r="A206" s="92">
        <v>5210</v>
      </c>
      <c r="B206" s="69" t="s">
        <v>178</v>
      </c>
      <c r="C206" s="364">
        <f t="shared" si="21"/>
        <v>0</v>
      </c>
      <c r="D206" s="115"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  <c r="R206" s="281"/>
    </row>
    <row r="207" spans="1:18" x14ac:dyDescent="0.25">
      <c r="A207" s="27">
        <v>5211</v>
      </c>
      <c r="B207" s="45" t="s">
        <v>179</v>
      </c>
      <c r="C207" s="343">
        <f t="shared" si="21"/>
        <v>0</v>
      </c>
      <c r="D207" s="232">
        <v>0</v>
      </c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  <c r="R207" s="281"/>
    </row>
    <row r="208" spans="1:18" x14ac:dyDescent="0.25">
      <c r="A208" s="31">
        <v>5212</v>
      </c>
      <c r="B208" s="50" t="s">
        <v>180</v>
      </c>
      <c r="C208" s="343">
        <f t="shared" si="21"/>
        <v>0</v>
      </c>
      <c r="D208" s="233">
        <v>0</v>
      </c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  <c r="R208" s="281"/>
    </row>
    <row r="209" spans="1:18" x14ac:dyDescent="0.25">
      <c r="A209" s="31">
        <v>5213</v>
      </c>
      <c r="B209" s="50" t="s">
        <v>181</v>
      </c>
      <c r="C209" s="343">
        <f t="shared" si="21"/>
        <v>0</v>
      </c>
      <c r="D209" s="233">
        <v>0</v>
      </c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  <c r="R209" s="281"/>
    </row>
    <row r="210" spans="1:18" x14ac:dyDescent="0.25">
      <c r="A210" s="31">
        <v>5214</v>
      </c>
      <c r="B210" s="50" t="s">
        <v>182</v>
      </c>
      <c r="C210" s="343">
        <f t="shared" si="21"/>
        <v>0</v>
      </c>
      <c r="D210" s="233">
        <v>0</v>
      </c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  <c r="R210" s="281"/>
    </row>
    <row r="211" spans="1:18" x14ac:dyDescent="0.25">
      <c r="A211" s="31">
        <v>5215</v>
      </c>
      <c r="B211" s="50" t="s">
        <v>183</v>
      </c>
      <c r="C211" s="343">
        <f t="shared" si="21"/>
        <v>0</v>
      </c>
      <c r="D211" s="233">
        <v>0</v>
      </c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  <c r="R211" s="281"/>
    </row>
    <row r="212" spans="1:18" ht="24" x14ac:dyDescent="0.25">
      <c r="A212" s="31">
        <v>5216</v>
      </c>
      <c r="B212" s="50" t="s">
        <v>184</v>
      </c>
      <c r="C212" s="343">
        <f t="shared" si="21"/>
        <v>0</v>
      </c>
      <c r="D212" s="233">
        <v>0</v>
      </c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  <c r="R212" s="281"/>
    </row>
    <row r="213" spans="1:18" x14ac:dyDescent="0.25">
      <c r="A213" s="31">
        <v>5217</v>
      </c>
      <c r="B213" s="50" t="s">
        <v>185</v>
      </c>
      <c r="C213" s="343">
        <f t="shared" si="21"/>
        <v>0</v>
      </c>
      <c r="D213" s="233">
        <v>0</v>
      </c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  <c r="R213" s="281"/>
    </row>
    <row r="214" spans="1:18" x14ac:dyDescent="0.25">
      <c r="A214" s="31">
        <v>5218</v>
      </c>
      <c r="B214" s="50" t="s">
        <v>186</v>
      </c>
      <c r="C214" s="343">
        <f t="shared" si="21"/>
        <v>0</v>
      </c>
      <c r="D214" s="233">
        <v>0</v>
      </c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  <c r="R214" s="281"/>
    </row>
    <row r="215" spans="1:18" x14ac:dyDescent="0.25">
      <c r="A215" s="31">
        <v>5219</v>
      </c>
      <c r="B215" s="50" t="s">
        <v>187</v>
      </c>
      <c r="C215" s="343">
        <f t="shared" si="21"/>
        <v>0</v>
      </c>
      <c r="D215" s="233">
        <v>0</v>
      </c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  <c r="R215" s="281"/>
    </row>
    <row r="216" spans="1:18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>
        <v>0</v>
      </c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  <c r="R216" s="281"/>
    </row>
    <row r="217" spans="1:18" x14ac:dyDescent="0.25">
      <c r="A217" s="97">
        <v>5230</v>
      </c>
      <c r="B217" s="50" t="s">
        <v>189</v>
      </c>
      <c r="C217" s="343">
        <f t="shared" si="21"/>
        <v>0</v>
      </c>
      <c r="D217" s="234">
        <v>0</v>
      </c>
      <c r="E217" s="34">
        <f>SUM(E218:E225)</f>
        <v>0</v>
      </c>
      <c r="F217" s="131">
        <f t="shared" si="24"/>
        <v>0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0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  <c r="R217" s="281"/>
    </row>
    <row r="218" spans="1:18" x14ac:dyDescent="0.25">
      <c r="A218" s="31">
        <v>5231</v>
      </c>
      <c r="B218" s="50" t="s">
        <v>190</v>
      </c>
      <c r="C218" s="343">
        <f t="shared" si="21"/>
        <v>0</v>
      </c>
      <c r="D218" s="233">
        <v>0</v>
      </c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  <c r="R218" s="281"/>
    </row>
    <row r="219" spans="1:18" x14ac:dyDescent="0.25">
      <c r="A219" s="31">
        <v>5232</v>
      </c>
      <c r="B219" s="50" t="s">
        <v>191</v>
      </c>
      <c r="C219" s="343">
        <f t="shared" si="21"/>
        <v>0</v>
      </c>
      <c r="D219" s="233">
        <v>0</v>
      </c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  <c r="R219" s="281"/>
    </row>
    <row r="220" spans="1:18" x14ac:dyDescent="0.25">
      <c r="A220" s="31">
        <v>5233</v>
      </c>
      <c r="B220" s="50" t="s">
        <v>192</v>
      </c>
      <c r="C220" s="343">
        <f t="shared" si="21"/>
        <v>0</v>
      </c>
      <c r="D220" s="233">
        <v>0</v>
      </c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  <c r="R220" s="281"/>
    </row>
    <row r="221" spans="1:18" ht="24" x14ac:dyDescent="0.25">
      <c r="A221" s="31">
        <v>5234</v>
      </c>
      <c r="B221" s="50" t="s">
        <v>193</v>
      </c>
      <c r="C221" s="343">
        <f t="shared" si="21"/>
        <v>0</v>
      </c>
      <c r="D221" s="233">
        <v>0</v>
      </c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  <c r="R221" s="281"/>
    </row>
    <row r="222" spans="1:18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>
        <v>0</v>
      </c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  <c r="R222" s="281"/>
    </row>
    <row r="223" spans="1:18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>
        <v>0</v>
      </c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  <c r="R223" s="281"/>
    </row>
    <row r="224" spans="1:18" ht="24" x14ac:dyDescent="0.25">
      <c r="A224" s="31">
        <v>5238</v>
      </c>
      <c r="B224" s="50" t="s">
        <v>196</v>
      </c>
      <c r="C224" s="343">
        <f t="shared" si="21"/>
        <v>0</v>
      </c>
      <c r="D224" s="233">
        <v>0</v>
      </c>
      <c r="E224" s="52"/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  <c r="R224" s="281"/>
    </row>
    <row r="225" spans="1:18" ht="24" x14ac:dyDescent="0.25">
      <c r="A225" s="31">
        <v>5239</v>
      </c>
      <c r="B225" s="50" t="s">
        <v>197</v>
      </c>
      <c r="C225" s="343">
        <f t="shared" si="21"/>
        <v>0</v>
      </c>
      <c r="D225" s="233">
        <v>0</v>
      </c>
      <c r="E225" s="52"/>
      <c r="F225" s="126">
        <f t="shared" si="24"/>
        <v>0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  <c r="R225" s="281"/>
    </row>
    <row r="226" spans="1:18" ht="24" x14ac:dyDescent="0.25">
      <c r="A226" s="97">
        <v>5240</v>
      </c>
      <c r="B226" s="50" t="s">
        <v>198</v>
      </c>
      <c r="C226" s="343">
        <f t="shared" si="21"/>
        <v>0</v>
      </c>
      <c r="D226" s="233">
        <v>0</v>
      </c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  <c r="R226" s="281"/>
    </row>
    <row r="227" spans="1:18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>
        <v>0</v>
      </c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  <c r="R227" s="281"/>
    </row>
    <row r="228" spans="1:18" x14ac:dyDescent="0.25">
      <c r="A228" s="97">
        <v>5260</v>
      </c>
      <c r="B228" s="50" t="s">
        <v>200</v>
      </c>
      <c r="C228" s="343">
        <f t="shared" si="21"/>
        <v>0</v>
      </c>
      <c r="D228" s="234"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  <c r="R228" s="281"/>
    </row>
    <row r="229" spans="1:18" ht="24" x14ac:dyDescent="0.25">
      <c r="A229" s="31">
        <v>5269</v>
      </c>
      <c r="B229" s="50" t="s">
        <v>201</v>
      </c>
      <c r="C229" s="343">
        <f t="shared" si="21"/>
        <v>0</v>
      </c>
      <c r="D229" s="233">
        <v>0</v>
      </c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  <c r="R229" s="281"/>
    </row>
    <row r="230" spans="1:18" ht="24" x14ac:dyDescent="0.25">
      <c r="A230" s="92">
        <v>5270</v>
      </c>
      <c r="B230" s="69" t="s">
        <v>202</v>
      </c>
      <c r="C230" s="344">
        <f t="shared" si="21"/>
        <v>0</v>
      </c>
      <c r="D230" s="235">
        <v>0</v>
      </c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  <c r="R230" s="281"/>
    </row>
    <row r="231" spans="1:18" x14ac:dyDescent="0.25">
      <c r="A231" s="87">
        <v>6000</v>
      </c>
      <c r="B231" s="87" t="s">
        <v>203</v>
      </c>
      <c r="C231" s="369">
        <f t="shared" si="21"/>
        <v>0</v>
      </c>
      <c r="D231" s="227"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  <c r="R231" s="281"/>
    </row>
    <row r="232" spans="1:18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  <c r="R232" s="281"/>
    </row>
    <row r="233" spans="1:18" ht="24" x14ac:dyDescent="0.25">
      <c r="A233" s="102">
        <v>6220</v>
      </c>
      <c r="B233" s="45" t="s">
        <v>205</v>
      </c>
      <c r="C233" s="238">
        <f t="shared" si="21"/>
        <v>0</v>
      </c>
      <c r="D233" s="232">
        <v>0</v>
      </c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  <c r="R233" s="281"/>
    </row>
    <row r="234" spans="1:18" x14ac:dyDescent="0.25">
      <c r="A234" s="97">
        <v>6230</v>
      </c>
      <c r="B234" s="50" t="s">
        <v>316</v>
      </c>
      <c r="C234" s="131">
        <f t="shared" si="21"/>
        <v>0</v>
      </c>
      <c r="D234" s="233"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  <c r="R234" s="281"/>
    </row>
    <row r="235" spans="1:18" ht="24" x14ac:dyDescent="0.25">
      <c r="A235" s="31">
        <v>6239</v>
      </c>
      <c r="B235" s="45" t="s">
        <v>317</v>
      </c>
      <c r="C235" s="131">
        <f t="shared" si="21"/>
        <v>0</v>
      </c>
      <c r="D235" s="233">
        <v>0</v>
      </c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  <c r="R235" s="281"/>
    </row>
    <row r="236" spans="1:18" ht="24" x14ac:dyDescent="0.25">
      <c r="A236" s="97">
        <v>6240</v>
      </c>
      <c r="B236" s="50" t="s">
        <v>206</v>
      </c>
      <c r="C236" s="131">
        <f t="shared" si="21"/>
        <v>0</v>
      </c>
      <c r="D236" s="234"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  <c r="R236" s="281"/>
    </row>
    <row r="237" spans="1:18" x14ac:dyDescent="0.25">
      <c r="A237" s="31">
        <v>6241</v>
      </c>
      <c r="B237" s="50" t="s">
        <v>207</v>
      </c>
      <c r="C237" s="131">
        <f t="shared" si="21"/>
        <v>0</v>
      </c>
      <c r="D237" s="233">
        <v>0</v>
      </c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  <c r="R237" s="281"/>
    </row>
    <row r="238" spans="1:18" x14ac:dyDescent="0.25">
      <c r="A238" s="31">
        <v>6242</v>
      </c>
      <c r="B238" s="50" t="s">
        <v>208</v>
      </c>
      <c r="C238" s="131">
        <f t="shared" si="21"/>
        <v>0</v>
      </c>
      <c r="D238" s="233">
        <v>0</v>
      </c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  <c r="R238" s="281"/>
    </row>
    <row r="239" spans="1:18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  <c r="R239" s="281"/>
    </row>
    <row r="240" spans="1:18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>
        <v>0</v>
      </c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  <c r="R240" s="281"/>
    </row>
    <row r="241" spans="1:18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>
        <v>0</v>
      </c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  <c r="R241" s="281"/>
    </row>
    <row r="242" spans="1:18" ht="24" x14ac:dyDescent="0.25">
      <c r="A242" s="31">
        <v>6254</v>
      </c>
      <c r="B242" s="50" t="s">
        <v>212</v>
      </c>
      <c r="C242" s="131">
        <f t="shared" si="21"/>
        <v>0</v>
      </c>
      <c r="D242" s="233">
        <v>0</v>
      </c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  <c r="R242" s="281"/>
    </row>
    <row r="243" spans="1:18" ht="24" x14ac:dyDescent="0.25">
      <c r="A243" s="31">
        <v>6255</v>
      </c>
      <c r="B243" s="50" t="s">
        <v>213</v>
      </c>
      <c r="C243" s="131">
        <f t="shared" si="21"/>
        <v>0</v>
      </c>
      <c r="D243" s="233">
        <v>0</v>
      </c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  <c r="R243" s="281"/>
    </row>
    <row r="244" spans="1:18" x14ac:dyDescent="0.25">
      <c r="A244" s="31">
        <v>6259</v>
      </c>
      <c r="B244" s="50" t="s">
        <v>214</v>
      </c>
      <c r="C244" s="131">
        <f t="shared" si="21"/>
        <v>0</v>
      </c>
      <c r="D244" s="233">
        <v>0</v>
      </c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  <c r="R244" s="281"/>
    </row>
    <row r="245" spans="1:18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>
        <v>0</v>
      </c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  <c r="R245" s="281"/>
    </row>
    <row r="246" spans="1:18" x14ac:dyDescent="0.25">
      <c r="A246" s="97">
        <v>6270</v>
      </c>
      <c r="B246" s="50" t="s">
        <v>216</v>
      </c>
      <c r="C246" s="131">
        <f t="shared" si="21"/>
        <v>0</v>
      </c>
      <c r="D246" s="233">
        <v>0</v>
      </c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  <c r="R246" s="281"/>
    </row>
    <row r="247" spans="1:18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  <c r="R247" s="281"/>
    </row>
    <row r="248" spans="1:18" x14ac:dyDescent="0.25">
      <c r="A248" s="31">
        <v>6291</v>
      </c>
      <c r="B248" s="50" t="s">
        <v>218</v>
      </c>
      <c r="C248" s="131">
        <f t="shared" si="21"/>
        <v>0</v>
      </c>
      <c r="D248" s="233">
        <v>0</v>
      </c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  <c r="R248" s="281"/>
    </row>
    <row r="249" spans="1:18" x14ac:dyDescent="0.25">
      <c r="A249" s="31">
        <v>6292</v>
      </c>
      <c r="B249" s="50" t="s">
        <v>219</v>
      </c>
      <c r="C249" s="131">
        <f t="shared" si="21"/>
        <v>0</v>
      </c>
      <c r="D249" s="233">
        <v>0</v>
      </c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  <c r="R249" s="281"/>
    </row>
    <row r="250" spans="1:18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>
        <v>0</v>
      </c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  <c r="R250" s="281"/>
    </row>
    <row r="251" spans="1:18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>
        <v>0</v>
      </c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  <c r="R251" s="281"/>
    </row>
    <row r="252" spans="1:18" x14ac:dyDescent="0.25">
      <c r="A252" s="38">
        <v>6300</v>
      </c>
      <c r="B252" s="90" t="s">
        <v>222</v>
      </c>
      <c r="C252" s="358">
        <f t="shared" si="21"/>
        <v>0</v>
      </c>
      <c r="D252" s="229"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  <c r="R252" s="281"/>
    </row>
    <row r="253" spans="1:18" ht="24" x14ac:dyDescent="0.25">
      <c r="A253" s="102">
        <v>6320</v>
      </c>
      <c r="B253" s="45" t="s">
        <v>223</v>
      </c>
      <c r="C253" s="298">
        <f t="shared" si="21"/>
        <v>0</v>
      </c>
      <c r="D253" s="237"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  <c r="R253" s="281"/>
    </row>
    <row r="254" spans="1:18" x14ac:dyDescent="0.25">
      <c r="A254" s="31">
        <v>6322</v>
      </c>
      <c r="B254" s="50" t="s">
        <v>224</v>
      </c>
      <c r="C254" s="98">
        <f t="shared" si="21"/>
        <v>0</v>
      </c>
      <c r="D254" s="233">
        <v>0</v>
      </c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  <c r="R254" s="281"/>
    </row>
    <row r="255" spans="1:18" ht="24" x14ac:dyDescent="0.25">
      <c r="A255" s="31">
        <v>6323</v>
      </c>
      <c r="B255" s="50" t="s">
        <v>225</v>
      </c>
      <c r="C255" s="98">
        <f t="shared" si="21"/>
        <v>0</v>
      </c>
      <c r="D255" s="233">
        <v>0</v>
      </c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  <c r="R255" s="281"/>
    </row>
    <row r="256" spans="1:18" x14ac:dyDescent="0.25">
      <c r="A256" s="27">
        <v>6329</v>
      </c>
      <c r="B256" s="45" t="s">
        <v>226</v>
      </c>
      <c r="C256" s="98">
        <f t="shared" si="21"/>
        <v>0</v>
      </c>
      <c r="D256" s="232">
        <v>0</v>
      </c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  <c r="R256" s="281"/>
    </row>
    <row r="257" spans="1:18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>
        <v>0</v>
      </c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  <c r="R257" s="281"/>
    </row>
    <row r="258" spans="1:18" x14ac:dyDescent="0.25">
      <c r="A258" s="97">
        <v>6360</v>
      </c>
      <c r="B258" s="50" t="s">
        <v>228</v>
      </c>
      <c r="C258" s="98">
        <f t="shared" si="40"/>
        <v>0</v>
      </c>
      <c r="D258" s="233">
        <v>0</v>
      </c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  <c r="R258" s="281"/>
    </row>
    <row r="259" spans="1:18" ht="36" x14ac:dyDescent="0.25">
      <c r="A259" s="38">
        <v>6400</v>
      </c>
      <c r="B259" s="90" t="s">
        <v>229</v>
      </c>
      <c r="C259" s="358">
        <f t="shared" si="40"/>
        <v>0</v>
      </c>
      <c r="D259" s="229"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  <c r="R259" s="281"/>
    </row>
    <row r="260" spans="1:18" ht="24" x14ac:dyDescent="0.25">
      <c r="A260" s="102">
        <v>6410</v>
      </c>
      <c r="B260" s="45" t="s">
        <v>230</v>
      </c>
      <c r="C260" s="103">
        <f t="shared" si="40"/>
        <v>0</v>
      </c>
      <c r="D260" s="237"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  <c r="R260" s="281"/>
    </row>
    <row r="261" spans="1:18" x14ac:dyDescent="0.25">
      <c r="A261" s="31">
        <v>6411</v>
      </c>
      <c r="B261" s="130" t="s">
        <v>231</v>
      </c>
      <c r="C261" s="131">
        <f t="shared" si="40"/>
        <v>0</v>
      </c>
      <c r="D261" s="233">
        <v>0</v>
      </c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  <c r="R261" s="281"/>
    </row>
    <row r="262" spans="1:18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>
        <v>0</v>
      </c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  <c r="R262" s="281"/>
    </row>
    <row r="263" spans="1:18" ht="36" x14ac:dyDescent="0.25">
      <c r="A263" s="31">
        <v>6419</v>
      </c>
      <c r="B263" s="50" t="s">
        <v>233</v>
      </c>
      <c r="C263" s="131">
        <f t="shared" si="40"/>
        <v>0</v>
      </c>
      <c r="D263" s="233">
        <v>0</v>
      </c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  <c r="R263" s="281"/>
    </row>
    <row r="264" spans="1:18" ht="36" x14ac:dyDescent="0.25">
      <c r="A264" s="97">
        <v>6420</v>
      </c>
      <c r="B264" s="50" t="s">
        <v>234</v>
      </c>
      <c r="C264" s="131">
        <f t="shared" si="40"/>
        <v>0</v>
      </c>
      <c r="D264" s="234"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  <c r="R264" s="281"/>
    </row>
    <row r="265" spans="1:18" x14ac:dyDescent="0.25">
      <c r="A265" s="31">
        <v>6421</v>
      </c>
      <c r="B265" s="50" t="s">
        <v>235</v>
      </c>
      <c r="C265" s="131">
        <f t="shared" si="40"/>
        <v>0</v>
      </c>
      <c r="D265" s="233">
        <v>0</v>
      </c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  <c r="R265" s="281"/>
    </row>
    <row r="266" spans="1:18" x14ac:dyDescent="0.25">
      <c r="A266" s="31">
        <v>6422</v>
      </c>
      <c r="B266" s="50" t="s">
        <v>236</v>
      </c>
      <c r="C266" s="131">
        <f t="shared" si="40"/>
        <v>0</v>
      </c>
      <c r="D266" s="233">
        <v>0</v>
      </c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  <c r="R266" s="281"/>
    </row>
    <row r="267" spans="1:18" ht="24" x14ac:dyDescent="0.25">
      <c r="A267" s="31">
        <v>6423</v>
      </c>
      <c r="B267" s="50" t="s">
        <v>237</v>
      </c>
      <c r="C267" s="131">
        <f t="shared" si="40"/>
        <v>0</v>
      </c>
      <c r="D267" s="233">
        <v>0</v>
      </c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  <c r="R267" s="281"/>
    </row>
    <row r="268" spans="1:18" ht="36" x14ac:dyDescent="0.25">
      <c r="A268" s="31">
        <v>6424</v>
      </c>
      <c r="B268" s="50" t="s">
        <v>275</v>
      </c>
      <c r="C268" s="131">
        <f t="shared" si="40"/>
        <v>0</v>
      </c>
      <c r="D268" s="233">
        <v>0</v>
      </c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  <c r="R268" s="281"/>
    </row>
    <row r="269" spans="1:18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  <c r="R269" s="281"/>
    </row>
    <row r="270" spans="1:18" ht="24" x14ac:dyDescent="0.25">
      <c r="A270" s="38">
        <v>7200</v>
      </c>
      <c r="B270" s="90" t="s">
        <v>239</v>
      </c>
      <c r="C270" s="358">
        <f t="shared" si="40"/>
        <v>0</v>
      </c>
      <c r="D270" s="229"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  <c r="R270" s="281"/>
    </row>
    <row r="271" spans="1:18" ht="24" x14ac:dyDescent="0.25">
      <c r="A271" s="102">
        <v>7210</v>
      </c>
      <c r="B271" s="45" t="s">
        <v>240</v>
      </c>
      <c r="C271" s="359">
        <f t="shared" si="40"/>
        <v>0</v>
      </c>
      <c r="D271" s="232">
        <v>0</v>
      </c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  <c r="R271" s="281"/>
    </row>
    <row r="272" spans="1:18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  <c r="R272" s="281"/>
    </row>
    <row r="273" spans="1:18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>
        <v>0</v>
      </c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  <c r="R273" s="281"/>
    </row>
    <row r="274" spans="1:18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>
        <v>0</v>
      </c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  <c r="R274" s="281"/>
    </row>
    <row r="275" spans="1:18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>
        <v>0</v>
      </c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  <c r="R275" s="281"/>
    </row>
    <row r="276" spans="1:18" ht="24" x14ac:dyDescent="0.25">
      <c r="A276" s="97">
        <v>7230</v>
      </c>
      <c r="B276" s="50" t="s">
        <v>244</v>
      </c>
      <c r="C276" s="343">
        <f t="shared" si="40"/>
        <v>0</v>
      </c>
      <c r="D276" s="233">
        <v>0</v>
      </c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  <c r="R276" s="281"/>
    </row>
    <row r="277" spans="1:18" ht="24" x14ac:dyDescent="0.25">
      <c r="A277" s="97">
        <v>7240</v>
      </c>
      <c r="B277" s="50" t="s">
        <v>245</v>
      </c>
      <c r="C277" s="343">
        <f t="shared" si="40"/>
        <v>0</v>
      </c>
      <c r="D277" s="234"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  <c r="R277" s="281"/>
    </row>
    <row r="278" spans="1:18" ht="48" x14ac:dyDescent="0.25">
      <c r="A278" s="31">
        <v>7245</v>
      </c>
      <c r="B278" s="50" t="s">
        <v>246</v>
      </c>
      <c r="C278" s="343">
        <f t="shared" si="40"/>
        <v>0</v>
      </c>
      <c r="D278" s="233">
        <v>0</v>
      </c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  <c r="R278" s="281"/>
    </row>
    <row r="279" spans="1:18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>
        <v>0</v>
      </c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  <c r="R279" s="281"/>
    </row>
    <row r="280" spans="1:18" ht="24" x14ac:dyDescent="0.25">
      <c r="A280" s="97">
        <v>7260</v>
      </c>
      <c r="B280" s="50" t="s">
        <v>248</v>
      </c>
      <c r="C280" s="343">
        <f t="shared" si="40"/>
        <v>0</v>
      </c>
      <c r="D280" s="232">
        <v>0</v>
      </c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  <c r="R280" s="281"/>
    </row>
    <row r="281" spans="1:18" x14ac:dyDescent="0.25">
      <c r="A281" s="38">
        <v>7700</v>
      </c>
      <c r="B281" s="90" t="s">
        <v>249</v>
      </c>
      <c r="C281" s="344">
        <f t="shared" si="40"/>
        <v>0</v>
      </c>
      <c r="D281" s="244"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  <c r="R281" s="281"/>
    </row>
    <row r="282" spans="1:18" x14ac:dyDescent="0.25">
      <c r="A282" s="31">
        <v>7720</v>
      </c>
      <c r="B282" s="45" t="s">
        <v>250</v>
      </c>
      <c r="C282" s="345">
        <f t="shared" si="40"/>
        <v>0</v>
      </c>
      <c r="D282" s="248">
        <v>0</v>
      </c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  <c r="R282" s="281"/>
    </row>
    <row r="283" spans="1:18" x14ac:dyDescent="0.25">
      <c r="A283" s="130"/>
      <c r="B283" s="50" t="s">
        <v>278</v>
      </c>
      <c r="C283" s="359">
        <f t="shared" si="40"/>
        <v>0</v>
      </c>
      <c r="D283" s="234"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0</v>
      </c>
      <c r="K283" s="104">
        <f>SUM(K284:K285)</f>
        <v>0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  <c r="R283" s="281"/>
    </row>
    <row r="284" spans="1:18" x14ac:dyDescent="0.25">
      <c r="A284" s="130" t="s">
        <v>281</v>
      </c>
      <c r="B284" s="31" t="s">
        <v>279</v>
      </c>
      <c r="C284" s="370">
        <f t="shared" si="40"/>
        <v>0</v>
      </c>
      <c r="D284" s="233">
        <v>0</v>
      </c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/>
      <c r="K284" s="181"/>
      <c r="L284" s="96">
        <f t="shared" si="32"/>
        <v>0</v>
      </c>
      <c r="M284" s="110"/>
      <c r="N284" s="52"/>
      <c r="O284" s="96">
        <f t="shared" si="50"/>
        <v>0</v>
      </c>
      <c r="P284" s="351"/>
      <c r="R284" s="281"/>
    </row>
    <row r="285" spans="1:18" ht="24" x14ac:dyDescent="0.25">
      <c r="A285" s="130" t="s">
        <v>282</v>
      </c>
      <c r="B285" s="138" t="s">
        <v>280</v>
      </c>
      <c r="C285" s="359">
        <f t="shared" si="40"/>
        <v>0</v>
      </c>
      <c r="D285" s="232">
        <v>0</v>
      </c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  <c r="R285" s="281"/>
    </row>
    <row r="286" spans="1:18" x14ac:dyDescent="0.25">
      <c r="A286" s="139"/>
      <c r="B286" s="401" t="s">
        <v>251</v>
      </c>
      <c r="C286" s="407">
        <f>SUM(C283,C269,C231,C196,C188,C174,C76,C54)</f>
        <v>10003</v>
      </c>
      <c r="D286" s="403">
        <v>10163</v>
      </c>
      <c r="E286" s="404">
        <f>SUM(E283,E269,E231,E196,E188,E174,E76,E54)</f>
        <v>-160</v>
      </c>
      <c r="F286" s="405">
        <f t="shared" si="30"/>
        <v>10003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1"/>
        <v>0</v>
      </c>
      <c r="J286" s="403">
        <f>SUM(J283,J269,J231,J196,J188,J174,J76,J54)</f>
        <v>0</v>
      </c>
      <c r="K286" s="406">
        <f>SUM(K283,K269,K231,K196,K188,K174,K76,K54)</f>
        <v>0</v>
      </c>
      <c r="L286" s="407">
        <f t="shared" si="32"/>
        <v>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  <c r="R286" s="281"/>
    </row>
    <row r="287" spans="1:18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  <c r="R287" s="281"/>
    </row>
    <row r="288" spans="1:18" s="17" customFormat="1" x14ac:dyDescent="0.25">
      <c r="A288" s="1121" t="s">
        <v>252</v>
      </c>
      <c r="B288" s="1122"/>
      <c r="C288" s="147">
        <f t="shared" ref="C288" si="51">F288+I288+L288+O288</f>
        <v>0</v>
      </c>
      <c r="D288" s="250"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  <c r="R288" s="281"/>
    </row>
    <row r="289" spans="1:18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  <c r="R289" s="281"/>
    </row>
    <row r="290" spans="1:18" s="17" customFormat="1" x14ac:dyDescent="0.25">
      <c r="A290" s="1121" t="s">
        <v>253</v>
      </c>
      <c r="B290" s="1122"/>
      <c r="C290" s="144">
        <f>SUM(C291,C293)-C301+C303</f>
        <v>0</v>
      </c>
      <c r="D290" s="250"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0</v>
      </c>
      <c r="K290" s="190">
        <f t="shared" si="53"/>
        <v>0</v>
      </c>
      <c r="L290" s="147">
        <f>J290+K290</f>
        <v>0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  <c r="R290" s="281"/>
    </row>
    <row r="291" spans="1:18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  <c r="R291" s="281"/>
    </row>
    <row r="292" spans="1:18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  <c r="R292" s="281"/>
    </row>
    <row r="293" spans="1:18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v>0</v>
      </c>
      <c r="E293" s="143">
        <f t="shared" ref="E293:K293" si="55">SUM(E294,E296,E298)-SUM(E295,E297,E299)</f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  <c r="R293" s="281"/>
    </row>
    <row r="294" spans="1:18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>
        <v>0</v>
      </c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  <c r="R294" s="281"/>
    </row>
    <row r="295" spans="1:18" ht="24" x14ac:dyDescent="0.25">
      <c r="A295" s="130" t="s">
        <v>260</v>
      </c>
      <c r="B295" s="30" t="s">
        <v>261</v>
      </c>
      <c r="C295" s="343">
        <f t="shared" si="57"/>
        <v>0</v>
      </c>
      <c r="D295" s="233">
        <v>0</v>
      </c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  <c r="R295" s="281"/>
    </row>
    <row r="296" spans="1:18" x14ac:dyDescent="0.25">
      <c r="A296" s="130" t="s">
        <v>262</v>
      </c>
      <c r="B296" s="30" t="s">
        <v>263</v>
      </c>
      <c r="C296" s="343">
        <f t="shared" si="57"/>
        <v>0</v>
      </c>
      <c r="D296" s="233">
        <v>0</v>
      </c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  <c r="R296" s="281"/>
    </row>
    <row r="297" spans="1:18" ht="24" x14ac:dyDescent="0.25">
      <c r="A297" s="130" t="s">
        <v>264</v>
      </c>
      <c r="B297" s="30" t="s">
        <v>265</v>
      </c>
      <c r="C297" s="343">
        <f t="shared" si="57"/>
        <v>0</v>
      </c>
      <c r="D297" s="233">
        <v>0</v>
      </c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  <c r="R297" s="281"/>
    </row>
    <row r="298" spans="1:18" x14ac:dyDescent="0.25">
      <c r="A298" s="130" t="s">
        <v>266</v>
      </c>
      <c r="B298" s="30" t="s">
        <v>267</v>
      </c>
      <c r="C298" s="343">
        <f t="shared" si="57"/>
        <v>0</v>
      </c>
      <c r="D298" s="233">
        <v>0</v>
      </c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  <c r="R298" s="281"/>
    </row>
    <row r="299" spans="1:18" ht="24" x14ac:dyDescent="0.25">
      <c r="A299" s="151" t="s">
        <v>268</v>
      </c>
      <c r="B299" s="152" t="s">
        <v>269</v>
      </c>
      <c r="C299" s="370">
        <f t="shared" si="57"/>
        <v>0</v>
      </c>
      <c r="D299" s="241">
        <v>0</v>
      </c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  <c r="R299" s="281"/>
    </row>
    <row r="300" spans="1:18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  <c r="R300" s="281"/>
    </row>
    <row r="301" spans="1:18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>
        <v>0</v>
      </c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  <c r="R301" s="281"/>
    </row>
    <row r="302" spans="1:18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  <c r="R302" s="281"/>
    </row>
    <row r="303" spans="1:18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>
        <v>0</v>
      </c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  <c r="R303" s="281"/>
    </row>
    <row r="304" spans="1:1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</sheetData>
  <sheetProtection algorithmName="SHA-512" hashValue="YvU9wF9wH6m6Ne6yPgIcdf9BfDUM/PtID/DjKTNg5pHz81h4dcJkaxqqX20yO9xFaQBZIJsBhg8K4aNe7wK5iA==" saltValue="SygjW9mM0AlaDAhRVysAIQ==" spinCount="100000" sheet="1" objects="1" scenarios="1"/>
  <mergeCells count="29">
    <mergeCell ref="A2:P2"/>
    <mergeCell ref="A3:P3"/>
    <mergeCell ref="A17:A19"/>
    <mergeCell ref="B17:B19"/>
    <mergeCell ref="C17:O17"/>
    <mergeCell ref="P17:P19"/>
    <mergeCell ref="C18:C19"/>
    <mergeCell ref="D18:D19"/>
    <mergeCell ref="G18:G19"/>
    <mergeCell ref="H18:H19"/>
    <mergeCell ref="I18:I19"/>
    <mergeCell ref="J18:J19"/>
    <mergeCell ref="C16:P16"/>
    <mergeCell ref="A290:B290"/>
    <mergeCell ref="C5:P5"/>
    <mergeCell ref="C6:P6"/>
    <mergeCell ref="C7:P7"/>
    <mergeCell ref="C8:P8"/>
    <mergeCell ref="C9:P9"/>
    <mergeCell ref="C10:P10"/>
    <mergeCell ref="C11:P11"/>
    <mergeCell ref="K18:K19"/>
    <mergeCell ref="L18:L19"/>
    <mergeCell ref="M18:M19"/>
    <mergeCell ref="N18:N19"/>
    <mergeCell ref="O18:O19"/>
    <mergeCell ref="A288:B288"/>
    <mergeCell ref="E18:E19"/>
    <mergeCell ref="F18:F19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15.pielikums Jūrmalas pilsētas domes
2015.gada 5.marta saistošajiem noteikumiem Nr.13
(protokols Nr.6, 11.punkts)
Tāme Nr.08.2.2.  </first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R322"/>
  <sheetViews>
    <sheetView view="pageLayout" zoomScaleNormal="90" workbookViewId="0">
      <selection activeCell="T6" sqref="T6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customHeight="1" x14ac:dyDescent="0.25">
      <c r="A5" s="5" t="s">
        <v>0</v>
      </c>
      <c r="B5" s="6"/>
      <c r="C5" s="1149" t="s">
        <v>1272</v>
      </c>
      <c r="D5" s="1150"/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P5" s="1151"/>
      <c r="Q5" s="518"/>
    </row>
    <row r="6" spans="1:17" ht="12.75" customHeight="1" x14ac:dyDescent="0.25">
      <c r="A6" s="5" t="s">
        <v>1</v>
      </c>
      <c r="B6" s="6"/>
      <c r="C6" s="1149" t="s">
        <v>1273</v>
      </c>
      <c r="D6" s="1150"/>
      <c r="E6" s="1150"/>
      <c r="F6" s="1150"/>
      <c r="G6" s="1150"/>
      <c r="H6" s="1150"/>
      <c r="I6" s="1150"/>
      <c r="J6" s="1150"/>
      <c r="K6" s="1150"/>
      <c r="L6" s="1150"/>
      <c r="M6" s="1150"/>
      <c r="N6" s="1150"/>
      <c r="O6" s="1150"/>
      <c r="P6" s="1151"/>
      <c r="Q6" s="518"/>
    </row>
    <row r="7" spans="1:17" ht="12.75" customHeight="1" x14ac:dyDescent="0.25">
      <c r="A7" s="2" t="s">
        <v>2</v>
      </c>
      <c r="B7" s="3"/>
      <c r="C7" s="1152" t="s">
        <v>1274</v>
      </c>
      <c r="D7" s="1153"/>
      <c r="E7" s="1153"/>
      <c r="F7" s="1153"/>
      <c r="G7" s="1153"/>
      <c r="H7" s="1153"/>
      <c r="I7" s="1153"/>
      <c r="J7" s="1153"/>
      <c r="K7" s="1153"/>
      <c r="L7" s="1153"/>
      <c r="M7" s="1153"/>
      <c r="N7" s="1153"/>
      <c r="O7" s="1153"/>
      <c r="P7" s="1154"/>
      <c r="Q7" s="518"/>
    </row>
    <row r="8" spans="1:17" ht="12.75" customHeight="1" x14ac:dyDescent="0.25">
      <c r="A8" s="2" t="s">
        <v>3</v>
      </c>
      <c r="B8" s="3"/>
      <c r="C8" s="1152" t="s">
        <v>1275</v>
      </c>
      <c r="D8" s="1153"/>
      <c r="E8" s="1153"/>
      <c r="F8" s="1153"/>
      <c r="G8" s="1153"/>
      <c r="H8" s="1153"/>
      <c r="I8" s="1153"/>
      <c r="J8" s="1153"/>
      <c r="K8" s="1153"/>
      <c r="L8" s="1153"/>
      <c r="M8" s="1153"/>
      <c r="N8" s="1153"/>
      <c r="O8" s="1153"/>
      <c r="P8" s="1154"/>
      <c r="Q8" s="518"/>
    </row>
    <row r="9" spans="1:17" ht="24" customHeight="1" x14ac:dyDescent="0.25">
      <c r="A9" s="2" t="s">
        <v>4</v>
      </c>
      <c r="B9" s="3"/>
      <c r="C9" s="1149" t="s">
        <v>1325</v>
      </c>
      <c r="D9" s="1150"/>
      <c r="E9" s="1150"/>
      <c r="F9" s="1150"/>
      <c r="G9" s="1150"/>
      <c r="H9" s="1150"/>
      <c r="I9" s="1150"/>
      <c r="J9" s="1150"/>
      <c r="K9" s="1150"/>
      <c r="L9" s="1150"/>
      <c r="M9" s="1150"/>
      <c r="N9" s="1150"/>
      <c r="O9" s="1150"/>
      <c r="P9" s="1151"/>
      <c r="Q9" s="518"/>
    </row>
    <row r="10" spans="1:17" ht="12.75" customHeight="1" x14ac:dyDescent="0.25">
      <c r="A10" s="7" t="s">
        <v>5</v>
      </c>
      <c r="B10" s="3"/>
      <c r="C10" s="1152"/>
      <c r="D10" s="1153"/>
      <c r="E10" s="1153"/>
      <c r="F10" s="1153"/>
      <c r="G10" s="1153"/>
      <c r="H10" s="1153"/>
      <c r="I10" s="1153"/>
      <c r="J10" s="1153"/>
      <c r="K10" s="1153"/>
      <c r="L10" s="1153"/>
      <c r="M10" s="1153"/>
      <c r="N10" s="1153"/>
      <c r="O10" s="1153"/>
      <c r="P10" s="1154"/>
      <c r="Q10" s="518"/>
    </row>
    <row r="11" spans="1:17" ht="12.75" customHeight="1" x14ac:dyDescent="0.25">
      <c r="A11" s="2"/>
      <c r="B11" s="3" t="s">
        <v>6</v>
      </c>
      <c r="C11" s="1152" t="s">
        <v>1277</v>
      </c>
      <c r="D11" s="1153"/>
      <c r="E11" s="1153"/>
      <c r="F11" s="1153"/>
      <c r="G11" s="1153"/>
      <c r="H11" s="1153"/>
      <c r="I11" s="1153"/>
      <c r="J11" s="1153"/>
      <c r="K11" s="1153"/>
      <c r="L11" s="1153"/>
      <c r="M11" s="1153"/>
      <c r="N11" s="1153"/>
      <c r="O11" s="1153"/>
      <c r="P11" s="1154"/>
      <c r="Q11" s="518"/>
    </row>
    <row r="12" spans="1:17" ht="12.75" customHeight="1" x14ac:dyDescent="0.25">
      <c r="A12" s="2"/>
      <c r="B12" s="3" t="s">
        <v>7</v>
      </c>
      <c r="C12" s="451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4"/>
      <c r="Q12" s="518"/>
    </row>
    <row r="13" spans="1:17" ht="12.75" customHeight="1" x14ac:dyDescent="0.25">
      <c r="A13" s="2"/>
      <c r="B13" s="3" t="s">
        <v>8</v>
      </c>
      <c r="C13" s="451"/>
      <c r="D13" s="302"/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4"/>
      <c r="Q13" s="518"/>
    </row>
    <row r="14" spans="1:17" ht="12.75" customHeight="1" x14ac:dyDescent="0.25">
      <c r="A14" s="2"/>
      <c r="B14" s="3" t="s">
        <v>9</v>
      </c>
      <c r="C14" s="451"/>
      <c r="D14" s="302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304"/>
      <c r="Q14" s="518"/>
    </row>
    <row r="15" spans="1:17" ht="12.75" customHeight="1" x14ac:dyDescent="0.25">
      <c r="A15" s="2"/>
      <c r="B15" s="3" t="s">
        <v>10</v>
      </c>
      <c r="C15" s="451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4"/>
      <c r="Q15" s="518"/>
    </row>
    <row r="16" spans="1:17" ht="12.75" customHeight="1" x14ac:dyDescent="0.25">
      <c r="A16" s="8"/>
      <c r="B16" s="9"/>
      <c r="C16" s="1155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8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8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8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8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8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8" s="17" customFormat="1" ht="32.25" customHeight="1" thickBot="1" x14ac:dyDescent="0.3">
      <c r="A22" s="18"/>
      <c r="B22" s="19" t="s">
        <v>20</v>
      </c>
      <c r="C22" s="353">
        <f>F22+I22+L22+O22</f>
        <v>4657</v>
      </c>
      <c r="D22" s="195">
        <f>SUM(D23,D26,D27,D43,D44)</f>
        <v>5226</v>
      </c>
      <c r="E22" s="20">
        <f>SUM(E23,E26,E27,E43,E44)</f>
        <v>-569</v>
      </c>
      <c r="F22" s="196">
        <f t="shared" ref="F22:F27" si="0">D22+E22</f>
        <v>4657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  <c r="R22" s="281"/>
    </row>
    <row r="23" spans="1:18" ht="21.75" customHeight="1" thickTop="1" x14ac:dyDescent="0.25">
      <c r="A23" s="22"/>
      <c r="B23" s="23" t="s">
        <v>21</v>
      </c>
      <c r="C23" s="354">
        <f>F23+I23+L23+O23</f>
        <v>0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  <c r="R23" s="281"/>
    </row>
    <row r="24" spans="1:18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  <c r="R24" s="281"/>
    </row>
    <row r="25" spans="1:18" x14ac:dyDescent="0.25">
      <c r="A25" s="30"/>
      <c r="B25" s="31" t="s">
        <v>23</v>
      </c>
      <c r="C25" s="356">
        <f>F25+I25+L25+O25</f>
        <v>0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  <c r="R25" s="281"/>
    </row>
    <row r="26" spans="1:18" s="17" customFormat="1" ht="33.75" customHeight="1" thickBot="1" x14ac:dyDescent="0.3">
      <c r="A26" s="159">
        <v>19300</v>
      </c>
      <c r="B26" s="159" t="s">
        <v>277</v>
      </c>
      <c r="C26" s="357">
        <f>SUM(F26,I26)</f>
        <v>4657</v>
      </c>
      <c r="D26" s="203">
        <f>D51</f>
        <v>5226</v>
      </c>
      <c r="E26" s="35">
        <v>-569</v>
      </c>
      <c r="F26" s="204">
        <f t="shared" si="0"/>
        <v>4657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  <c r="R26" s="281"/>
    </row>
    <row r="27" spans="1:18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  <c r="R27" s="281"/>
    </row>
    <row r="28" spans="1:18" s="17" customFormat="1" ht="36" x14ac:dyDescent="0.25">
      <c r="A28" s="38">
        <v>21300</v>
      </c>
      <c r="B28" s="38" t="s">
        <v>26</v>
      </c>
      <c r="C28" s="358">
        <f t="shared" ref="C28:C42" si="1">L28</f>
        <v>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  <c r="R28" s="281"/>
    </row>
    <row r="29" spans="1:18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  <c r="R29" s="281"/>
    </row>
    <row r="30" spans="1:18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  <c r="R30" s="281"/>
    </row>
    <row r="31" spans="1:18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  <c r="R31" s="281"/>
    </row>
    <row r="32" spans="1:18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  <c r="R32" s="281"/>
    </row>
    <row r="33" spans="1:18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  <c r="R33" s="281"/>
    </row>
    <row r="34" spans="1:18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  <c r="R34" s="281"/>
    </row>
    <row r="35" spans="1:18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  <c r="R35" s="281"/>
    </row>
    <row r="36" spans="1:18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  <c r="R36" s="281"/>
    </row>
    <row r="37" spans="1:18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  <c r="R37" s="281"/>
    </row>
    <row r="38" spans="1:18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  <c r="R38" s="281"/>
    </row>
    <row r="39" spans="1:18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  <c r="R39" s="281"/>
    </row>
    <row r="40" spans="1:18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  <c r="R40" s="281"/>
    </row>
    <row r="41" spans="1:18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  <c r="R41" s="281"/>
    </row>
    <row r="42" spans="1:18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  <c r="R42" s="281"/>
    </row>
    <row r="43" spans="1:18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  <c r="R43" s="281"/>
    </row>
    <row r="44" spans="1:18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  <c r="R44" s="281"/>
    </row>
    <row r="45" spans="1:18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  <c r="R45" s="281"/>
    </row>
    <row r="46" spans="1:18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  <c r="R46" s="281"/>
    </row>
    <row r="47" spans="1:18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  <c r="R47" s="281"/>
    </row>
    <row r="48" spans="1:18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  <c r="R48" s="281"/>
    </row>
    <row r="49" spans="1:18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  <c r="R49" s="281"/>
    </row>
    <row r="50" spans="1:18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  <c r="R50" s="281"/>
    </row>
    <row r="51" spans="1:18" s="17" customFormat="1" ht="12.75" thickBot="1" x14ac:dyDescent="0.3">
      <c r="A51" s="77"/>
      <c r="B51" s="18" t="s">
        <v>48</v>
      </c>
      <c r="C51" s="366">
        <f t="shared" ref="C51:C114" si="4">F51+I51+L51+O51</f>
        <v>4657</v>
      </c>
      <c r="D51" s="221">
        <f>SUM(D52,D283)</f>
        <v>5226</v>
      </c>
      <c r="E51" s="78">
        <f>SUM(E52,E283)</f>
        <v>-569</v>
      </c>
      <c r="F51" s="222">
        <f t="shared" ref="F51:F115" si="5">D51+E51</f>
        <v>4657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0</v>
      </c>
      <c r="K51" s="175">
        <f>SUM(K52,K283)</f>
        <v>0</v>
      </c>
      <c r="L51" s="79">
        <f t="shared" ref="L51:L115" si="7">J51+K51</f>
        <v>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  <c r="R51" s="281"/>
    </row>
    <row r="52" spans="1:18" s="17" customFormat="1" ht="36.75" thickTop="1" x14ac:dyDescent="0.25">
      <c r="A52" s="80"/>
      <c r="B52" s="81" t="s">
        <v>49</v>
      </c>
      <c r="C52" s="367">
        <f t="shared" si="4"/>
        <v>4657</v>
      </c>
      <c r="D52" s="223">
        <f>SUM(D53,D195)</f>
        <v>5226</v>
      </c>
      <c r="E52" s="82">
        <f>SUM(E53,E195)</f>
        <v>-569</v>
      </c>
      <c r="F52" s="224">
        <f t="shared" si="5"/>
        <v>4657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0</v>
      </c>
      <c r="K52" s="176">
        <f>SUM(K53,K195)</f>
        <v>0</v>
      </c>
      <c r="L52" s="83">
        <f t="shared" si="7"/>
        <v>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  <c r="R52" s="281"/>
    </row>
    <row r="53" spans="1:18" s="17" customFormat="1" ht="24" x14ac:dyDescent="0.25">
      <c r="A53" s="84"/>
      <c r="B53" s="15" t="s">
        <v>50</v>
      </c>
      <c r="C53" s="368">
        <f t="shared" si="4"/>
        <v>4657</v>
      </c>
      <c r="D53" s="225">
        <f>SUM(D54,D76,D174,D188)</f>
        <v>5226</v>
      </c>
      <c r="E53" s="85">
        <f>SUM(E54,E76,E174,E188)</f>
        <v>-569</v>
      </c>
      <c r="F53" s="226">
        <f t="shared" si="5"/>
        <v>4657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0</v>
      </c>
      <c r="K53" s="177">
        <f>SUM(K54,K76,K174,K188)</f>
        <v>0</v>
      </c>
      <c r="L53" s="86">
        <f t="shared" si="7"/>
        <v>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  <c r="R53" s="281"/>
    </row>
    <row r="54" spans="1:18" s="17" customFormat="1" x14ac:dyDescent="0.25">
      <c r="A54" s="87">
        <v>1000</v>
      </c>
      <c r="B54" s="87" t="s">
        <v>51</v>
      </c>
      <c r="C54" s="369">
        <f t="shared" si="4"/>
        <v>0</v>
      </c>
      <c r="D54" s="227">
        <f>SUM(D55,D68)</f>
        <v>0</v>
      </c>
      <c r="E54" s="88">
        <f>SUM(E55,E68)</f>
        <v>0</v>
      </c>
      <c r="F54" s="228">
        <f t="shared" si="5"/>
        <v>0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  <c r="R54" s="281"/>
    </row>
    <row r="55" spans="1:18" x14ac:dyDescent="0.25">
      <c r="A55" s="38">
        <v>1100</v>
      </c>
      <c r="B55" s="90" t="s">
        <v>52</v>
      </c>
      <c r="C55" s="358">
        <f t="shared" si="4"/>
        <v>0</v>
      </c>
      <c r="D55" s="229">
        <f>SUM(D56,D59,D67)</f>
        <v>0</v>
      </c>
      <c r="E55" s="43">
        <f>SUM(E56,E59,E67)</f>
        <v>0</v>
      </c>
      <c r="F55" s="230">
        <f t="shared" si="5"/>
        <v>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  <c r="R55" s="281"/>
    </row>
    <row r="56" spans="1:18" x14ac:dyDescent="0.25">
      <c r="A56" s="92">
        <v>1110</v>
      </c>
      <c r="B56" s="69" t="s">
        <v>53</v>
      </c>
      <c r="C56" s="364">
        <f t="shared" si="4"/>
        <v>0</v>
      </c>
      <c r="D56" s="115">
        <f>SUM(D57:D58)</f>
        <v>0</v>
      </c>
      <c r="E56" s="93">
        <f>SUM(E57:E58)</f>
        <v>0</v>
      </c>
      <c r="F56" s="231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  <c r="R56" s="281"/>
    </row>
    <row r="57" spans="1:18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  <c r="R57" s="281"/>
    </row>
    <row r="58" spans="1:18" ht="24" customHeight="1" x14ac:dyDescent="0.25">
      <c r="A58" s="31">
        <v>1119</v>
      </c>
      <c r="B58" s="50" t="s">
        <v>55</v>
      </c>
      <c r="C58" s="343">
        <f t="shared" si="4"/>
        <v>0</v>
      </c>
      <c r="D58" s="233">
        <v>0</v>
      </c>
      <c r="E58" s="52"/>
      <c r="F58" s="126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  <c r="R58" s="281"/>
    </row>
    <row r="59" spans="1:18" ht="23.25" customHeight="1" x14ac:dyDescent="0.25">
      <c r="A59" s="97">
        <v>1140</v>
      </c>
      <c r="B59" s="50" t="s">
        <v>56</v>
      </c>
      <c r="C59" s="343">
        <f t="shared" si="4"/>
        <v>0</v>
      </c>
      <c r="D59" s="234">
        <f>SUM(D60:D66)</f>
        <v>0</v>
      </c>
      <c r="E59" s="34">
        <f>SUM(E60:E66)</f>
        <v>0</v>
      </c>
      <c r="F59" s="131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  <c r="R59" s="281"/>
    </row>
    <row r="60" spans="1:18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  <c r="R60" s="281"/>
    </row>
    <row r="61" spans="1:18" ht="24.75" customHeight="1" x14ac:dyDescent="0.25">
      <c r="A61" s="31">
        <v>1142</v>
      </c>
      <c r="B61" s="50" t="s">
        <v>58</v>
      </c>
      <c r="C61" s="343">
        <f t="shared" si="4"/>
        <v>0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  <c r="R61" s="281"/>
    </row>
    <row r="62" spans="1:18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  <c r="R62" s="281"/>
    </row>
    <row r="63" spans="1:18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  <c r="R63" s="281"/>
    </row>
    <row r="64" spans="1:18" x14ac:dyDescent="0.25">
      <c r="A64" s="31">
        <v>1147</v>
      </c>
      <c r="B64" s="50" t="s">
        <v>61</v>
      </c>
      <c r="C64" s="343">
        <f t="shared" si="4"/>
        <v>0</v>
      </c>
      <c r="D64" s="233">
        <v>0</v>
      </c>
      <c r="E64" s="52"/>
      <c r="F64" s="126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  <c r="R64" s="281"/>
    </row>
    <row r="65" spans="1:18" x14ac:dyDescent="0.25">
      <c r="A65" s="31">
        <v>1148</v>
      </c>
      <c r="B65" s="50" t="s">
        <v>295</v>
      </c>
      <c r="C65" s="343">
        <f t="shared" si="4"/>
        <v>0</v>
      </c>
      <c r="D65" s="233">
        <v>0</v>
      </c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  <c r="R65" s="281"/>
    </row>
    <row r="66" spans="1:18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  <c r="R66" s="281"/>
    </row>
    <row r="67" spans="1:18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  <c r="R67" s="281"/>
    </row>
    <row r="68" spans="1:18" ht="36" x14ac:dyDescent="0.25">
      <c r="A68" s="38">
        <v>1200</v>
      </c>
      <c r="B68" s="90" t="s">
        <v>64</v>
      </c>
      <c r="C68" s="358">
        <f t="shared" si="4"/>
        <v>0</v>
      </c>
      <c r="D68" s="229">
        <f>SUM(D69:D70)</f>
        <v>0</v>
      </c>
      <c r="E68" s="43">
        <f>SUM(E69:E70)</f>
        <v>0</v>
      </c>
      <c r="F68" s="230">
        <f>D68+E68</f>
        <v>0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  <c r="R68" s="281"/>
    </row>
    <row r="69" spans="1:18" ht="24" x14ac:dyDescent="0.25">
      <c r="A69" s="102">
        <v>1210</v>
      </c>
      <c r="B69" s="45" t="s">
        <v>65</v>
      </c>
      <c r="C69" s="359">
        <f t="shared" si="4"/>
        <v>0</v>
      </c>
      <c r="D69" s="232">
        <v>0</v>
      </c>
      <c r="E69" s="47"/>
      <c r="F69" s="127">
        <f t="shared" si="5"/>
        <v>0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  <c r="R69" s="281"/>
    </row>
    <row r="70" spans="1:18" ht="24" x14ac:dyDescent="0.25">
      <c r="A70" s="97">
        <v>1220</v>
      </c>
      <c r="B70" s="50" t="s">
        <v>66</v>
      </c>
      <c r="C70" s="343">
        <f t="shared" si="4"/>
        <v>0</v>
      </c>
      <c r="D70" s="234">
        <f>SUM(D71:D75)</f>
        <v>0</v>
      </c>
      <c r="E70" s="34">
        <f>SUM(E71:E75)</f>
        <v>0</v>
      </c>
      <c r="F70" s="131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  <c r="R70" s="281"/>
    </row>
    <row r="71" spans="1:18" ht="60" x14ac:dyDescent="0.25">
      <c r="A71" s="31">
        <v>1221</v>
      </c>
      <c r="B71" s="50" t="s">
        <v>296</v>
      </c>
      <c r="C71" s="343">
        <f t="shared" si="4"/>
        <v>0</v>
      </c>
      <c r="D71" s="233">
        <v>0</v>
      </c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  <c r="R71" s="281"/>
    </row>
    <row r="72" spans="1:18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  <c r="R72" s="281"/>
    </row>
    <row r="73" spans="1:18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  <c r="R73" s="281"/>
    </row>
    <row r="74" spans="1:18" ht="36" x14ac:dyDescent="0.25">
      <c r="A74" s="31">
        <v>1227</v>
      </c>
      <c r="B74" s="50" t="s">
        <v>68</v>
      </c>
      <c r="C74" s="343">
        <f t="shared" si="4"/>
        <v>0</v>
      </c>
      <c r="D74" s="233">
        <v>0</v>
      </c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  <c r="R74" s="281"/>
    </row>
    <row r="75" spans="1:18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  <c r="R75" s="281"/>
    </row>
    <row r="76" spans="1:18" ht="15" customHeight="1" x14ac:dyDescent="0.25">
      <c r="A76" s="87">
        <v>2000</v>
      </c>
      <c r="B76" s="87" t="s">
        <v>69</v>
      </c>
      <c r="C76" s="369">
        <f t="shared" si="4"/>
        <v>4657</v>
      </c>
      <c r="D76" s="227">
        <f>SUM(D77,D84,D131,D165,D166,D173)</f>
        <v>5226</v>
      </c>
      <c r="E76" s="88">
        <f>SUM(E77,E84,E131,E165,E166,E173)</f>
        <v>-569</v>
      </c>
      <c r="F76" s="228">
        <f t="shared" si="5"/>
        <v>4657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0</v>
      </c>
      <c r="K76" s="178">
        <f>SUM(K77,K84,K131,K165,K166,K173)</f>
        <v>0</v>
      </c>
      <c r="L76" s="89">
        <f t="shared" si="7"/>
        <v>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  <c r="R76" s="281"/>
    </row>
    <row r="77" spans="1:18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  <c r="R77" s="281"/>
    </row>
    <row r="78" spans="1:18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  <c r="R78" s="281"/>
    </row>
    <row r="79" spans="1:18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  <c r="R79" s="281"/>
    </row>
    <row r="80" spans="1:18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  <c r="R80" s="281"/>
    </row>
    <row r="81" spans="1:18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  <c r="R81" s="281"/>
    </row>
    <row r="82" spans="1:18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  <c r="R82" s="281"/>
    </row>
    <row r="83" spans="1:18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  <c r="R83" s="281"/>
    </row>
    <row r="84" spans="1:18" x14ac:dyDescent="0.25">
      <c r="A84" s="38">
        <v>2200</v>
      </c>
      <c r="B84" s="90" t="s">
        <v>71</v>
      </c>
      <c r="C84" s="344">
        <f t="shared" si="4"/>
        <v>4657</v>
      </c>
      <c r="D84" s="229">
        <f>SUM(D85,D90,D96,D104,D113,D117,D123,D129)</f>
        <v>5226</v>
      </c>
      <c r="E84" s="43">
        <f>SUM(E85,E90,E96,E104,E113,E117,E123,E129)</f>
        <v>-569</v>
      </c>
      <c r="F84" s="230">
        <f t="shared" si="5"/>
        <v>4657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  <c r="R84" s="281"/>
    </row>
    <row r="85" spans="1:18" ht="24" x14ac:dyDescent="0.25">
      <c r="A85" s="92">
        <v>2210</v>
      </c>
      <c r="B85" s="69" t="s">
        <v>72</v>
      </c>
      <c r="C85" s="364">
        <f t="shared" si="4"/>
        <v>0</v>
      </c>
      <c r="D85" s="115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  <c r="R85" s="281"/>
    </row>
    <row r="86" spans="1:18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  <c r="R86" s="281"/>
    </row>
    <row r="87" spans="1:18" ht="36" x14ac:dyDescent="0.25">
      <c r="A87" s="31">
        <v>2212</v>
      </c>
      <c r="B87" s="50" t="s">
        <v>74</v>
      </c>
      <c r="C87" s="343">
        <f t="shared" si="4"/>
        <v>0</v>
      </c>
      <c r="D87" s="233">
        <v>0</v>
      </c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  <c r="R87" s="281"/>
    </row>
    <row r="88" spans="1:18" ht="24" x14ac:dyDescent="0.25">
      <c r="A88" s="31">
        <v>2214</v>
      </c>
      <c r="B88" s="50" t="s">
        <v>75</v>
      </c>
      <c r="C88" s="343">
        <f t="shared" si="4"/>
        <v>0</v>
      </c>
      <c r="D88" s="233">
        <v>0</v>
      </c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  <c r="R88" s="281"/>
    </row>
    <row r="89" spans="1:18" x14ac:dyDescent="0.25">
      <c r="A89" s="31">
        <v>2219</v>
      </c>
      <c r="B89" s="50" t="s">
        <v>76</v>
      </c>
      <c r="C89" s="343">
        <f t="shared" si="4"/>
        <v>0</v>
      </c>
      <c r="D89" s="233">
        <v>0</v>
      </c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  <c r="R89" s="281"/>
    </row>
    <row r="90" spans="1:18" ht="24" x14ac:dyDescent="0.25">
      <c r="A90" s="97">
        <v>2220</v>
      </c>
      <c r="B90" s="50" t="s">
        <v>77</v>
      </c>
      <c r="C90" s="343">
        <f t="shared" si="4"/>
        <v>0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  <c r="R90" s="281"/>
    </row>
    <row r="91" spans="1:18" x14ac:dyDescent="0.25">
      <c r="A91" s="31">
        <v>2221</v>
      </c>
      <c r="B91" s="50" t="s">
        <v>78</v>
      </c>
      <c r="C91" s="343">
        <f t="shared" si="4"/>
        <v>0</v>
      </c>
      <c r="D91" s="233">
        <v>0</v>
      </c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  <c r="R91" s="281"/>
    </row>
    <row r="92" spans="1:18" x14ac:dyDescent="0.25">
      <c r="A92" s="31">
        <v>2222</v>
      </c>
      <c r="B92" s="50" t="s">
        <v>79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  <c r="R92" s="281"/>
    </row>
    <row r="93" spans="1:18" x14ac:dyDescent="0.25">
      <c r="A93" s="31">
        <v>2223</v>
      </c>
      <c r="B93" s="50" t="s">
        <v>80</v>
      </c>
      <c r="C93" s="343">
        <f t="shared" si="4"/>
        <v>0</v>
      </c>
      <c r="D93" s="233">
        <v>0</v>
      </c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  <c r="R93" s="281"/>
    </row>
    <row r="94" spans="1:18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>
        <v>0</v>
      </c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  <c r="R94" s="281"/>
    </row>
    <row r="95" spans="1:18" ht="24" x14ac:dyDescent="0.25">
      <c r="A95" s="31">
        <v>2229</v>
      </c>
      <c r="B95" s="50" t="s">
        <v>81</v>
      </c>
      <c r="C95" s="343">
        <f t="shared" si="4"/>
        <v>0</v>
      </c>
      <c r="D95" s="233">
        <v>0</v>
      </c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  <c r="R95" s="281"/>
    </row>
    <row r="96" spans="1:18" ht="36" x14ac:dyDescent="0.25">
      <c r="A96" s="97">
        <v>2230</v>
      </c>
      <c r="B96" s="50" t="s">
        <v>82</v>
      </c>
      <c r="C96" s="343">
        <f t="shared" si="4"/>
        <v>0</v>
      </c>
      <c r="D96" s="23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  <c r="R96" s="281"/>
    </row>
    <row r="97" spans="1:18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  <c r="R97" s="281"/>
    </row>
    <row r="98" spans="1:18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  <c r="R98" s="281"/>
    </row>
    <row r="99" spans="1:18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  <c r="R99" s="281"/>
    </row>
    <row r="100" spans="1:18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  <c r="R100" s="281"/>
    </row>
    <row r="101" spans="1:18" ht="24" x14ac:dyDescent="0.25">
      <c r="A101" s="31">
        <v>2235</v>
      </c>
      <c r="B101" s="50" t="s">
        <v>304</v>
      </c>
      <c r="C101" s="343">
        <f t="shared" si="4"/>
        <v>0</v>
      </c>
      <c r="D101" s="233">
        <v>0</v>
      </c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  <c r="R101" s="281"/>
    </row>
    <row r="102" spans="1:18" x14ac:dyDescent="0.25">
      <c r="A102" s="31">
        <v>2236</v>
      </c>
      <c r="B102" s="50" t="s">
        <v>86</v>
      </c>
      <c r="C102" s="343">
        <f t="shared" si="4"/>
        <v>0</v>
      </c>
      <c r="D102" s="233">
        <v>0</v>
      </c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  <c r="R102" s="281"/>
    </row>
    <row r="103" spans="1:18" ht="24" x14ac:dyDescent="0.25">
      <c r="A103" s="31">
        <v>2239</v>
      </c>
      <c r="B103" s="50" t="s">
        <v>87</v>
      </c>
      <c r="C103" s="343">
        <f t="shared" si="4"/>
        <v>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  <c r="R103" s="281"/>
    </row>
    <row r="104" spans="1:18" ht="36" x14ac:dyDescent="0.25">
      <c r="A104" s="97">
        <v>2240</v>
      </c>
      <c r="B104" s="50" t="s">
        <v>305</v>
      </c>
      <c r="C104" s="343">
        <f t="shared" si="4"/>
        <v>0</v>
      </c>
      <c r="D104" s="234">
        <f>SUM(D105:D112)</f>
        <v>0</v>
      </c>
      <c r="E104" s="34">
        <f>SUM(E105:E112)</f>
        <v>0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  <c r="R104" s="281"/>
    </row>
    <row r="105" spans="1:18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  <c r="R105" s="281"/>
    </row>
    <row r="106" spans="1:18" ht="24" x14ac:dyDescent="0.25">
      <c r="A106" s="31">
        <v>2242</v>
      </c>
      <c r="B106" s="50" t="s">
        <v>89</v>
      </c>
      <c r="C106" s="343">
        <f t="shared" si="4"/>
        <v>0</v>
      </c>
      <c r="D106" s="233">
        <v>0</v>
      </c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  <c r="R106" s="281"/>
    </row>
    <row r="107" spans="1:18" ht="24" x14ac:dyDescent="0.25">
      <c r="A107" s="31">
        <v>2243</v>
      </c>
      <c r="B107" s="50" t="s">
        <v>90</v>
      </c>
      <c r="C107" s="343">
        <f t="shared" si="4"/>
        <v>0</v>
      </c>
      <c r="D107" s="233">
        <v>0</v>
      </c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  <c r="R107" s="281"/>
    </row>
    <row r="108" spans="1:18" x14ac:dyDescent="0.25">
      <c r="A108" s="31">
        <v>2244</v>
      </c>
      <c r="B108" s="50" t="s">
        <v>306</v>
      </c>
      <c r="C108" s="343">
        <f t="shared" si="4"/>
        <v>0</v>
      </c>
      <c r="D108" s="233">
        <v>0</v>
      </c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  <c r="R108" s="281"/>
    </row>
    <row r="109" spans="1:18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  <c r="R109" s="281"/>
    </row>
    <row r="110" spans="1:18" x14ac:dyDescent="0.25">
      <c r="A110" s="31">
        <v>2247</v>
      </c>
      <c r="B110" s="50" t="s">
        <v>92</v>
      </c>
      <c r="C110" s="343">
        <f t="shared" si="4"/>
        <v>0</v>
      </c>
      <c r="D110" s="233">
        <v>0</v>
      </c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  <c r="R110" s="281"/>
    </row>
    <row r="111" spans="1:18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  <c r="R111" s="281"/>
    </row>
    <row r="112" spans="1:18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  <c r="R112" s="281"/>
    </row>
    <row r="113" spans="1:18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  <c r="R113" s="281"/>
    </row>
    <row r="114" spans="1:18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  <c r="R114" s="281"/>
    </row>
    <row r="115" spans="1:18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  <c r="R115" s="281"/>
    </row>
    <row r="116" spans="1:18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  <c r="R116" s="281"/>
    </row>
    <row r="117" spans="1:18" x14ac:dyDescent="0.25">
      <c r="A117" s="97">
        <v>2260</v>
      </c>
      <c r="B117" s="50" t="s">
        <v>99</v>
      </c>
      <c r="C117" s="343">
        <f t="shared" si="9"/>
        <v>0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  <c r="R117" s="281"/>
    </row>
    <row r="118" spans="1:18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  <c r="R118" s="281"/>
    </row>
    <row r="119" spans="1:18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  <c r="R119" s="281"/>
    </row>
    <row r="120" spans="1:18" x14ac:dyDescent="0.25">
      <c r="A120" s="31">
        <v>2263</v>
      </c>
      <c r="B120" s="50" t="s">
        <v>102</v>
      </c>
      <c r="C120" s="343">
        <f t="shared" si="9"/>
        <v>0</v>
      </c>
      <c r="D120" s="233">
        <v>0</v>
      </c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  <c r="R120" s="281"/>
    </row>
    <row r="121" spans="1:18" ht="24" x14ac:dyDescent="0.25">
      <c r="A121" s="31">
        <v>2264</v>
      </c>
      <c r="B121" s="50" t="s">
        <v>307</v>
      </c>
      <c r="C121" s="343">
        <f t="shared" si="9"/>
        <v>0</v>
      </c>
      <c r="D121" s="233">
        <v>0</v>
      </c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  <c r="R121" s="281"/>
    </row>
    <row r="122" spans="1:18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  <c r="R122" s="281"/>
    </row>
    <row r="123" spans="1:18" x14ac:dyDescent="0.25">
      <c r="A123" s="97">
        <v>2270</v>
      </c>
      <c r="B123" s="50" t="s">
        <v>104</v>
      </c>
      <c r="C123" s="343">
        <f t="shared" si="9"/>
        <v>4657</v>
      </c>
      <c r="D123" s="234">
        <f>SUM(D124:D128)</f>
        <v>5226</v>
      </c>
      <c r="E123" s="34">
        <f>SUM(E124:E128)</f>
        <v>-569</v>
      </c>
      <c r="F123" s="131">
        <f t="shared" si="10"/>
        <v>4657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  <c r="R123" s="281"/>
    </row>
    <row r="124" spans="1:18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  <c r="R124" s="281"/>
    </row>
    <row r="125" spans="1:18" ht="24" x14ac:dyDescent="0.25">
      <c r="A125" s="31">
        <v>2275</v>
      </c>
      <c r="B125" s="50" t="s">
        <v>106</v>
      </c>
      <c r="C125" s="343">
        <f t="shared" si="9"/>
        <v>1963</v>
      </c>
      <c r="D125" s="233">
        <f>5226-3263</f>
        <v>1963</v>
      </c>
      <c r="E125" s="52"/>
      <c r="F125" s="126">
        <f t="shared" si="10"/>
        <v>1963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  <c r="R125" s="281"/>
    </row>
    <row r="126" spans="1:18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  <c r="R126" s="281"/>
    </row>
    <row r="127" spans="1:18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  <c r="R127" s="281"/>
    </row>
    <row r="128" spans="1:18" ht="24" x14ac:dyDescent="0.25">
      <c r="A128" s="31">
        <v>2279</v>
      </c>
      <c r="B128" s="50" t="s">
        <v>109</v>
      </c>
      <c r="C128" s="343">
        <f t="shared" si="9"/>
        <v>2694</v>
      </c>
      <c r="D128" s="233">
        <v>3263</v>
      </c>
      <c r="E128" s="52">
        <v>-569</v>
      </c>
      <c r="F128" s="126">
        <f t="shared" si="10"/>
        <v>2694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  <c r="R128" s="281"/>
    </row>
    <row r="129" spans="1:18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  <c r="R129" s="281"/>
    </row>
    <row r="130" spans="1:18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  <c r="R130" s="281"/>
    </row>
    <row r="131" spans="1:18" ht="38.25" customHeight="1" x14ac:dyDescent="0.25">
      <c r="A131" s="38">
        <v>2300</v>
      </c>
      <c r="B131" s="90" t="s">
        <v>112</v>
      </c>
      <c r="C131" s="358">
        <f t="shared" si="9"/>
        <v>0</v>
      </c>
      <c r="D131" s="229">
        <f>SUM(D132,D137,D141,D142,D145,D152,D160,D161,D164)</f>
        <v>0</v>
      </c>
      <c r="E131" s="43">
        <f>SUM(E132,E137,E141,E142,E145,E152,E160,E161,E164)</f>
        <v>0</v>
      </c>
      <c r="F131" s="230">
        <f t="shared" si="10"/>
        <v>0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12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  <c r="R131" s="281"/>
    </row>
    <row r="132" spans="1:18" ht="24" x14ac:dyDescent="0.25">
      <c r="A132" s="102">
        <v>2310</v>
      </c>
      <c r="B132" s="45" t="s">
        <v>308</v>
      </c>
      <c r="C132" s="359">
        <f t="shared" si="9"/>
        <v>0</v>
      </c>
      <c r="D132" s="342">
        <f>SUM(D133:D136)</f>
        <v>0</v>
      </c>
      <c r="E132" s="183">
        <f>SUM(E133:E136)</f>
        <v>0</v>
      </c>
      <c r="F132" s="238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  <c r="R132" s="281"/>
    </row>
    <row r="133" spans="1:18" x14ac:dyDescent="0.25">
      <c r="A133" s="31">
        <v>2311</v>
      </c>
      <c r="B133" s="50" t="s">
        <v>113</v>
      </c>
      <c r="C133" s="343">
        <f t="shared" si="9"/>
        <v>0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  <c r="R133" s="281"/>
    </row>
    <row r="134" spans="1:18" x14ac:dyDescent="0.25">
      <c r="A134" s="31">
        <v>2312</v>
      </c>
      <c r="B134" s="50" t="s">
        <v>114</v>
      </c>
      <c r="C134" s="343">
        <f t="shared" si="9"/>
        <v>0</v>
      </c>
      <c r="D134" s="233">
        <v>0</v>
      </c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  <c r="R134" s="281"/>
    </row>
    <row r="135" spans="1:18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  <c r="R135" s="281"/>
    </row>
    <row r="136" spans="1:18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  <c r="R136" s="281"/>
    </row>
    <row r="137" spans="1:18" x14ac:dyDescent="0.25">
      <c r="A137" s="97">
        <v>2320</v>
      </c>
      <c r="B137" s="50" t="s">
        <v>116</v>
      </c>
      <c r="C137" s="343">
        <f t="shared" si="9"/>
        <v>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  <c r="R137" s="281"/>
    </row>
    <row r="138" spans="1:18" x14ac:dyDescent="0.25">
      <c r="A138" s="31">
        <v>2321</v>
      </c>
      <c r="B138" s="50" t="s">
        <v>117</v>
      </c>
      <c r="C138" s="343">
        <f t="shared" si="9"/>
        <v>0</v>
      </c>
      <c r="D138" s="233">
        <v>0</v>
      </c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  <c r="R138" s="281"/>
    </row>
    <row r="139" spans="1:18" x14ac:dyDescent="0.25">
      <c r="A139" s="31">
        <v>2322</v>
      </c>
      <c r="B139" s="50" t="s">
        <v>118</v>
      </c>
      <c r="C139" s="343">
        <f t="shared" si="9"/>
        <v>0</v>
      </c>
      <c r="D139" s="233">
        <v>0</v>
      </c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  <c r="R139" s="281"/>
    </row>
    <row r="140" spans="1:18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  <c r="R140" s="281"/>
    </row>
    <row r="141" spans="1:18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  <c r="R141" s="281"/>
    </row>
    <row r="142" spans="1:18" ht="48" x14ac:dyDescent="0.25">
      <c r="A142" s="97">
        <v>2340</v>
      </c>
      <c r="B142" s="50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  <c r="R142" s="281"/>
    </row>
    <row r="143" spans="1:18" x14ac:dyDescent="0.25">
      <c r="A143" s="31">
        <v>2341</v>
      </c>
      <c r="B143" s="50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  <c r="R143" s="281"/>
    </row>
    <row r="144" spans="1:18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  <c r="R144" s="281"/>
    </row>
    <row r="145" spans="1:18" ht="24" x14ac:dyDescent="0.25">
      <c r="A145" s="92">
        <v>2350</v>
      </c>
      <c r="B145" s="69" t="s">
        <v>124</v>
      </c>
      <c r="C145" s="343">
        <f t="shared" si="9"/>
        <v>0</v>
      </c>
      <c r="D145" s="115">
        <f>SUM(D146:D151)</f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  <c r="R145" s="281"/>
    </row>
    <row r="146" spans="1:18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  <c r="R146" s="281"/>
    </row>
    <row r="147" spans="1:18" x14ac:dyDescent="0.25">
      <c r="A147" s="31">
        <v>2352</v>
      </c>
      <c r="B147" s="50" t="s">
        <v>126</v>
      </c>
      <c r="C147" s="343">
        <f t="shared" si="9"/>
        <v>0</v>
      </c>
      <c r="D147" s="233">
        <v>0</v>
      </c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  <c r="R147" s="281"/>
    </row>
    <row r="148" spans="1:18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  <c r="R148" s="281"/>
    </row>
    <row r="149" spans="1:18" ht="24" x14ac:dyDescent="0.25">
      <c r="A149" s="31">
        <v>2354</v>
      </c>
      <c r="B149" s="50" t="s">
        <v>128</v>
      </c>
      <c r="C149" s="343">
        <f t="shared" si="9"/>
        <v>0</v>
      </c>
      <c r="D149" s="233">
        <v>0</v>
      </c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  <c r="R149" s="281"/>
    </row>
    <row r="150" spans="1:18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  <c r="R150" s="281"/>
    </row>
    <row r="151" spans="1:18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  <c r="R151" s="281"/>
    </row>
    <row r="152" spans="1:18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  <c r="R152" s="281"/>
    </row>
    <row r="153" spans="1:18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  <c r="R153" s="281"/>
    </row>
    <row r="154" spans="1:18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  <c r="R154" s="281"/>
    </row>
    <row r="155" spans="1:18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  <c r="R155" s="281"/>
    </row>
    <row r="156" spans="1:18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  <c r="R156" s="281"/>
    </row>
    <row r="157" spans="1:18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  <c r="R157" s="281"/>
    </row>
    <row r="158" spans="1:18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  <c r="R158" s="281"/>
    </row>
    <row r="159" spans="1:18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  <c r="R159" s="281"/>
    </row>
    <row r="160" spans="1:18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  <c r="R160" s="281"/>
    </row>
    <row r="161" spans="1:18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  <c r="R161" s="281"/>
    </row>
    <row r="162" spans="1:18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  <c r="R162" s="281"/>
    </row>
    <row r="163" spans="1:18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  <c r="R163" s="281"/>
    </row>
    <row r="164" spans="1:18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  <c r="R164" s="281"/>
    </row>
    <row r="165" spans="1:18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  <c r="R165" s="281"/>
    </row>
    <row r="166" spans="1:18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0</v>
      </c>
      <c r="K166" s="91">
        <f t="shared" si="15"/>
        <v>0</v>
      </c>
      <c r="L166" s="101">
        <f t="shared" si="12"/>
        <v>0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  <c r="R166" s="281"/>
    </row>
    <row r="167" spans="1:18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0</v>
      </c>
      <c r="K167" s="183">
        <f t="shared" si="17"/>
        <v>0</v>
      </c>
      <c r="L167" s="103">
        <f t="shared" si="12"/>
        <v>0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  <c r="R167" s="281"/>
    </row>
    <row r="168" spans="1:18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  <c r="R168" s="281"/>
    </row>
    <row r="169" spans="1:18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  <c r="R169" s="281"/>
    </row>
    <row r="170" spans="1:18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  <c r="R170" s="281"/>
    </row>
    <row r="171" spans="1:18" ht="24" x14ac:dyDescent="0.25">
      <c r="A171" s="31">
        <v>2519</v>
      </c>
      <c r="B171" s="50" t="s">
        <v>150</v>
      </c>
      <c r="C171" s="343">
        <f t="shared" si="9"/>
        <v>0</v>
      </c>
      <c r="D171" s="233">
        <v>0</v>
      </c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  <c r="R171" s="281"/>
    </row>
    <row r="172" spans="1:18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  <c r="R172" s="281"/>
    </row>
    <row r="173" spans="1:18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  <c r="R173" s="281"/>
    </row>
    <row r="174" spans="1:18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  <c r="R174" s="281"/>
    </row>
    <row r="175" spans="1:18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  <c r="R175" s="281"/>
    </row>
    <row r="176" spans="1:18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  <c r="R176" s="281"/>
    </row>
    <row r="177" spans="1:18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  <c r="R177" s="281"/>
    </row>
    <row r="178" spans="1:18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  <c r="R178" s="281"/>
    </row>
    <row r="179" spans="1:18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  <c r="R179" s="281"/>
    </row>
    <row r="180" spans="1:18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  <c r="R180" s="281"/>
    </row>
    <row r="181" spans="1:18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  <c r="R181" s="281"/>
    </row>
    <row r="182" spans="1:18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  <c r="R182" s="281"/>
    </row>
    <row r="183" spans="1:18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  <c r="R183" s="281"/>
    </row>
    <row r="184" spans="1:18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  <c r="R184" s="281"/>
    </row>
    <row r="185" spans="1:18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  <c r="R185" s="281"/>
    </row>
    <row r="186" spans="1:18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  <c r="R186" s="281"/>
    </row>
    <row r="187" spans="1:18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  <c r="R187" s="281"/>
    </row>
    <row r="188" spans="1:18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  <c r="R188" s="281"/>
    </row>
    <row r="189" spans="1:18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  <c r="R189" s="281"/>
    </row>
    <row r="190" spans="1:18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  <c r="R190" s="281"/>
    </row>
    <row r="191" spans="1:18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  <c r="R191" s="281"/>
    </row>
    <row r="192" spans="1:18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  <c r="R192" s="281"/>
    </row>
    <row r="193" spans="1:18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  <c r="R193" s="281"/>
    </row>
    <row r="194" spans="1:18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  <c r="R194" s="281"/>
    </row>
    <row r="195" spans="1:18" s="17" customFormat="1" ht="24" x14ac:dyDescent="0.25">
      <c r="A195" s="118"/>
      <c r="B195" s="16" t="s">
        <v>167</v>
      </c>
      <c r="C195" s="368">
        <f t="shared" si="21"/>
        <v>0</v>
      </c>
      <c r="D195" s="225">
        <f>SUM(D196,D231,D269)</f>
        <v>0</v>
      </c>
      <c r="E195" s="85">
        <f>SUM(E196,E231,E269)</f>
        <v>0</v>
      </c>
      <c r="F195" s="226">
        <f t="shared" si="24"/>
        <v>0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0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  <c r="R195" s="281"/>
    </row>
    <row r="196" spans="1:18" x14ac:dyDescent="0.25">
      <c r="A196" s="87">
        <v>5000</v>
      </c>
      <c r="B196" s="87" t="s">
        <v>168</v>
      </c>
      <c r="C196" s="369">
        <f>F196+I196+L196+O196</f>
        <v>0</v>
      </c>
      <c r="D196" s="227">
        <f>D197+D205</f>
        <v>0</v>
      </c>
      <c r="E196" s="88">
        <f>E197+E205</f>
        <v>0</v>
      </c>
      <c r="F196" s="228">
        <f t="shared" si="24"/>
        <v>0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0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  <c r="R196" s="281"/>
    </row>
    <row r="197" spans="1:18" x14ac:dyDescent="0.25">
      <c r="A197" s="38">
        <v>5100</v>
      </c>
      <c r="B197" s="90" t="s">
        <v>169</v>
      </c>
      <c r="C197" s="358">
        <f t="shared" si="21"/>
        <v>0</v>
      </c>
      <c r="D197" s="229">
        <f>D198+D199+D202+D203+D204</f>
        <v>0</v>
      </c>
      <c r="E197" s="43">
        <f>E198+E199+E202+E203+E204</f>
        <v>0</v>
      </c>
      <c r="F197" s="230">
        <f t="shared" si="24"/>
        <v>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  <c r="R197" s="281"/>
    </row>
    <row r="198" spans="1:18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  <c r="R198" s="281"/>
    </row>
    <row r="199" spans="1:18" ht="24" x14ac:dyDescent="0.25">
      <c r="A199" s="97">
        <v>5120</v>
      </c>
      <c r="B199" s="50" t="s">
        <v>171</v>
      </c>
      <c r="C199" s="343">
        <f t="shared" si="21"/>
        <v>0</v>
      </c>
      <c r="D199" s="234">
        <f>D200+D201</f>
        <v>0</v>
      </c>
      <c r="E199" s="34">
        <f>E200+E201</f>
        <v>0</v>
      </c>
      <c r="F199" s="131">
        <f t="shared" si="24"/>
        <v>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  <c r="R199" s="281"/>
    </row>
    <row r="200" spans="1:18" x14ac:dyDescent="0.25">
      <c r="A200" s="31">
        <v>5121</v>
      </c>
      <c r="B200" s="50" t="s">
        <v>172</v>
      </c>
      <c r="C200" s="343">
        <f t="shared" si="21"/>
        <v>0</v>
      </c>
      <c r="D200" s="233">
        <v>0</v>
      </c>
      <c r="E200" s="52"/>
      <c r="F200" s="126">
        <f t="shared" si="24"/>
        <v>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  <c r="R200" s="281"/>
    </row>
    <row r="201" spans="1:18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  <c r="R201" s="281"/>
    </row>
    <row r="202" spans="1:18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  <c r="R202" s="281"/>
    </row>
    <row r="203" spans="1:18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  <c r="R203" s="281"/>
    </row>
    <row r="204" spans="1:18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  <c r="R204" s="281"/>
    </row>
    <row r="205" spans="1:18" x14ac:dyDescent="0.25">
      <c r="A205" s="38">
        <v>5200</v>
      </c>
      <c r="B205" s="90" t="s">
        <v>177</v>
      </c>
      <c r="C205" s="358">
        <f t="shared" si="21"/>
        <v>0</v>
      </c>
      <c r="D205" s="229">
        <f>D206+D216+D217+D226+D227+D228+D230</f>
        <v>0</v>
      </c>
      <c r="E205" s="43">
        <f>E206+E216+E217+E226+E227+E228+E230</f>
        <v>0</v>
      </c>
      <c r="F205" s="230">
        <f t="shared" si="24"/>
        <v>0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  <c r="R205" s="281"/>
    </row>
    <row r="206" spans="1:18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  <c r="R206" s="281"/>
    </row>
    <row r="207" spans="1:18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  <c r="R207" s="281"/>
    </row>
    <row r="208" spans="1:18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  <c r="R208" s="281"/>
    </row>
    <row r="209" spans="1:18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  <c r="R209" s="281"/>
    </row>
    <row r="210" spans="1:18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  <c r="R210" s="281"/>
    </row>
    <row r="211" spans="1:18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  <c r="R211" s="281"/>
    </row>
    <row r="212" spans="1:18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  <c r="R212" s="281"/>
    </row>
    <row r="213" spans="1:18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  <c r="R213" s="281"/>
    </row>
    <row r="214" spans="1:18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  <c r="R214" s="281"/>
    </row>
    <row r="215" spans="1:18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  <c r="R215" s="281"/>
    </row>
    <row r="216" spans="1:18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  <c r="R216" s="281"/>
    </row>
    <row r="217" spans="1:18" x14ac:dyDescent="0.25">
      <c r="A217" s="97">
        <v>5230</v>
      </c>
      <c r="B217" s="50" t="s">
        <v>189</v>
      </c>
      <c r="C217" s="343">
        <f t="shared" si="21"/>
        <v>0</v>
      </c>
      <c r="D217" s="234">
        <f>SUM(D218:D225)</f>
        <v>0</v>
      </c>
      <c r="E217" s="34">
        <f>SUM(E218:E225)</f>
        <v>0</v>
      </c>
      <c r="F217" s="131">
        <f t="shared" si="24"/>
        <v>0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0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  <c r="R217" s="281"/>
    </row>
    <row r="218" spans="1:18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  <c r="R218" s="281"/>
    </row>
    <row r="219" spans="1:18" x14ac:dyDescent="0.25">
      <c r="A219" s="31">
        <v>5232</v>
      </c>
      <c r="B219" s="50" t="s">
        <v>191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  <c r="R219" s="281"/>
    </row>
    <row r="220" spans="1:18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  <c r="R220" s="281"/>
    </row>
    <row r="221" spans="1:18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  <c r="R221" s="281"/>
    </row>
    <row r="222" spans="1:18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  <c r="R222" s="281"/>
    </row>
    <row r="223" spans="1:18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  <c r="R223" s="281"/>
    </row>
    <row r="224" spans="1:18" ht="24" x14ac:dyDescent="0.25">
      <c r="A224" s="31">
        <v>5238</v>
      </c>
      <c r="B224" s="50" t="s">
        <v>196</v>
      </c>
      <c r="C224" s="343">
        <f t="shared" si="21"/>
        <v>0</v>
      </c>
      <c r="D224" s="233">
        <v>0</v>
      </c>
      <c r="E224" s="52"/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  <c r="R224" s="281"/>
    </row>
    <row r="225" spans="1:18" ht="24" x14ac:dyDescent="0.25">
      <c r="A225" s="31">
        <v>5239</v>
      </c>
      <c r="B225" s="50" t="s">
        <v>197</v>
      </c>
      <c r="C225" s="343">
        <f t="shared" si="21"/>
        <v>0</v>
      </c>
      <c r="D225" s="233"/>
      <c r="E225" s="52"/>
      <c r="F225" s="126">
        <f t="shared" si="24"/>
        <v>0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  <c r="R225" s="281"/>
    </row>
    <row r="226" spans="1:18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  <c r="R226" s="281"/>
    </row>
    <row r="227" spans="1:18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  <c r="R227" s="281"/>
    </row>
    <row r="228" spans="1:18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  <c r="R228" s="281"/>
    </row>
    <row r="229" spans="1:18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  <c r="R229" s="281"/>
    </row>
    <row r="230" spans="1:18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  <c r="R230" s="281"/>
    </row>
    <row r="231" spans="1:18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  <c r="R231" s="281"/>
    </row>
    <row r="232" spans="1:18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  <c r="R232" s="281"/>
    </row>
    <row r="233" spans="1:18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  <c r="R233" s="281"/>
    </row>
    <row r="234" spans="1:18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  <c r="R234" s="281"/>
    </row>
    <row r="235" spans="1:18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  <c r="R235" s="281"/>
    </row>
    <row r="236" spans="1:18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  <c r="R236" s="281"/>
    </row>
    <row r="237" spans="1:18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  <c r="R237" s="281"/>
    </row>
    <row r="238" spans="1:18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  <c r="R238" s="281"/>
    </row>
    <row r="239" spans="1:18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  <c r="R239" s="281"/>
    </row>
    <row r="240" spans="1:18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  <c r="R240" s="281"/>
    </row>
    <row r="241" spans="1:18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  <c r="R241" s="281"/>
    </row>
    <row r="242" spans="1:18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  <c r="R242" s="281"/>
    </row>
    <row r="243" spans="1:18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  <c r="R243" s="281"/>
    </row>
    <row r="244" spans="1:18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  <c r="R244" s="281"/>
    </row>
    <row r="245" spans="1:18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  <c r="R245" s="281"/>
    </row>
    <row r="246" spans="1:18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  <c r="R246" s="281"/>
    </row>
    <row r="247" spans="1:18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  <c r="R247" s="281"/>
    </row>
    <row r="248" spans="1:18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  <c r="R248" s="281"/>
    </row>
    <row r="249" spans="1:18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  <c r="R249" s="281"/>
    </row>
    <row r="250" spans="1:18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  <c r="R250" s="281"/>
    </row>
    <row r="251" spans="1:18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  <c r="R251" s="281"/>
    </row>
    <row r="252" spans="1:18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  <c r="R252" s="281"/>
    </row>
    <row r="253" spans="1:18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  <c r="R253" s="281"/>
    </row>
    <row r="254" spans="1:18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  <c r="R254" s="281"/>
    </row>
    <row r="255" spans="1:18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  <c r="R255" s="281"/>
    </row>
    <row r="256" spans="1:18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  <c r="R256" s="281"/>
    </row>
    <row r="257" spans="1:18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  <c r="R257" s="281"/>
    </row>
    <row r="258" spans="1:18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  <c r="R258" s="281"/>
    </row>
    <row r="259" spans="1:18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  <c r="R259" s="281"/>
    </row>
    <row r="260" spans="1:18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  <c r="R260" s="281"/>
    </row>
    <row r="261" spans="1:18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  <c r="R261" s="281"/>
    </row>
    <row r="262" spans="1:18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  <c r="R262" s="281"/>
    </row>
    <row r="263" spans="1:18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  <c r="R263" s="281"/>
    </row>
    <row r="264" spans="1:18" ht="36" x14ac:dyDescent="0.25">
      <c r="A264" s="97">
        <v>6420</v>
      </c>
      <c r="B264" s="50" t="s">
        <v>234</v>
      </c>
      <c r="C264" s="131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  <c r="R264" s="281"/>
    </row>
    <row r="265" spans="1:18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  <c r="R265" s="281"/>
    </row>
    <row r="266" spans="1:18" x14ac:dyDescent="0.25">
      <c r="A266" s="31">
        <v>6422</v>
      </c>
      <c r="B266" s="50" t="s">
        <v>236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  <c r="R266" s="281"/>
    </row>
    <row r="267" spans="1:18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  <c r="R267" s="281"/>
    </row>
    <row r="268" spans="1:18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  <c r="R268" s="281"/>
    </row>
    <row r="269" spans="1:18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  <c r="R269" s="281"/>
    </row>
    <row r="270" spans="1:18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  <c r="R270" s="281"/>
    </row>
    <row r="271" spans="1:18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  <c r="R271" s="281"/>
    </row>
    <row r="272" spans="1:18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  <c r="R272" s="281"/>
    </row>
    <row r="273" spans="1:18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  <c r="R273" s="281"/>
    </row>
    <row r="274" spans="1:18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  <c r="R274" s="281"/>
    </row>
    <row r="275" spans="1:18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  <c r="R275" s="281"/>
    </row>
    <row r="276" spans="1:18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  <c r="R276" s="281"/>
    </row>
    <row r="277" spans="1:18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  <c r="R277" s="281"/>
    </row>
    <row r="278" spans="1:18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  <c r="R278" s="281"/>
    </row>
    <row r="279" spans="1:18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  <c r="R279" s="281"/>
    </row>
    <row r="280" spans="1:18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  <c r="R280" s="281"/>
    </row>
    <row r="281" spans="1:18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  <c r="R281" s="281"/>
    </row>
    <row r="282" spans="1:18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  <c r="R282" s="281"/>
    </row>
    <row r="283" spans="1:18" x14ac:dyDescent="0.25">
      <c r="A283" s="130"/>
      <c r="B283" s="50" t="s">
        <v>278</v>
      </c>
      <c r="C283" s="359">
        <f t="shared" si="40"/>
        <v>0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0</v>
      </c>
      <c r="K283" s="104">
        <f>SUM(K284:K285)</f>
        <v>0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  <c r="R283" s="281"/>
    </row>
    <row r="284" spans="1:18" x14ac:dyDescent="0.25">
      <c r="A284" s="130" t="s">
        <v>281</v>
      </c>
      <c r="B284" s="31" t="s">
        <v>279</v>
      </c>
      <c r="C284" s="370">
        <f t="shared" si="40"/>
        <v>0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/>
      <c r="K284" s="181"/>
      <c r="L284" s="96">
        <f t="shared" si="32"/>
        <v>0</v>
      </c>
      <c r="M284" s="110"/>
      <c r="N284" s="52"/>
      <c r="O284" s="96">
        <f t="shared" si="50"/>
        <v>0</v>
      </c>
      <c r="P284" s="351"/>
      <c r="R284" s="281"/>
    </row>
    <row r="285" spans="1:18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  <c r="R285" s="281"/>
    </row>
    <row r="286" spans="1:18" x14ac:dyDescent="0.25">
      <c r="A286" s="139"/>
      <c r="B286" s="401" t="s">
        <v>251</v>
      </c>
      <c r="C286" s="407">
        <f>SUM(C283,C269,C231,C196,C188,C174,C76,C54)</f>
        <v>4657</v>
      </c>
      <c r="D286" s="403">
        <f>SUM(D283,D269,D231,D196,D188,D174,D76,D54)</f>
        <v>5226</v>
      </c>
      <c r="E286" s="404">
        <f>SUM(E283,E269,E231,E196,E188,E174,E76,E54)</f>
        <v>-569</v>
      </c>
      <c r="F286" s="405">
        <f t="shared" si="30"/>
        <v>4657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1"/>
        <v>0</v>
      </c>
      <c r="J286" s="403">
        <f>SUM(J283,J269,J231,J196,J188,J174,J76,J54)</f>
        <v>0</v>
      </c>
      <c r="K286" s="406">
        <f>SUM(K283,K269,K231,K196,K188,K174,K76,K54)</f>
        <v>0</v>
      </c>
      <c r="L286" s="407">
        <f t="shared" si="32"/>
        <v>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  <c r="R286" s="281"/>
    </row>
    <row r="287" spans="1:18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  <c r="R287" s="281"/>
    </row>
    <row r="288" spans="1:18" s="17" customFormat="1" x14ac:dyDescent="0.25">
      <c r="A288" s="1121" t="s">
        <v>252</v>
      </c>
      <c r="B288" s="1122"/>
      <c r="C288" s="147">
        <f t="shared" ref="C288" si="51">F288+I288+L288+O288</f>
        <v>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  <c r="R288" s="281"/>
    </row>
    <row r="289" spans="1:18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  <c r="R289" s="281"/>
    </row>
    <row r="290" spans="1:18" s="17" customFormat="1" x14ac:dyDescent="0.25">
      <c r="A290" s="1121" t="s">
        <v>253</v>
      </c>
      <c r="B290" s="1122"/>
      <c r="C290" s="144">
        <f>SUM(C291,C293)-C301+C303</f>
        <v>0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0</v>
      </c>
      <c r="K290" s="190">
        <f t="shared" si="53"/>
        <v>0</v>
      </c>
      <c r="L290" s="147">
        <f>J290+K290</f>
        <v>0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  <c r="R290" s="281"/>
    </row>
    <row r="291" spans="1:18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  <c r="R291" s="281"/>
    </row>
    <row r="292" spans="1:18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  <c r="R292" s="281"/>
    </row>
    <row r="293" spans="1:18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  <c r="R293" s="281"/>
    </row>
    <row r="294" spans="1:18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  <c r="R294" s="281"/>
    </row>
    <row r="295" spans="1:18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  <c r="R295" s="281"/>
    </row>
    <row r="296" spans="1:18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  <c r="R296" s="281"/>
    </row>
    <row r="297" spans="1:18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  <c r="R297" s="281"/>
    </row>
    <row r="298" spans="1:18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  <c r="R298" s="281"/>
    </row>
    <row r="299" spans="1:18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  <c r="R299" s="281"/>
    </row>
    <row r="300" spans="1:18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  <c r="R300" s="281"/>
    </row>
    <row r="301" spans="1:18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  <c r="R301" s="281"/>
    </row>
    <row r="302" spans="1:18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  <c r="R302" s="281"/>
    </row>
    <row r="303" spans="1:18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  <c r="R303" s="281"/>
    </row>
    <row r="304" spans="1:1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</sheetData>
  <sheetProtection algorithmName="SHA-512" hashValue="riBSD89NDjTvb0S0j02VZWfK7isPkNex76M6BP9fLbQ7wCx/zmy9KODb6k7h1vjQxyoilUm4xYdueM5FoiiA5g==" saltValue="65IQz4r7jf2zAR4cbPVMzg==" spinCount="100000" sheet="1" objects="1" scenarios="1"/>
  <mergeCells count="29">
    <mergeCell ref="A2:P2"/>
    <mergeCell ref="A3:P3"/>
    <mergeCell ref="A17:A19"/>
    <mergeCell ref="B17:B19"/>
    <mergeCell ref="C17:O17"/>
    <mergeCell ref="P17:P19"/>
    <mergeCell ref="C18:C19"/>
    <mergeCell ref="D18:D19"/>
    <mergeCell ref="G18:G19"/>
    <mergeCell ref="H18:H19"/>
    <mergeCell ref="I18:I19"/>
    <mergeCell ref="J18:J19"/>
    <mergeCell ref="C16:P16"/>
    <mergeCell ref="A290:B290"/>
    <mergeCell ref="C5:P5"/>
    <mergeCell ref="C6:P6"/>
    <mergeCell ref="C7:P7"/>
    <mergeCell ref="C8:P8"/>
    <mergeCell ref="C9:P9"/>
    <mergeCell ref="C10:P10"/>
    <mergeCell ref="C11:P11"/>
    <mergeCell ref="K18:K19"/>
    <mergeCell ref="L18:L19"/>
    <mergeCell ref="M18:M19"/>
    <mergeCell ref="N18:N19"/>
    <mergeCell ref="O18:O19"/>
    <mergeCell ref="A288:B288"/>
    <mergeCell ref="E18:E19"/>
    <mergeCell ref="F18:F19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16.pielikums Jūrmalas pilsētas domes
2015.gada 5.marta saistošajiem noteikumiem Nr.13
(protokols Nr.6, 11.punkts)
Tāme Nr.08.2.4.  </first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1:Q322"/>
  <sheetViews>
    <sheetView view="pageLayout" zoomScaleNormal="90" workbookViewId="0">
      <selection activeCell="T28" sqref="T28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customHeight="1" x14ac:dyDescent="0.25">
      <c r="A5" s="5" t="s">
        <v>0</v>
      </c>
      <c r="B5" s="6"/>
      <c r="C5" s="1149" t="s">
        <v>1272</v>
      </c>
      <c r="D5" s="1150"/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P5" s="1151"/>
      <c r="Q5" s="518"/>
    </row>
    <row r="6" spans="1:17" ht="12.75" customHeight="1" x14ac:dyDescent="0.25">
      <c r="A6" s="5" t="s">
        <v>1</v>
      </c>
      <c r="B6" s="6"/>
      <c r="C6" s="1149" t="s">
        <v>1273</v>
      </c>
      <c r="D6" s="1150"/>
      <c r="E6" s="1150"/>
      <c r="F6" s="1150"/>
      <c r="G6" s="1150"/>
      <c r="H6" s="1150"/>
      <c r="I6" s="1150"/>
      <c r="J6" s="1150"/>
      <c r="K6" s="1150"/>
      <c r="L6" s="1150"/>
      <c r="M6" s="1150"/>
      <c r="N6" s="1150"/>
      <c r="O6" s="1150"/>
      <c r="P6" s="1151"/>
      <c r="Q6" s="518"/>
    </row>
    <row r="7" spans="1:17" ht="12.75" customHeight="1" x14ac:dyDescent="0.25">
      <c r="A7" s="2" t="s">
        <v>2</v>
      </c>
      <c r="B7" s="3"/>
      <c r="C7" s="1152" t="s">
        <v>1274</v>
      </c>
      <c r="D7" s="1153"/>
      <c r="E7" s="1153"/>
      <c r="F7" s="1153"/>
      <c r="G7" s="1153"/>
      <c r="H7" s="1153"/>
      <c r="I7" s="1153"/>
      <c r="J7" s="1153"/>
      <c r="K7" s="1153"/>
      <c r="L7" s="1153"/>
      <c r="M7" s="1153"/>
      <c r="N7" s="1153"/>
      <c r="O7" s="1153"/>
      <c r="P7" s="1154"/>
      <c r="Q7" s="518"/>
    </row>
    <row r="8" spans="1:17" ht="12.75" customHeight="1" x14ac:dyDescent="0.25">
      <c r="A8" s="2" t="s">
        <v>3</v>
      </c>
      <c r="B8" s="3"/>
      <c r="C8" s="1152" t="s">
        <v>1275</v>
      </c>
      <c r="D8" s="1153"/>
      <c r="E8" s="1153"/>
      <c r="F8" s="1153"/>
      <c r="G8" s="1153"/>
      <c r="H8" s="1153"/>
      <c r="I8" s="1153"/>
      <c r="J8" s="1153"/>
      <c r="K8" s="1153"/>
      <c r="L8" s="1153"/>
      <c r="M8" s="1153"/>
      <c r="N8" s="1153"/>
      <c r="O8" s="1153"/>
      <c r="P8" s="1154"/>
      <c r="Q8" s="518"/>
    </row>
    <row r="9" spans="1:17" ht="24" customHeight="1" x14ac:dyDescent="0.25">
      <c r="A9" s="2" t="s">
        <v>4</v>
      </c>
      <c r="B9" s="3"/>
      <c r="C9" s="1149" t="s">
        <v>1326</v>
      </c>
      <c r="D9" s="1150"/>
      <c r="E9" s="1150"/>
      <c r="F9" s="1150"/>
      <c r="G9" s="1150"/>
      <c r="H9" s="1150"/>
      <c r="I9" s="1150"/>
      <c r="J9" s="1150"/>
      <c r="K9" s="1150"/>
      <c r="L9" s="1150"/>
      <c r="M9" s="1150"/>
      <c r="N9" s="1150"/>
      <c r="O9" s="1150"/>
      <c r="P9" s="1151"/>
      <c r="Q9" s="518"/>
    </row>
    <row r="10" spans="1:17" ht="12.75" customHeight="1" x14ac:dyDescent="0.25">
      <c r="A10" s="7" t="s">
        <v>5</v>
      </c>
      <c r="B10" s="3"/>
      <c r="C10" s="1152"/>
      <c r="D10" s="1153"/>
      <c r="E10" s="1153"/>
      <c r="F10" s="1153"/>
      <c r="G10" s="1153"/>
      <c r="H10" s="1153"/>
      <c r="I10" s="1153"/>
      <c r="J10" s="1153"/>
      <c r="K10" s="1153"/>
      <c r="L10" s="1153"/>
      <c r="M10" s="1153"/>
      <c r="N10" s="1153"/>
      <c r="O10" s="1153"/>
      <c r="P10" s="1154"/>
      <c r="Q10" s="518"/>
    </row>
    <row r="11" spans="1:17" ht="12.75" customHeight="1" x14ac:dyDescent="0.25">
      <c r="A11" s="2"/>
      <c r="B11" s="3" t="s">
        <v>6</v>
      </c>
      <c r="C11" s="1152" t="s">
        <v>1277</v>
      </c>
      <c r="D11" s="1153"/>
      <c r="E11" s="1153"/>
      <c r="F11" s="1153"/>
      <c r="G11" s="1153"/>
      <c r="H11" s="1153"/>
      <c r="I11" s="1153"/>
      <c r="J11" s="1153"/>
      <c r="K11" s="1153"/>
      <c r="L11" s="1153"/>
      <c r="M11" s="1153"/>
      <c r="N11" s="1153"/>
      <c r="O11" s="1153"/>
      <c r="P11" s="1154"/>
      <c r="Q11" s="518"/>
    </row>
    <row r="12" spans="1:17" ht="12.75" customHeight="1" x14ac:dyDescent="0.25">
      <c r="A12" s="2"/>
      <c r="B12" s="3" t="s">
        <v>7</v>
      </c>
      <c r="C12" s="451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4"/>
      <c r="Q12" s="518"/>
    </row>
    <row r="13" spans="1:17" ht="12.75" customHeight="1" x14ac:dyDescent="0.25">
      <c r="A13" s="2"/>
      <c r="B13" s="3" t="s">
        <v>8</v>
      </c>
      <c r="C13" s="451"/>
      <c r="D13" s="302"/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4"/>
      <c r="Q13" s="518"/>
    </row>
    <row r="14" spans="1:17" ht="12.75" customHeight="1" x14ac:dyDescent="0.25">
      <c r="A14" s="2"/>
      <c r="B14" s="3" t="s">
        <v>9</v>
      </c>
      <c r="C14" s="451"/>
      <c r="D14" s="302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304"/>
      <c r="Q14" s="518"/>
    </row>
    <row r="15" spans="1:17" ht="12.75" customHeight="1" x14ac:dyDescent="0.25">
      <c r="A15" s="2"/>
      <c r="B15" s="3" t="s">
        <v>10</v>
      </c>
      <c r="C15" s="451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4"/>
      <c r="Q15" s="518"/>
    </row>
    <row r="16" spans="1:17" ht="12.75" customHeight="1" x14ac:dyDescent="0.25">
      <c r="A16" s="8"/>
      <c r="B16" s="9"/>
      <c r="C16" s="1155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31868</v>
      </c>
      <c r="D22" s="195">
        <f>SUM(D23,D26,D27,D43,D44)</f>
        <v>31139</v>
      </c>
      <c r="E22" s="20">
        <f>SUM(E23,E26,E27,E43,E44)</f>
        <v>729</v>
      </c>
      <c r="F22" s="196">
        <f t="shared" ref="F22:F27" si="0">D22+E22</f>
        <v>31868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0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0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31868</v>
      </c>
      <c r="D26" s="203">
        <v>31139</v>
      </c>
      <c r="E26" s="35">
        <v>729</v>
      </c>
      <c r="F26" s="204">
        <f t="shared" si="0"/>
        <v>31868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31868</v>
      </c>
      <c r="D51" s="221">
        <f>SUM(D52,D283)</f>
        <v>31139</v>
      </c>
      <c r="E51" s="78">
        <f>SUM(E52,E283)</f>
        <v>729</v>
      </c>
      <c r="F51" s="222">
        <f t="shared" ref="F51:F115" si="5">D51+E51</f>
        <v>31868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0</v>
      </c>
      <c r="K51" s="175">
        <f>SUM(K52,K283)</f>
        <v>0</v>
      </c>
      <c r="L51" s="79">
        <f t="shared" ref="L51:L115" si="7">J51+K51</f>
        <v>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31868</v>
      </c>
      <c r="D52" s="223">
        <f>SUM(D53,D195)</f>
        <v>31139</v>
      </c>
      <c r="E52" s="82">
        <f>SUM(E53,E195)</f>
        <v>729</v>
      </c>
      <c r="F52" s="224">
        <f t="shared" si="5"/>
        <v>31868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0</v>
      </c>
      <c r="K52" s="176">
        <f>SUM(K53,K195)</f>
        <v>0</v>
      </c>
      <c r="L52" s="83">
        <f t="shared" si="7"/>
        <v>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31868</v>
      </c>
      <c r="D53" s="225">
        <f>SUM(D54,D76,D174,D188)</f>
        <v>31139</v>
      </c>
      <c r="E53" s="85">
        <f>SUM(E54,E76,E174,E188)</f>
        <v>729</v>
      </c>
      <c r="F53" s="226">
        <f t="shared" si="5"/>
        <v>31868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0</v>
      </c>
      <c r="K53" s="177">
        <f>SUM(K54,K76,K174,K188)</f>
        <v>0</v>
      </c>
      <c r="L53" s="86">
        <f t="shared" si="7"/>
        <v>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0</v>
      </c>
      <c r="D54" s="227">
        <f>SUM(D55,D68)</f>
        <v>0</v>
      </c>
      <c r="E54" s="88">
        <f>SUM(E55,E68)</f>
        <v>0</v>
      </c>
      <c r="F54" s="228">
        <f t="shared" si="5"/>
        <v>0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0</v>
      </c>
      <c r="D55" s="229">
        <f>SUM(D56,D59,D67)</f>
        <v>0</v>
      </c>
      <c r="E55" s="43">
        <f>SUM(E56,E59,E67)</f>
        <v>0</v>
      </c>
      <c r="F55" s="230">
        <f t="shared" si="5"/>
        <v>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0</v>
      </c>
      <c r="D56" s="115">
        <f>SUM(D57:D58)</f>
        <v>0</v>
      </c>
      <c r="E56" s="93">
        <f>SUM(E57:E58)</f>
        <v>0</v>
      </c>
      <c r="F56" s="231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0</v>
      </c>
      <c r="D58" s="233">
        <v>0</v>
      </c>
      <c r="E58" s="52"/>
      <c r="F58" s="126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0</v>
      </c>
      <c r="D59" s="234">
        <f>SUM(D60:D66)</f>
        <v>0</v>
      </c>
      <c r="E59" s="34">
        <f>SUM(E60:E66)</f>
        <v>0</v>
      </c>
      <c r="F59" s="131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0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0</v>
      </c>
      <c r="D64" s="233">
        <v>0</v>
      </c>
      <c r="E64" s="52"/>
      <c r="F64" s="126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0</v>
      </c>
      <c r="D65" s="233">
        <v>0</v>
      </c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0</v>
      </c>
      <c r="D68" s="229">
        <f>SUM(D69:D70)</f>
        <v>0</v>
      </c>
      <c r="E68" s="43">
        <f>SUM(E69:E70)</f>
        <v>0</v>
      </c>
      <c r="F68" s="230">
        <f>D68+E68</f>
        <v>0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0</v>
      </c>
      <c r="D69" s="232">
        <v>0</v>
      </c>
      <c r="E69" s="47"/>
      <c r="F69" s="127">
        <f t="shared" si="5"/>
        <v>0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0</v>
      </c>
      <c r="D70" s="234">
        <f>SUM(D71:D75)</f>
        <v>0</v>
      </c>
      <c r="E70" s="34">
        <f>SUM(E71:E75)</f>
        <v>0</v>
      </c>
      <c r="F70" s="131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0</v>
      </c>
      <c r="D71" s="233">
        <v>0</v>
      </c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0</v>
      </c>
      <c r="D74" s="233">
        <v>0</v>
      </c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31868</v>
      </c>
      <c r="D76" s="227">
        <f>SUM(D77,D84,D131,D165,D166,D173)</f>
        <v>31139</v>
      </c>
      <c r="E76" s="88">
        <f>SUM(E77,E84,E131,E165,E166,E173)</f>
        <v>729</v>
      </c>
      <c r="F76" s="228">
        <f t="shared" si="5"/>
        <v>31868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0</v>
      </c>
      <c r="K76" s="178">
        <f>SUM(K77,K84,K131,K165,K166,K173)</f>
        <v>0</v>
      </c>
      <c r="L76" s="89">
        <f t="shared" si="7"/>
        <v>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30268</v>
      </c>
      <c r="D84" s="229">
        <f>SUM(D85,D90,D96,D104,D113,D117,D123,D129)</f>
        <v>29539</v>
      </c>
      <c r="E84" s="43">
        <f>SUM(E85,E90,E96,E104,E113,E117,E123,E129)</f>
        <v>729</v>
      </c>
      <c r="F84" s="230">
        <f t="shared" si="5"/>
        <v>30268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0</v>
      </c>
      <c r="D85" s="115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0</v>
      </c>
      <c r="D87" s="233">
        <v>0</v>
      </c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0</v>
      </c>
      <c r="D88" s="233">
        <v>0</v>
      </c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0</v>
      </c>
      <c r="D89" s="233">
        <v>0</v>
      </c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0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>
        <v>0</v>
      </c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0</v>
      </c>
      <c r="D93" s="233">
        <v>0</v>
      </c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>
        <v>0</v>
      </c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>
        <v>0</v>
      </c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3674</v>
      </c>
      <c r="D96" s="234">
        <f>SUM(D97:D103)</f>
        <v>2945</v>
      </c>
      <c r="E96" s="34">
        <f>SUM(E97:E103)</f>
        <v>729</v>
      </c>
      <c r="F96" s="131">
        <f t="shared" si="5"/>
        <v>3674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3674</v>
      </c>
      <c r="D97" s="233">
        <v>2945</v>
      </c>
      <c r="E97" s="52">
        <v>729</v>
      </c>
      <c r="F97" s="126">
        <f t="shared" si="5"/>
        <v>3674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>
        <v>0</v>
      </c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>
        <v>0</v>
      </c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0</v>
      </c>
      <c r="D103" s="233">
        <v>0</v>
      </c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0</v>
      </c>
      <c r="D104" s="234">
        <f>SUM(D105:D112)</f>
        <v>0</v>
      </c>
      <c r="E104" s="34">
        <f>SUM(E105:E112)</f>
        <v>0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>
        <v>0</v>
      </c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0</v>
      </c>
      <c r="D107" s="233">
        <v>0</v>
      </c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0</v>
      </c>
      <c r="D108" s="233">
        <v>0</v>
      </c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>
        <v>0</v>
      </c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0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>
        <v>0</v>
      </c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>
        <v>0</v>
      </c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26594</v>
      </c>
      <c r="D123" s="234">
        <f>SUM(D124:D128)</f>
        <v>26594</v>
      </c>
      <c r="E123" s="34">
        <f>SUM(E124:E128)</f>
        <v>0</v>
      </c>
      <c r="F123" s="131">
        <f t="shared" si="10"/>
        <v>26594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25594</v>
      </c>
      <c r="D125" s="233">
        <v>25594</v>
      </c>
      <c r="E125" s="52"/>
      <c r="F125" s="126">
        <f t="shared" si="10"/>
        <v>25594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1000</v>
      </c>
      <c r="D128" s="233">
        <v>1000</v>
      </c>
      <c r="E128" s="52"/>
      <c r="F128" s="126">
        <f t="shared" si="10"/>
        <v>1000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1600</v>
      </c>
      <c r="D131" s="229">
        <f>SUM(D132,D137,D141,D142,D145,D152,D160,D161,D164)</f>
        <v>1600</v>
      </c>
      <c r="E131" s="43">
        <f>SUM(E132,E137,E141,E142,E145,E152,E160,E161,E164)</f>
        <v>0</v>
      </c>
      <c r="F131" s="230">
        <f t="shared" si="10"/>
        <v>1600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12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1600</v>
      </c>
      <c r="D132" s="342">
        <f>SUM(D133:D136)</f>
        <v>1600</v>
      </c>
      <c r="E132" s="183">
        <f>SUM(E133:E136)</f>
        <v>0</v>
      </c>
      <c r="F132" s="238">
        <f t="shared" si="10"/>
        <v>1600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0</v>
      </c>
      <c r="D133" s="233">
        <v>0</v>
      </c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0</v>
      </c>
      <c r="D134" s="233">
        <v>0</v>
      </c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1600</v>
      </c>
      <c r="D136" s="233">
        <v>1600</v>
      </c>
      <c r="E136" s="52"/>
      <c r="F136" s="126">
        <f t="shared" si="10"/>
        <v>1600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>
        <v>0</v>
      </c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0</v>
      </c>
      <c r="D139" s="233">
        <v>0</v>
      </c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0</v>
      </c>
      <c r="D145" s="115">
        <f>SUM(D146:D151)</f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0</v>
      </c>
      <c r="D147" s="233">
        <v>0</v>
      </c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>
        <v>0</v>
      </c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0</v>
      </c>
      <c r="K166" s="91">
        <f t="shared" si="15"/>
        <v>0</v>
      </c>
      <c r="L166" s="101">
        <f t="shared" si="12"/>
        <v>0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0</v>
      </c>
      <c r="K167" s="183">
        <f t="shared" si="17"/>
        <v>0</v>
      </c>
      <c r="L167" s="103">
        <f t="shared" si="12"/>
        <v>0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>
        <v>0</v>
      </c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0</v>
      </c>
      <c r="D195" s="225">
        <f>SUM(D196,D231,D269)</f>
        <v>0</v>
      </c>
      <c r="E195" s="85">
        <f>SUM(E196,E231,E269)</f>
        <v>0</v>
      </c>
      <c r="F195" s="226">
        <f t="shared" si="24"/>
        <v>0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0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0</v>
      </c>
      <c r="D196" s="227">
        <f>D197+D205</f>
        <v>0</v>
      </c>
      <c r="E196" s="88">
        <f>E197+E205</f>
        <v>0</v>
      </c>
      <c r="F196" s="228">
        <f t="shared" si="24"/>
        <v>0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0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0</v>
      </c>
      <c r="D197" s="229">
        <f>D198+D199+D202+D203+D204</f>
        <v>0</v>
      </c>
      <c r="E197" s="43">
        <f>E198+E199+E202+E203+E204</f>
        <v>0</v>
      </c>
      <c r="F197" s="230">
        <f t="shared" si="24"/>
        <v>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0</v>
      </c>
      <c r="D199" s="234">
        <f>D200+D201</f>
        <v>0</v>
      </c>
      <c r="E199" s="34">
        <f>E200+E201</f>
        <v>0</v>
      </c>
      <c r="F199" s="131">
        <f t="shared" si="24"/>
        <v>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1"/>
        <v>0</v>
      </c>
      <c r="D200" s="233">
        <v>0</v>
      </c>
      <c r="E200" s="52"/>
      <c r="F200" s="126">
        <f t="shared" si="24"/>
        <v>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0</v>
      </c>
      <c r="D205" s="229">
        <f>D206+D216+D217+D226+D227+D228+D230</f>
        <v>0</v>
      </c>
      <c r="E205" s="43">
        <f>E206+E216+E217+E226+E227+E228+E230</f>
        <v>0</v>
      </c>
      <c r="F205" s="230">
        <f t="shared" si="24"/>
        <v>0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0</v>
      </c>
      <c r="D217" s="234">
        <f>SUM(D218:D225)</f>
        <v>0</v>
      </c>
      <c r="E217" s="34">
        <f>SUM(E218:E225)</f>
        <v>0</v>
      </c>
      <c r="F217" s="131">
        <f t="shared" si="24"/>
        <v>0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0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1"/>
        <v>0</v>
      </c>
      <c r="D224" s="233">
        <v>0</v>
      </c>
      <c r="E224" s="52"/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1"/>
        <v>0</v>
      </c>
      <c r="D225" s="233"/>
      <c r="E225" s="52"/>
      <c r="F225" s="126">
        <f t="shared" si="24"/>
        <v>0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0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0</v>
      </c>
      <c r="K283" s="104">
        <f>SUM(K284:K285)</f>
        <v>0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0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/>
      <c r="K284" s="181"/>
      <c r="L284" s="96">
        <f t="shared" si="32"/>
        <v>0</v>
      </c>
      <c r="M284" s="110"/>
      <c r="N284" s="52"/>
      <c r="O284" s="96">
        <f t="shared" si="50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31868</v>
      </c>
      <c r="D286" s="403">
        <f>SUM(D283,D269,D231,D196,D188,D174,D76,D54)</f>
        <v>31139</v>
      </c>
      <c r="E286" s="404">
        <f>SUM(E283,E269,E231,E196,E188,E174,E76,E54)</f>
        <v>729</v>
      </c>
      <c r="F286" s="405">
        <f t="shared" si="30"/>
        <v>31868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1"/>
        <v>0</v>
      </c>
      <c r="J286" s="403">
        <f>SUM(J283,J269,J231,J196,J188,J174,J76,J54)</f>
        <v>0</v>
      </c>
      <c r="K286" s="406">
        <f>SUM(K283,K269,K231,K196,K188,K174,K76,K54)</f>
        <v>0</v>
      </c>
      <c r="L286" s="407">
        <f t="shared" si="32"/>
        <v>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0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0</v>
      </c>
      <c r="K290" s="190">
        <f t="shared" si="53"/>
        <v>0</v>
      </c>
      <c r="L290" s="147">
        <f>J290+K290</f>
        <v>0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</sheetData>
  <sheetProtection algorithmName="SHA-512" hashValue="SPYouSP/b6I/Kd2yJEZjoCD74B1UOf4+SkqZDOeprrfcu/UgypmVpa4SR4n83tVSzfStWBvlTHk0FbRjYgUKqA==" saltValue="qWKTJu77a3Wcsv+mGSZl+Q==" spinCount="100000" sheet="1" objects="1" scenarios="1"/>
  <mergeCells count="29">
    <mergeCell ref="A2:P2"/>
    <mergeCell ref="A3:P3"/>
    <mergeCell ref="A17:A19"/>
    <mergeCell ref="B17:B19"/>
    <mergeCell ref="C17:O17"/>
    <mergeCell ref="P17:P19"/>
    <mergeCell ref="C18:C19"/>
    <mergeCell ref="D18:D19"/>
    <mergeCell ref="G18:G19"/>
    <mergeCell ref="H18:H19"/>
    <mergeCell ref="I18:I19"/>
    <mergeCell ref="J18:J19"/>
    <mergeCell ref="C16:P16"/>
    <mergeCell ref="A290:B290"/>
    <mergeCell ref="C5:P5"/>
    <mergeCell ref="C6:P6"/>
    <mergeCell ref="C7:P7"/>
    <mergeCell ref="C8:P8"/>
    <mergeCell ref="C9:P9"/>
    <mergeCell ref="C10:P10"/>
    <mergeCell ref="C11:P11"/>
    <mergeCell ref="K18:K19"/>
    <mergeCell ref="L18:L19"/>
    <mergeCell ref="M18:M19"/>
    <mergeCell ref="N18:N19"/>
    <mergeCell ref="O18:O19"/>
    <mergeCell ref="A288:B288"/>
    <mergeCell ref="E18:E19"/>
    <mergeCell ref="F18:F19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17.pielikums Jūrmalas pilsētas domes
2015.gada 5.marta saistošajiem noteikumiem Nr.13
(protokols Nr.6, 11.punkts)
Tāme Nr.08.2.5.  </first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Q304"/>
  <sheetViews>
    <sheetView view="pageLayout" zoomScaleNormal="90" workbookViewId="0">
      <selection activeCell="S3" sqref="S3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x14ac:dyDescent="0.25">
      <c r="A5" s="5" t="s">
        <v>0</v>
      </c>
      <c r="B5" s="6"/>
      <c r="C5" s="1100" t="s">
        <v>596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597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598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599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38"/>
      <c r="Q8" s="518"/>
    </row>
    <row r="9" spans="1:17" ht="24" customHeight="1" x14ac:dyDescent="0.25">
      <c r="A9" s="2" t="s">
        <v>4</v>
      </c>
      <c r="B9" s="3"/>
      <c r="C9" s="1100" t="s">
        <v>600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8"/>
      <c r="Q10" s="518"/>
    </row>
    <row r="11" spans="1:17" ht="12.75" customHeight="1" x14ac:dyDescent="0.25">
      <c r="A11" s="2"/>
      <c r="B11" s="3" t="s">
        <v>6</v>
      </c>
      <c r="C11" s="1092" t="s">
        <v>601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133" t="s">
        <v>603</v>
      </c>
      <c r="D12" s="1133"/>
      <c r="E12" s="1133"/>
      <c r="F12" s="1133"/>
      <c r="G12" s="1133"/>
      <c r="H12" s="1133"/>
      <c r="I12" s="1133"/>
      <c r="J12" s="1133"/>
      <c r="K12" s="1133"/>
      <c r="L12" s="1133"/>
      <c r="M12" s="1133"/>
      <c r="N12" s="1133"/>
      <c r="O12" s="1133"/>
      <c r="P12" s="1134"/>
      <c r="Q12" s="518"/>
    </row>
    <row r="13" spans="1:17" ht="12.75" customHeight="1" x14ac:dyDescent="0.25">
      <c r="A13" s="2"/>
      <c r="B13" s="3" t="s">
        <v>8</v>
      </c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8"/>
      <c r="Q13" s="518"/>
    </row>
    <row r="14" spans="1:17" ht="12.75" customHeight="1" x14ac:dyDescent="0.25">
      <c r="A14" s="2"/>
      <c r="B14" s="3" t="s">
        <v>9</v>
      </c>
      <c r="C14" s="1092" t="s">
        <v>602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4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918384</v>
      </c>
      <c r="D22" s="195">
        <f>SUM(D23,D26,D27,D43,D44)</f>
        <v>883228</v>
      </c>
      <c r="E22" s="20">
        <f>SUM(E23,E26,E27,E43,E44)</f>
        <v>0</v>
      </c>
      <c r="F22" s="196">
        <f t="shared" ref="F22:F27" si="0">D22+E22</f>
        <v>883228</v>
      </c>
      <c r="G22" s="195">
        <f>SUM(G23,G26,G44)</f>
        <v>0</v>
      </c>
      <c r="H22" s="163">
        <f>SUM(H23,H26,H44)</f>
        <v>7279</v>
      </c>
      <c r="I22" s="21">
        <f>G22+H22</f>
        <v>7279</v>
      </c>
      <c r="J22" s="195">
        <v>27877</v>
      </c>
      <c r="K22" s="163">
        <f>SUM(K23,K28,K44)</f>
        <v>0</v>
      </c>
      <c r="L22" s="21">
        <f>J22+K22</f>
        <v>27877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9317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v>9317</v>
      </c>
      <c r="K23" s="164">
        <f>SUM(K24:K25)</f>
        <v>0</v>
      </c>
      <c r="L23" s="25">
        <f>J23+K23</f>
        <v>9317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>
        <v>0</v>
      </c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9317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>
        <v>9317</v>
      </c>
      <c r="K25" s="166"/>
      <c r="L25" s="33">
        <f>J25+K25</f>
        <v>9317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890507</v>
      </c>
      <c r="D26" s="203">
        <f>D52</f>
        <v>883228</v>
      </c>
      <c r="E26" s="35"/>
      <c r="F26" s="204">
        <f t="shared" si="0"/>
        <v>883228</v>
      </c>
      <c r="G26" s="203"/>
      <c r="H26" s="167">
        <v>7279</v>
      </c>
      <c r="I26" s="260">
        <f>G26+H26</f>
        <v>7279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 t="s">
        <v>595</v>
      </c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18560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v>18560</v>
      </c>
      <c r="K28" s="91">
        <f>SUM(K29,K33,K35,K38)</f>
        <v>0</v>
      </c>
      <c r="L28" s="101">
        <f t="shared" ref="L28:L42" si="2">J28+K28</f>
        <v>18560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>
        <v>0</v>
      </c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>
        <v>0</v>
      </c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>
        <v>0</v>
      </c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>
        <v>0</v>
      </c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12560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v>12560</v>
      </c>
      <c r="K35" s="91">
        <f>SUM(K36:K37)</f>
        <v>0</v>
      </c>
      <c r="L35" s="101">
        <f t="shared" si="2"/>
        <v>12560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9560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>
        <v>9560</v>
      </c>
      <c r="K36" s="180"/>
      <c r="L36" s="95">
        <f t="shared" si="2"/>
        <v>9560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3000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>
        <v>3000</v>
      </c>
      <c r="K37" s="181"/>
      <c r="L37" s="96">
        <f t="shared" si="2"/>
        <v>3000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6000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v>6000</v>
      </c>
      <c r="K38" s="91">
        <f>SUM(K39:K42)</f>
        <v>0</v>
      </c>
      <c r="L38" s="101">
        <f t="shared" si="2"/>
        <v>6000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>
        <v>0</v>
      </c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6000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>
        <v>6000</v>
      </c>
      <c r="K40" s="181"/>
      <c r="L40" s="96">
        <f t="shared" si="2"/>
        <v>6000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>
        <v>0</v>
      </c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0</v>
      </c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>G45</f>
        <v>0</v>
      </c>
      <c r="H44" s="172">
        <f t="shared" ref="H44:K44" si="3">H45</f>
        <v>0</v>
      </c>
      <c r="I44" s="261">
        <f>G44+H44</f>
        <v>0</v>
      </c>
      <c r="J44" s="215"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>
        <v>0</v>
      </c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918384</v>
      </c>
      <c r="D51" s="221">
        <f>SUM(D52,D283)</f>
        <v>883228</v>
      </c>
      <c r="E51" s="78">
        <f>SUM(E52,E283)</f>
        <v>0</v>
      </c>
      <c r="F51" s="222">
        <f t="shared" ref="F51:F115" si="5">D51+E51</f>
        <v>883228</v>
      </c>
      <c r="G51" s="221">
        <f>SUM(G52,G283)</f>
        <v>0</v>
      </c>
      <c r="H51" s="175">
        <f>SUM(H52,H283)</f>
        <v>7279</v>
      </c>
      <c r="I51" s="79">
        <f t="shared" ref="I51:I115" si="6">G51+H51</f>
        <v>7279</v>
      </c>
      <c r="J51" s="221">
        <v>27877</v>
      </c>
      <c r="K51" s="175">
        <f>SUM(K52,K283)</f>
        <v>0</v>
      </c>
      <c r="L51" s="79">
        <f t="shared" ref="L51:L115" si="7">J51+K51</f>
        <v>27877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918384</v>
      </c>
      <c r="D52" s="223">
        <f>SUM(D53,D195)</f>
        <v>883228</v>
      </c>
      <c r="E52" s="82">
        <f>SUM(E53,E195)</f>
        <v>0</v>
      </c>
      <c r="F52" s="224">
        <f t="shared" si="5"/>
        <v>883228</v>
      </c>
      <c r="G52" s="223">
        <f>SUM(G53,G195)</f>
        <v>0</v>
      </c>
      <c r="H52" s="176">
        <f>SUM(H53,H195)</f>
        <v>7279</v>
      </c>
      <c r="I52" s="83">
        <f t="shared" si="6"/>
        <v>7279</v>
      </c>
      <c r="J52" s="223">
        <v>27877</v>
      </c>
      <c r="K52" s="176">
        <f>SUM(K53,K195)</f>
        <v>0</v>
      </c>
      <c r="L52" s="83">
        <f t="shared" si="7"/>
        <v>27877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890647</v>
      </c>
      <c r="D53" s="225">
        <f>SUM(D54,D76,D174,D188)</f>
        <v>859545</v>
      </c>
      <c r="E53" s="85">
        <f>SUM(E54,E76,E174,E188)</f>
        <v>0</v>
      </c>
      <c r="F53" s="226">
        <f t="shared" si="5"/>
        <v>859545</v>
      </c>
      <c r="G53" s="225">
        <f>SUM(G54,G76,G174,G188)</f>
        <v>0</v>
      </c>
      <c r="H53" s="177">
        <f>SUM(H54,H76,H174,H188)</f>
        <v>7279</v>
      </c>
      <c r="I53" s="86">
        <f t="shared" si="6"/>
        <v>7279</v>
      </c>
      <c r="J53" s="225">
        <v>23823</v>
      </c>
      <c r="K53" s="177">
        <f>SUM(K54,K76,K174,K188)</f>
        <v>0</v>
      </c>
      <c r="L53" s="86">
        <f t="shared" si="7"/>
        <v>23823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753838</v>
      </c>
      <c r="D54" s="227">
        <f>SUM(D55,D68)</f>
        <v>745550</v>
      </c>
      <c r="E54" s="88">
        <f>SUM(E55,E68)</f>
        <v>0</v>
      </c>
      <c r="F54" s="228">
        <f t="shared" si="5"/>
        <v>745550</v>
      </c>
      <c r="G54" s="227">
        <f>SUM(G55,G68)</f>
        <v>0</v>
      </c>
      <c r="H54" s="178">
        <f>SUM(H55,H68)</f>
        <v>7279</v>
      </c>
      <c r="I54" s="89">
        <f t="shared" si="6"/>
        <v>7279</v>
      </c>
      <c r="J54" s="227">
        <v>1009</v>
      </c>
      <c r="K54" s="178">
        <f>SUM(K55,K68)</f>
        <v>0</v>
      </c>
      <c r="L54" s="89">
        <f t="shared" si="7"/>
        <v>1009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586016</v>
      </c>
      <c r="D55" s="229">
        <f>SUM(D56,D59,D67)</f>
        <v>579637</v>
      </c>
      <c r="E55" s="43">
        <f>SUM(E56,E59,E67)</f>
        <v>0</v>
      </c>
      <c r="F55" s="230">
        <f t="shared" si="5"/>
        <v>579637</v>
      </c>
      <c r="G55" s="229">
        <f>SUM(G56,G59,G67)</f>
        <v>0</v>
      </c>
      <c r="H55" s="91">
        <f>SUM(H56,H59,H67)</f>
        <v>5562</v>
      </c>
      <c r="I55" s="101">
        <f t="shared" si="6"/>
        <v>5562</v>
      </c>
      <c r="J55" s="229">
        <v>817</v>
      </c>
      <c r="K55" s="91">
        <f>SUM(K56,K59,K67)</f>
        <v>0</v>
      </c>
      <c r="L55" s="101">
        <f t="shared" si="7"/>
        <v>817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545284</v>
      </c>
      <c r="D56" s="115">
        <f>SUM(D57:D58)</f>
        <v>539722</v>
      </c>
      <c r="E56" s="93">
        <f>SUM(E57:E58)</f>
        <v>0</v>
      </c>
      <c r="F56" s="231">
        <f t="shared" si="5"/>
        <v>539722</v>
      </c>
      <c r="G56" s="115">
        <f>SUM(G57:G58)</f>
        <v>0</v>
      </c>
      <c r="H56" s="179">
        <f>SUM(H57:H58)</f>
        <v>5562</v>
      </c>
      <c r="I56" s="94">
        <f t="shared" si="6"/>
        <v>5562</v>
      </c>
      <c r="J56" s="115"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>
        <v>0</v>
      </c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545284</v>
      </c>
      <c r="D58" s="233">
        <v>539722</v>
      </c>
      <c r="E58" s="52"/>
      <c r="F58" s="126">
        <f t="shared" si="5"/>
        <v>539722</v>
      </c>
      <c r="G58" s="233"/>
      <c r="H58" s="181">
        <v>5562</v>
      </c>
      <c r="I58" s="96">
        <f t="shared" si="6"/>
        <v>5562</v>
      </c>
      <c r="J58" s="233">
        <v>0</v>
      </c>
      <c r="K58" s="181"/>
      <c r="L58" s="96">
        <f t="shared" si="7"/>
        <v>0</v>
      </c>
      <c r="M58" s="110"/>
      <c r="N58" s="52"/>
      <c r="O58" s="96">
        <f t="shared" si="8"/>
        <v>0</v>
      </c>
      <c r="P58" s="351" t="s">
        <v>595</v>
      </c>
    </row>
    <row r="59" spans="1:16" ht="23.25" customHeight="1" x14ac:dyDescent="0.25">
      <c r="A59" s="97">
        <v>1140</v>
      </c>
      <c r="B59" s="50" t="s">
        <v>56</v>
      </c>
      <c r="C59" s="343">
        <f t="shared" si="4"/>
        <v>39915</v>
      </c>
      <c r="D59" s="234">
        <f>SUM(D60:D66)</f>
        <v>39915</v>
      </c>
      <c r="E59" s="34">
        <f>SUM(E60:E66)</f>
        <v>0</v>
      </c>
      <c r="F59" s="131">
        <f>D59+E59</f>
        <v>39915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>
        <v>0</v>
      </c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0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>
        <v>0</v>
      </c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>
        <v>0</v>
      </c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>
        <v>0</v>
      </c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12907</v>
      </c>
      <c r="D64" s="233">
        <v>12907</v>
      </c>
      <c r="E64" s="52"/>
      <c r="F64" s="126">
        <f t="shared" si="5"/>
        <v>12907</v>
      </c>
      <c r="G64" s="233"/>
      <c r="H64" s="181"/>
      <c r="I64" s="96">
        <f t="shared" si="6"/>
        <v>0</v>
      </c>
      <c r="J64" s="233">
        <v>0</v>
      </c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27008</v>
      </c>
      <c r="D65" s="233">
        <v>27008</v>
      </c>
      <c r="E65" s="52"/>
      <c r="F65" s="126">
        <f t="shared" si="5"/>
        <v>27008</v>
      </c>
      <c r="G65" s="233"/>
      <c r="H65" s="181"/>
      <c r="I65" s="96">
        <f t="shared" si="6"/>
        <v>0</v>
      </c>
      <c r="J65" s="233">
        <v>0</v>
      </c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/>
      <c r="J66" s="233">
        <v>0</v>
      </c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817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>
        <v>817</v>
      </c>
      <c r="K67" s="182"/>
      <c r="L67" s="100">
        <f t="shared" si="7"/>
        <v>817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167822</v>
      </c>
      <c r="D68" s="229">
        <f>SUM(D69:D70)</f>
        <v>165913</v>
      </c>
      <c r="E68" s="43">
        <f>SUM(E69:E70)</f>
        <v>0</v>
      </c>
      <c r="F68" s="230">
        <f>D68+E68</f>
        <v>165913</v>
      </c>
      <c r="G68" s="229">
        <f>SUM(G69:G70)</f>
        <v>0</v>
      </c>
      <c r="H68" s="91">
        <f>SUM(H69:H70)</f>
        <v>1717</v>
      </c>
      <c r="I68" s="101">
        <f t="shared" si="6"/>
        <v>1717</v>
      </c>
      <c r="J68" s="229">
        <v>192</v>
      </c>
      <c r="K68" s="91">
        <f>SUM(K69:K70)</f>
        <v>0</v>
      </c>
      <c r="L68" s="101">
        <f t="shared" si="7"/>
        <v>192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141966</v>
      </c>
      <c r="D69" s="232">
        <v>140057</v>
      </c>
      <c r="E69" s="47"/>
      <c r="F69" s="127">
        <f t="shared" si="5"/>
        <v>140057</v>
      </c>
      <c r="G69" s="232"/>
      <c r="H69" s="180">
        <v>1717</v>
      </c>
      <c r="I69" s="95">
        <f t="shared" si="6"/>
        <v>1717</v>
      </c>
      <c r="J69" s="232">
        <v>192</v>
      </c>
      <c r="K69" s="180"/>
      <c r="L69" s="95">
        <f t="shared" si="7"/>
        <v>192</v>
      </c>
      <c r="M69" s="275"/>
      <c r="N69" s="47"/>
      <c r="O69" s="95">
        <f t="shared" si="8"/>
        <v>0</v>
      </c>
      <c r="P69" s="324" t="s">
        <v>595</v>
      </c>
    </row>
    <row r="70" spans="1:16" ht="24" x14ac:dyDescent="0.25">
      <c r="A70" s="97">
        <v>1220</v>
      </c>
      <c r="B70" s="50" t="s">
        <v>66</v>
      </c>
      <c r="C70" s="343">
        <f t="shared" si="4"/>
        <v>25856</v>
      </c>
      <c r="D70" s="234">
        <f>SUM(D71:D75)</f>
        <v>25856</v>
      </c>
      <c r="E70" s="34">
        <f>SUM(E71:E75)</f>
        <v>0</v>
      </c>
      <c r="F70" s="131">
        <f t="shared" si="5"/>
        <v>25856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14077</v>
      </c>
      <c r="D71" s="233">
        <v>14077</v>
      </c>
      <c r="E71" s="52"/>
      <c r="F71" s="126">
        <f t="shared" si="5"/>
        <v>14077</v>
      </c>
      <c r="G71" s="233"/>
      <c r="H71" s="181"/>
      <c r="I71" s="96">
        <f t="shared" si="6"/>
        <v>0</v>
      </c>
      <c r="J71" s="233">
        <v>0</v>
      </c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>
        <v>0</v>
      </c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>
        <v>0</v>
      </c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11099</v>
      </c>
      <c r="D74" s="233">
        <v>11099</v>
      </c>
      <c r="E74" s="52"/>
      <c r="F74" s="126">
        <f t="shared" si="5"/>
        <v>11099</v>
      </c>
      <c r="G74" s="233"/>
      <c r="H74" s="181"/>
      <c r="I74" s="96">
        <f t="shared" si="6"/>
        <v>0</v>
      </c>
      <c r="J74" s="233">
        <v>0</v>
      </c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680</v>
      </c>
      <c r="D75" s="233">
        <v>680</v>
      </c>
      <c r="E75" s="52"/>
      <c r="F75" s="126">
        <f t="shared" si="5"/>
        <v>680</v>
      </c>
      <c r="G75" s="233"/>
      <c r="H75" s="181"/>
      <c r="I75" s="96">
        <f t="shared" si="6"/>
        <v>0</v>
      </c>
      <c r="J75" s="233">
        <v>0</v>
      </c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136809</v>
      </c>
      <c r="D76" s="227">
        <f>SUM(D77,D84,D131,D165,D166,D173)</f>
        <v>113995</v>
      </c>
      <c r="E76" s="88">
        <f>SUM(E77,E84,E131,E165,E166,E173)</f>
        <v>0</v>
      </c>
      <c r="F76" s="228">
        <f t="shared" si="5"/>
        <v>113995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v>22814</v>
      </c>
      <c r="K76" s="178">
        <f>SUM(K77,K84,K131,K165,K166,K173)</f>
        <v>0</v>
      </c>
      <c r="L76" s="89">
        <f t="shared" si="7"/>
        <v>22814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>
        <v>0</v>
      </c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>
        <v>0</v>
      </c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>
        <v>0</v>
      </c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>
        <v>0</v>
      </c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105104</v>
      </c>
      <c r="D84" s="229">
        <f>SUM(D85,D90,D96,D104,D113,D117,D123,D129)</f>
        <v>86240</v>
      </c>
      <c r="E84" s="43">
        <f>SUM(E85,E90,E96,E104,E113,E117,E123,E129)</f>
        <v>0</v>
      </c>
      <c r="F84" s="230">
        <f t="shared" si="5"/>
        <v>86240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v>18864</v>
      </c>
      <c r="K84" s="91">
        <f>SUM(K85,K90,K96,K104,K113,K117,K123,K129)</f>
        <v>0</v>
      </c>
      <c r="L84" s="101">
        <f t="shared" si="7"/>
        <v>18864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6580</v>
      </c>
      <c r="D85" s="115">
        <f>SUM(D86:D89)</f>
        <v>6202</v>
      </c>
      <c r="E85" s="93">
        <f>SUM(E86:E89)</f>
        <v>0</v>
      </c>
      <c r="F85" s="231">
        <f t="shared" si="5"/>
        <v>6202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v>378</v>
      </c>
      <c r="K85" s="179">
        <f>SUM(K86:K89)</f>
        <v>0</v>
      </c>
      <c r="L85" s="94">
        <f t="shared" si="7"/>
        <v>378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>
        <v>0</v>
      </c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4556</v>
      </c>
      <c r="D87" s="233">
        <v>4356</v>
      </c>
      <c r="E87" s="52"/>
      <c r="F87" s="126">
        <f t="shared" si="5"/>
        <v>4356</v>
      </c>
      <c r="G87" s="233"/>
      <c r="H87" s="181"/>
      <c r="I87" s="96">
        <f t="shared" si="6"/>
        <v>0</v>
      </c>
      <c r="J87" s="233">
        <v>200</v>
      </c>
      <c r="K87" s="181"/>
      <c r="L87" s="96">
        <f t="shared" si="7"/>
        <v>200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1794</v>
      </c>
      <c r="D88" s="233">
        <v>1651</v>
      </c>
      <c r="E88" s="52"/>
      <c r="F88" s="126">
        <f t="shared" si="5"/>
        <v>1651</v>
      </c>
      <c r="G88" s="233"/>
      <c r="H88" s="181"/>
      <c r="I88" s="96">
        <f t="shared" si="6"/>
        <v>0</v>
      </c>
      <c r="J88" s="233">
        <v>143</v>
      </c>
      <c r="K88" s="181"/>
      <c r="L88" s="96">
        <f t="shared" si="7"/>
        <v>143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230</v>
      </c>
      <c r="D89" s="233">
        <v>195</v>
      </c>
      <c r="E89" s="52"/>
      <c r="F89" s="126">
        <f t="shared" si="5"/>
        <v>195</v>
      </c>
      <c r="G89" s="233"/>
      <c r="H89" s="181"/>
      <c r="I89" s="96">
        <f t="shared" si="6"/>
        <v>0</v>
      </c>
      <c r="J89" s="233">
        <v>35</v>
      </c>
      <c r="K89" s="181"/>
      <c r="L89" s="96">
        <f t="shared" si="7"/>
        <v>35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80750</v>
      </c>
      <c r="D90" s="234">
        <f>SUM(D91:D95)</f>
        <v>65769</v>
      </c>
      <c r="E90" s="34">
        <f>SUM(E91:E95)</f>
        <v>0</v>
      </c>
      <c r="F90" s="131">
        <f t="shared" si="5"/>
        <v>65769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v>14981</v>
      </c>
      <c r="K90" s="104">
        <f>SUM(K91:K95)</f>
        <v>0</v>
      </c>
      <c r="L90" s="98">
        <f t="shared" si="7"/>
        <v>14981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48899</v>
      </c>
      <c r="D91" s="233">
        <f>37139+3260</f>
        <v>40399</v>
      </c>
      <c r="E91" s="52"/>
      <c r="F91" s="126">
        <f t="shared" si="5"/>
        <v>40399</v>
      </c>
      <c r="G91" s="233"/>
      <c r="H91" s="181"/>
      <c r="I91" s="96">
        <f t="shared" si="6"/>
        <v>0</v>
      </c>
      <c r="J91" s="233">
        <v>8500</v>
      </c>
      <c r="K91" s="181"/>
      <c r="L91" s="96">
        <f t="shared" si="7"/>
        <v>8500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2919</v>
      </c>
      <c r="D92" s="233">
        <f>2000+95</f>
        <v>2095</v>
      </c>
      <c r="E92" s="52"/>
      <c r="F92" s="126">
        <f t="shared" si="5"/>
        <v>2095</v>
      </c>
      <c r="G92" s="233"/>
      <c r="H92" s="181"/>
      <c r="I92" s="96">
        <f t="shared" si="6"/>
        <v>0</v>
      </c>
      <c r="J92" s="233">
        <v>824</v>
      </c>
      <c r="K92" s="181"/>
      <c r="L92" s="96">
        <f t="shared" si="7"/>
        <v>824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27475</v>
      </c>
      <c r="D93" s="233">
        <f>18125+1350+3100</f>
        <v>22575</v>
      </c>
      <c r="E93" s="52"/>
      <c r="F93" s="126">
        <f t="shared" si="5"/>
        <v>22575</v>
      </c>
      <c r="G93" s="233"/>
      <c r="H93" s="181"/>
      <c r="I93" s="96">
        <f t="shared" si="6"/>
        <v>0</v>
      </c>
      <c r="J93" s="233">
        <v>4900</v>
      </c>
      <c r="K93" s="181"/>
      <c r="L93" s="96">
        <f t="shared" si="7"/>
        <v>4900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1457</v>
      </c>
      <c r="D94" s="233">
        <f>600+100</f>
        <v>700</v>
      </c>
      <c r="E94" s="52"/>
      <c r="F94" s="126">
        <f t="shared" si="5"/>
        <v>700</v>
      </c>
      <c r="G94" s="233"/>
      <c r="H94" s="181"/>
      <c r="I94" s="96">
        <f t="shared" si="6"/>
        <v>0</v>
      </c>
      <c r="J94" s="233">
        <v>757</v>
      </c>
      <c r="K94" s="181"/>
      <c r="L94" s="96">
        <f t="shared" si="7"/>
        <v>757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>
        <v>0</v>
      </c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1492</v>
      </c>
      <c r="D96" s="234">
        <f>SUM(D97:D103)</f>
        <v>755</v>
      </c>
      <c r="E96" s="34">
        <f>SUM(E97:E103)</f>
        <v>0</v>
      </c>
      <c r="F96" s="131">
        <f t="shared" si="5"/>
        <v>755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v>737</v>
      </c>
      <c r="K96" s="104">
        <f>SUM(K97:K103)</f>
        <v>0</v>
      </c>
      <c r="L96" s="98">
        <f t="shared" si="7"/>
        <v>737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>
        <v>0</v>
      </c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>
        <v>0</v>
      </c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>
        <v>0</v>
      </c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>
        <v>0</v>
      </c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250</v>
      </c>
      <c r="D101" s="233">
        <v>250</v>
      </c>
      <c r="E101" s="52"/>
      <c r="F101" s="126">
        <f t="shared" si="5"/>
        <v>250</v>
      </c>
      <c r="G101" s="233"/>
      <c r="H101" s="181"/>
      <c r="I101" s="96">
        <f t="shared" si="6"/>
        <v>0</v>
      </c>
      <c r="J101" s="233">
        <v>0</v>
      </c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150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>
        <v>150</v>
      </c>
      <c r="K102" s="181"/>
      <c r="L102" s="96">
        <f t="shared" si="7"/>
        <v>150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1092</v>
      </c>
      <c r="D103" s="233">
        <v>505</v>
      </c>
      <c r="E103" s="52"/>
      <c r="F103" s="126">
        <f t="shared" si="5"/>
        <v>505</v>
      </c>
      <c r="G103" s="233"/>
      <c r="H103" s="181"/>
      <c r="I103" s="96">
        <f t="shared" si="6"/>
        <v>0</v>
      </c>
      <c r="J103" s="233">
        <v>587</v>
      </c>
      <c r="K103" s="181"/>
      <c r="L103" s="96">
        <f t="shared" si="7"/>
        <v>587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15524</v>
      </c>
      <c r="D104" s="234">
        <f>SUM(D105:D112)</f>
        <v>13171</v>
      </c>
      <c r="E104" s="34">
        <f>SUM(E105:E112)</f>
        <v>0</v>
      </c>
      <c r="F104" s="131">
        <f t="shared" si="5"/>
        <v>13171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v>2353</v>
      </c>
      <c r="K104" s="104">
        <f>SUM(K105:K112)</f>
        <v>0</v>
      </c>
      <c r="L104" s="98">
        <f t="shared" si="7"/>
        <v>2353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>
        <v>0</v>
      </c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>
        <v>0</v>
      </c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1235</v>
      </c>
      <c r="D107" s="233">
        <v>1035</v>
      </c>
      <c r="E107" s="52"/>
      <c r="F107" s="126">
        <f t="shared" si="5"/>
        <v>1035</v>
      </c>
      <c r="G107" s="233"/>
      <c r="H107" s="181"/>
      <c r="I107" s="96">
        <f t="shared" si="6"/>
        <v>0</v>
      </c>
      <c r="J107" s="233">
        <v>200</v>
      </c>
      <c r="K107" s="181"/>
      <c r="L107" s="96">
        <f t="shared" si="7"/>
        <v>200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13085</v>
      </c>
      <c r="D108" s="233">
        <f>11042+240</f>
        <v>11282</v>
      </c>
      <c r="E108" s="52"/>
      <c r="F108" s="126">
        <f t="shared" si="5"/>
        <v>11282</v>
      </c>
      <c r="G108" s="233"/>
      <c r="H108" s="181"/>
      <c r="I108" s="96">
        <f t="shared" si="6"/>
        <v>0</v>
      </c>
      <c r="J108" s="233">
        <v>1803</v>
      </c>
      <c r="K108" s="181"/>
      <c r="L108" s="96">
        <f t="shared" si="7"/>
        <v>1803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>
        <v>0</v>
      </c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>
        <v>0</v>
      </c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>
        <v>0</v>
      </c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1204</v>
      </c>
      <c r="D112" s="233">
        <v>854</v>
      </c>
      <c r="E112" s="52"/>
      <c r="F112" s="126">
        <f t="shared" si="5"/>
        <v>854</v>
      </c>
      <c r="G112" s="233"/>
      <c r="H112" s="181"/>
      <c r="I112" s="96">
        <f t="shared" si="6"/>
        <v>0</v>
      </c>
      <c r="J112" s="233">
        <v>350</v>
      </c>
      <c r="K112" s="181"/>
      <c r="L112" s="96">
        <f t="shared" si="7"/>
        <v>350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343</v>
      </c>
      <c r="D113" s="234">
        <f>SUM(D114:D116)</f>
        <v>143</v>
      </c>
      <c r="E113" s="34">
        <f>SUM(E114:E116)</f>
        <v>0</v>
      </c>
      <c r="F113" s="131">
        <f t="shared" si="5"/>
        <v>143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v>200</v>
      </c>
      <c r="K113" s="104">
        <f>SUM(K114:K116)</f>
        <v>0</v>
      </c>
      <c r="L113" s="98">
        <f t="shared" si="7"/>
        <v>200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>
        <v>0</v>
      </c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>
        <v>0</v>
      </c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343</v>
      </c>
      <c r="D116" s="233">
        <v>143</v>
      </c>
      <c r="E116" s="52"/>
      <c r="F116" s="126">
        <f t="shared" ref="F116:F180" si="10">D116+E116</f>
        <v>143</v>
      </c>
      <c r="G116" s="233"/>
      <c r="H116" s="181"/>
      <c r="I116" s="96">
        <f t="shared" ref="I116:I180" si="11">G116+H116</f>
        <v>0</v>
      </c>
      <c r="J116" s="233">
        <v>200</v>
      </c>
      <c r="K116" s="181"/>
      <c r="L116" s="96">
        <f t="shared" ref="L116:L180" si="12">J116+K116</f>
        <v>200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85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v>85</v>
      </c>
      <c r="K117" s="104">
        <f>SUM(K118:K122)</f>
        <v>0</v>
      </c>
      <c r="L117" s="98">
        <f t="shared" si="12"/>
        <v>85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>
        <v>0</v>
      </c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>
        <v>0</v>
      </c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>
        <v>0</v>
      </c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>
        <v>0</v>
      </c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85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>
        <v>85</v>
      </c>
      <c r="K122" s="181"/>
      <c r="L122" s="96">
        <f t="shared" si="12"/>
        <v>85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330</v>
      </c>
      <c r="D123" s="234">
        <f>SUM(D124:D128)</f>
        <v>200</v>
      </c>
      <c r="E123" s="34">
        <f>SUM(E124:E128)</f>
        <v>0</v>
      </c>
      <c r="F123" s="131">
        <f t="shared" si="10"/>
        <v>200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v>130</v>
      </c>
      <c r="K123" s="104">
        <f>SUM(K124:K128)</f>
        <v>0</v>
      </c>
      <c r="L123" s="98">
        <f t="shared" si="12"/>
        <v>130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>
        <v>0</v>
      </c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>
        <v>0</v>
      </c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>
        <v>0</v>
      </c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>
        <v>0</v>
      </c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330</v>
      </c>
      <c r="D128" s="233">
        <v>200</v>
      </c>
      <c r="E128" s="52"/>
      <c r="F128" s="126">
        <f t="shared" si="10"/>
        <v>200</v>
      </c>
      <c r="G128" s="233"/>
      <c r="H128" s="181"/>
      <c r="I128" s="96">
        <f t="shared" si="11"/>
        <v>0</v>
      </c>
      <c r="J128" s="233">
        <v>130</v>
      </c>
      <c r="K128" s="181"/>
      <c r="L128" s="96">
        <f t="shared" si="12"/>
        <v>130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" si="14">SUM(D130)</f>
        <v>0</v>
      </c>
      <c r="E129" s="60">
        <f t="shared" ref="E129:N129" si="15">SUM(E130)</f>
        <v>0</v>
      </c>
      <c r="F129" s="238">
        <f t="shared" si="10"/>
        <v>0</v>
      </c>
      <c r="G129" s="237">
        <f t="shared" ref="G129" si="16">SUM(G130)</f>
        <v>0</v>
      </c>
      <c r="H129" s="183">
        <f t="shared" si="15"/>
        <v>0</v>
      </c>
      <c r="I129" s="103">
        <f t="shared" si="11"/>
        <v>0</v>
      </c>
      <c r="J129" s="237">
        <v>0</v>
      </c>
      <c r="K129" s="183">
        <f t="shared" si="15"/>
        <v>0</v>
      </c>
      <c r="L129" s="103">
        <f t="shared" si="12"/>
        <v>0</v>
      </c>
      <c r="M129" s="119">
        <f t="shared" ref="M129" si="17">SUM(M130)</f>
        <v>0</v>
      </c>
      <c r="N129" s="34">
        <f t="shared" si="15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>
        <v>0</v>
      </c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31705</v>
      </c>
      <c r="D131" s="229">
        <f>SUM(D132,D137,D141,D142,D145,D152,D160,D161,D164)</f>
        <v>27755</v>
      </c>
      <c r="E131" s="43">
        <f>SUM(E132,E137,E141,E142,E145,E152,E160,E161,E164)</f>
        <v>0</v>
      </c>
      <c r="F131" s="230">
        <f t="shared" si="10"/>
        <v>27755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v>3950</v>
      </c>
      <c r="K131" s="91">
        <f>SUM(K132,K137,K141,K142,K145,K152,K160,K161,K164)</f>
        <v>0</v>
      </c>
      <c r="L131" s="101">
        <f t="shared" si="12"/>
        <v>3950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6757</v>
      </c>
      <c r="D132" s="342">
        <f>SUM(D133:D136)</f>
        <v>5607</v>
      </c>
      <c r="E132" s="183">
        <f>SUM(E133:E136)</f>
        <v>0</v>
      </c>
      <c r="F132" s="238">
        <f t="shared" si="10"/>
        <v>5607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v>1150</v>
      </c>
      <c r="K132" s="183">
        <f>SUM(K133:K136)</f>
        <v>0</v>
      </c>
      <c r="L132" s="103">
        <f t="shared" si="12"/>
        <v>1150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1450</v>
      </c>
      <c r="D133" s="233">
        <v>1300</v>
      </c>
      <c r="E133" s="52"/>
      <c r="F133" s="126">
        <f t="shared" si="10"/>
        <v>1300</v>
      </c>
      <c r="G133" s="233"/>
      <c r="H133" s="181"/>
      <c r="I133" s="96">
        <f t="shared" si="11"/>
        <v>0</v>
      </c>
      <c r="J133" s="233">
        <v>150</v>
      </c>
      <c r="K133" s="181"/>
      <c r="L133" s="96">
        <f t="shared" si="12"/>
        <v>150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4507</v>
      </c>
      <c r="D134" s="233">
        <f>2809+1050+448</f>
        <v>4307</v>
      </c>
      <c r="E134" s="52"/>
      <c r="F134" s="126">
        <f t="shared" si="10"/>
        <v>4307</v>
      </c>
      <c r="G134" s="233"/>
      <c r="H134" s="181"/>
      <c r="I134" s="96">
        <f t="shared" si="11"/>
        <v>0</v>
      </c>
      <c r="J134" s="233">
        <v>200</v>
      </c>
      <c r="K134" s="181"/>
      <c r="L134" s="96">
        <f t="shared" si="12"/>
        <v>200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>
        <v>0</v>
      </c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800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>
        <v>800</v>
      </c>
      <c r="K136" s="181"/>
      <c r="L136" s="96">
        <f t="shared" si="12"/>
        <v>800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3620</v>
      </c>
      <c r="D137" s="234">
        <f>SUM(D138:D140)</f>
        <v>3620</v>
      </c>
      <c r="E137" s="34">
        <f>SUM(E138:E140)</f>
        <v>0</v>
      </c>
      <c r="F137" s="131">
        <f t="shared" si="10"/>
        <v>3620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>
        <v>0</v>
      </c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3620</v>
      </c>
      <c r="D139" s="233">
        <v>3620</v>
      </c>
      <c r="E139" s="52"/>
      <c r="F139" s="126">
        <f t="shared" si="10"/>
        <v>3620</v>
      </c>
      <c r="G139" s="233"/>
      <c r="H139" s="181"/>
      <c r="I139" s="96">
        <f t="shared" si="11"/>
        <v>0</v>
      </c>
      <c r="J139" s="233">
        <v>0</v>
      </c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>
        <v>0</v>
      </c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>
        <v>0</v>
      </c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>
        <v>0</v>
      </c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>
        <v>0</v>
      </c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9538</v>
      </c>
      <c r="D145" s="115">
        <f>SUM(D146:D151)</f>
        <v>8238</v>
      </c>
      <c r="E145" s="93">
        <f>SUM(E146:E151)</f>
        <v>0</v>
      </c>
      <c r="F145" s="231">
        <f t="shared" si="10"/>
        <v>8238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v>1300</v>
      </c>
      <c r="K145" s="179">
        <f>SUM(K146:K151)</f>
        <v>0</v>
      </c>
      <c r="L145" s="94">
        <f t="shared" si="12"/>
        <v>1300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1280</v>
      </c>
      <c r="D146" s="232">
        <v>880</v>
      </c>
      <c r="E146" s="47"/>
      <c r="F146" s="127">
        <f t="shared" si="10"/>
        <v>880</v>
      </c>
      <c r="G146" s="232"/>
      <c r="H146" s="180"/>
      <c r="I146" s="95">
        <f t="shared" si="11"/>
        <v>0</v>
      </c>
      <c r="J146" s="232">
        <v>400</v>
      </c>
      <c r="K146" s="180"/>
      <c r="L146" s="95">
        <f t="shared" si="12"/>
        <v>400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7058</v>
      </c>
      <c r="D147" s="233">
        <f>5968+90+350</f>
        <v>6408</v>
      </c>
      <c r="E147" s="52"/>
      <c r="F147" s="126">
        <f t="shared" si="10"/>
        <v>6408</v>
      </c>
      <c r="G147" s="233"/>
      <c r="H147" s="181"/>
      <c r="I147" s="96">
        <f t="shared" si="11"/>
        <v>0</v>
      </c>
      <c r="J147" s="233">
        <v>650</v>
      </c>
      <c r="K147" s="181"/>
      <c r="L147" s="96">
        <f t="shared" si="12"/>
        <v>650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200</v>
      </c>
      <c r="D148" s="233">
        <v>200</v>
      </c>
      <c r="E148" s="52"/>
      <c r="F148" s="126">
        <f t="shared" si="10"/>
        <v>200</v>
      </c>
      <c r="G148" s="233"/>
      <c r="H148" s="181"/>
      <c r="I148" s="96">
        <f t="shared" si="11"/>
        <v>0</v>
      </c>
      <c r="J148" s="233">
        <v>0</v>
      </c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>
        <v>0</v>
      </c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1000</v>
      </c>
      <c r="D150" s="233">
        <v>750</v>
      </c>
      <c r="E150" s="52"/>
      <c r="F150" s="126">
        <f t="shared" si="10"/>
        <v>750</v>
      </c>
      <c r="G150" s="233"/>
      <c r="H150" s="181"/>
      <c r="I150" s="96">
        <f t="shared" si="11"/>
        <v>0</v>
      </c>
      <c r="J150" s="233">
        <v>250</v>
      </c>
      <c r="K150" s="181"/>
      <c r="L150" s="96">
        <f t="shared" si="12"/>
        <v>250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>
        <v>0</v>
      </c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10290</v>
      </c>
      <c r="D152" s="234">
        <f>SUM(D153:D159)</f>
        <v>10290</v>
      </c>
      <c r="E152" s="34">
        <f>SUM(E153:E159)</f>
        <v>0</v>
      </c>
      <c r="F152" s="131">
        <f t="shared" si="10"/>
        <v>10290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10290</v>
      </c>
      <c r="D153" s="233">
        <v>10290</v>
      </c>
      <c r="E153" s="52"/>
      <c r="F153" s="126">
        <f t="shared" si="10"/>
        <v>10290</v>
      </c>
      <c r="G153" s="233"/>
      <c r="H153" s="181"/>
      <c r="I153" s="96">
        <f t="shared" si="11"/>
        <v>0</v>
      </c>
      <c r="J153" s="233">
        <v>0</v>
      </c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>
        <v>0</v>
      </c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>
        <v>0</v>
      </c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>
        <v>0</v>
      </c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>
        <v>0</v>
      </c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>
        <v>0</v>
      </c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>
        <v>0</v>
      </c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>
        <v>0</v>
      </c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>
        <v>0</v>
      </c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>
        <v>0</v>
      </c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1500</v>
      </c>
      <c r="D164" s="235">
        <v>0</v>
      </c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>
        <v>1500</v>
      </c>
      <c r="K164" s="182"/>
      <c r="L164" s="100">
        <f t="shared" si="12"/>
        <v>1500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>
        <v>0</v>
      </c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>SUM(G167,G172)</f>
        <v>0</v>
      </c>
      <c r="H166" s="91">
        <f t="shared" ref="H166:K166" si="18">SUM(H167,H172)</f>
        <v>0</v>
      </c>
      <c r="I166" s="101">
        <f t="shared" si="11"/>
        <v>0</v>
      </c>
      <c r="J166" s="229">
        <v>0</v>
      </c>
      <c r="K166" s="91">
        <f t="shared" si="18"/>
        <v>0</v>
      </c>
      <c r="L166" s="101">
        <f t="shared" si="12"/>
        <v>0</v>
      </c>
      <c r="M166" s="123">
        <f>SUM(M167,M172)</f>
        <v>0</v>
      </c>
      <c r="N166" s="114">
        <f t="shared" ref="N166" si="19">SUM(N167,N172)</f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>SUM(G168:G171)</f>
        <v>0</v>
      </c>
      <c r="H167" s="183">
        <f t="shared" ref="H167:K167" si="20">SUM(H168:H171)</f>
        <v>0</v>
      </c>
      <c r="I167" s="103">
        <f t="shared" si="11"/>
        <v>0</v>
      </c>
      <c r="J167" s="237">
        <v>0</v>
      </c>
      <c r="K167" s="183">
        <f t="shared" si="20"/>
        <v>0</v>
      </c>
      <c r="L167" s="103">
        <f t="shared" si="12"/>
        <v>0</v>
      </c>
      <c r="M167" s="289">
        <f>SUM(M168:M171)</f>
        <v>0</v>
      </c>
      <c r="N167" s="292">
        <f t="shared" ref="N167" si="21">SUM(N168:N171)</f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>
        <v>0</v>
      </c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>
        <v>0</v>
      </c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>
        <v>0</v>
      </c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>
        <v>0</v>
      </c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>
        <v>0</v>
      </c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>
        <v>0</v>
      </c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>SUM(G176,G180)</f>
        <v>0</v>
      </c>
      <c r="H175" s="91">
        <f t="shared" ref="H175:K175" si="22">SUM(H176,H180)</f>
        <v>0</v>
      </c>
      <c r="I175" s="101">
        <f t="shared" si="11"/>
        <v>0</v>
      </c>
      <c r="J175" s="229">
        <v>0</v>
      </c>
      <c r="K175" s="91">
        <f t="shared" si="22"/>
        <v>0</v>
      </c>
      <c r="L175" s="101">
        <f t="shared" si="12"/>
        <v>0</v>
      </c>
      <c r="M175" s="123">
        <f>SUM(M176,M180)</f>
        <v>0</v>
      </c>
      <c r="N175" s="114">
        <f t="shared" ref="N175" si="23">SUM(N176,N180)</f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>
        <v>0</v>
      </c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>
        <v>0</v>
      </c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>
        <v>0</v>
      </c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4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>SUM(G181:G184)</f>
        <v>0</v>
      </c>
      <c r="H180" s="183">
        <f t="shared" ref="H180:K180" si="25">SUM(H181:H184)</f>
        <v>0</v>
      </c>
      <c r="I180" s="103">
        <f t="shared" si="11"/>
        <v>0</v>
      </c>
      <c r="J180" s="237">
        <v>0</v>
      </c>
      <c r="K180" s="183">
        <f t="shared" si="25"/>
        <v>0</v>
      </c>
      <c r="L180" s="103">
        <f t="shared" si="12"/>
        <v>0</v>
      </c>
      <c r="M180" s="125">
        <f>SUM(M181:M184)</f>
        <v>0</v>
      </c>
      <c r="N180" s="293">
        <f t="shared" ref="N180" si="26">SUM(N181:N184)</f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4"/>
        <v>0</v>
      </c>
      <c r="D181" s="233"/>
      <c r="E181" s="52"/>
      <c r="F181" s="126">
        <f t="shared" ref="F181:F244" si="27">D181+E181</f>
        <v>0</v>
      </c>
      <c r="G181" s="233"/>
      <c r="H181" s="181"/>
      <c r="I181" s="96">
        <f t="shared" ref="I181:I244" si="28">G181+H181</f>
        <v>0</v>
      </c>
      <c r="J181" s="233">
        <v>0</v>
      </c>
      <c r="K181" s="181"/>
      <c r="L181" s="96">
        <f t="shared" ref="L181:L244" si="29">J181+K181</f>
        <v>0</v>
      </c>
      <c r="M181" s="110"/>
      <c r="N181" s="52"/>
      <c r="O181" s="96">
        <f t="shared" ref="O181:O244" si="30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4"/>
        <v>0</v>
      </c>
      <c r="D182" s="233"/>
      <c r="E182" s="52"/>
      <c r="F182" s="126">
        <f t="shared" si="27"/>
        <v>0</v>
      </c>
      <c r="G182" s="233"/>
      <c r="H182" s="181"/>
      <c r="I182" s="96">
        <f t="shared" si="28"/>
        <v>0</v>
      </c>
      <c r="J182" s="233">
        <v>0</v>
      </c>
      <c r="K182" s="181"/>
      <c r="L182" s="96">
        <f t="shared" si="29"/>
        <v>0</v>
      </c>
      <c r="M182" s="110"/>
      <c r="N182" s="52"/>
      <c r="O182" s="96">
        <f t="shared" si="30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4"/>
        <v>0</v>
      </c>
      <c r="D183" s="233"/>
      <c r="E183" s="52"/>
      <c r="F183" s="126">
        <f t="shared" si="27"/>
        <v>0</v>
      </c>
      <c r="G183" s="233"/>
      <c r="H183" s="181"/>
      <c r="I183" s="96">
        <f t="shared" si="28"/>
        <v>0</v>
      </c>
      <c r="J183" s="233">
        <v>0</v>
      </c>
      <c r="K183" s="181"/>
      <c r="L183" s="96">
        <f t="shared" si="29"/>
        <v>0</v>
      </c>
      <c r="M183" s="110"/>
      <c r="N183" s="52"/>
      <c r="O183" s="96">
        <f t="shared" si="30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4"/>
        <v>0</v>
      </c>
      <c r="D184" s="241"/>
      <c r="E184" s="112"/>
      <c r="F184" s="242">
        <f t="shared" si="27"/>
        <v>0</v>
      </c>
      <c r="G184" s="241"/>
      <c r="H184" s="185"/>
      <c r="I184" s="135">
        <f t="shared" si="28"/>
        <v>0</v>
      </c>
      <c r="J184" s="241">
        <v>0</v>
      </c>
      <c r="K184" s="185"/>
      <c r="L184" s="135">
        <f t="shared" si="29"/>
        <v>0</v>
      </c>
      <c r="M184" s="113"/>
      <c r="N184" s="112"/>
      <c r="O184" s="135">
        <f t="shared" si="30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4"/>
        <v>0</v>
      </c>
      <c r="D185" s="243">
        <f>SUM(D186:D187)</f>
        <v>0</v>
      </c>
      <c r="E185" s="114">
        <f>SUM(E186:E187)</f>
        <v>0</v>
      </c>
      <c r="F185" s="140">
        <f t="shared" si="27"/>
        <v>0</v>
      </c>
      <c r="G185" s="243">
        <f>SUM(G186:G187)</f>
        <v>0</v>
      </c>
      <c r="H185" s="186">
        <f t="shared" ref="H185:K185" si="31">SUM(H186:H187)</f>
        <v>0</v>
      </c>
      <c r="I185" s="141">
        <f t="shared" si="28"/>
        <v>0</v>
      </c>
      <c r="J185" s="243">
        <v>0</v>
      </c>
      <c r="K185" s="186">
        <f t="shared" si="31"/>
        <v>0</v>
      </c>
      <c r="L185" s="141">
        <f t="shared" si="29"/>
        <v>0</v>
      </c>
      <c r="M185" s="123">
        <f>SUM(M186:M187)</f>
        <v>0</v>
      </c>
      <c r="N185" s="114">
        <f t="shared" ref="N185" si="32">SUM(N186:N187)</f>
        <v>0</v>
      </c>
      <c r="O185" s="141">
        <f t="shared" si="30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4"/>
        <v>0</v>
      </c>
      <c r="D186" s="235"/>
      <c r="E186" s="99"/>
      <c r="F186" s="236">
        <f t="shared" si="27"/>
        <v>0</v>
      </c>
      <c r="G186" s="235"/>
      <c r="H186" s="182"/>
      <c r="I186" s="100">
        <f t="shared" si="28"/>
        <v>0</v>
      </c>
      <c r="J186" s="235">
        <v>0</v>
      </c>
      <c r="K186" s="182"/>
      <c r="L186" s="100">
        <f t="shared" si="29"/>
        <v>0</v>
      </c>
      <c r="M186" s="282"/>
      <c r="N186" s="99"/>
      <c r="O186" s="100">
        <f t="shared" si="30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4"/>
        <v>0</v>
      </c>
      <c r="D187" s="232"/>
      <c r="E187" s="47"/>
      <c r="F187" s="127">
        <f t="shared" si="27"/>
        <v>0</v>
      </c>
      <c r="G187" s="232"/>
      <c r="H187" s="180"/>
      <c r="I187" s="95">
        <f t="shared" si="28"/>
        <v>0</v>
      </c>
      <c r="J187" s="232">
        <v>0</v>
      </c>
      <c r="K187" s="180"/>
      <c r="L187" s="95">
        <f t="shared" si="29"/>
        <v>0</v>
      </c>
      <c r="M187" s="275"/>
      <c r="N187" s="47"/>
      <c r="O187" s="95">
        <f t="shared" si="30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4"/>
        <v>0</v>
      </c>
      <c r="D188" s="227">
        <f>SUM(D189,D192)</f>
        <v>0</v>
      </c>
      <c r="E188" s="88">
        <f>SUM(E189,E192)</f>
        <v>0</v>
      </c>
      <c r="F188" s="228">
        <f t="shared" si="27"/>
        <v>0</v>
      </c>
      <c r="G188" s="227">
        <f>SUM(G189,G192)</f>
        <v>0</v>
      </c>
      <c r="H188" s="178">
        <f>SUM(H189,H192)</f>
        <v>0</v>
      </c>
      <c r="I188" s="89">
        <f t="shared" si="28"/>
        <v>0</v>
      </c>
      <c r="J188" s="227">
        <v>0</v>
      </c>
      <c r="K188" s="178">
        <f>SUM(K189,K192)</f>
        <v>0</v>
      </c>
      <c r="L188" s="89">
        <f t="shared" si="29"/>
        <v>0</v>
      </c>
      <c r="M188" s="122">
        <f>SUM(M189,M192)</f>
        <v>0</v>
      </c>
      <c r="N188" s="88">
        <f>SUM(N189,N192)</f>
        <v>0</v>
      </c>
      <c r="O188" s="89">
        <f t="shared" si="30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4"/>
        <v>0</v>
      </c>
      <c r="D189" s="229">
        <f>SUM(D190,D191)</f>
        <v>0</v>
      </c>
      <c r="E189" s="43">
        <f>SUM(E190,E191)</f>
        <v>0</v>
      </c>
      <c r="F189" s="230">
        <f t="shared" si="27"/>
        <v>0</v>
      </c>
      <c r="G189" s="229">
        <f>SUM(G190,G191)</f>
        <v>0</v>
      </c>
      <c r="H189" s="91">
        <f>SUM(H190,H191)</f>
        <v>0</v>
      </c>
      <c r="I189" s="101">
        <f t="shared" si="28"/>
        <v>0</v>
      </c>
      <c r="J189" s="229">
        <v>0</v>
      </c>
      <c r="K189" s="91">
        <f>SUM(K190,K191)</f>
        <v>0</v>
      </c>
      <c r="L189" s="101">
        <f t="shared" si="29"/>
        <v>0</v>
      </c>
      <c r="M189" s="109">
        <f>SUM(M190,M191)</f>
        <v>0</v>
      </c>
      <c r="N189" s="43">
        <f>SUM(N190,N191)</f>
        <v>0</v>
      </c>
      <c r="O189" s="101">
        <f t="shared" si="30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4"/>
        <v>0</v>
      </c>
      <c r="D190" s="232"/>
      <c r="E190" s="47"/>
      <c r="F190" s="127">
        <f t="shared" si="27"/>
        <v>0</v>
      </c>
      <c r="G190" s="232"/>
      <c r="H190" s="180"/>
      <c r="I190" s="95">
        <f t="shared" si="28"/>
        <v>0</v>
      </c>
      <c r="J190" s="232">
        <v>0</v>
      </c>
      <c r="K190" s="180"/>
      <c r="L190" s="95">
        <f t="shared" si="29"/>
        <v>0</v>
      </c>
      <c r="M190" s="275"/>
      <c r="N190" s="47"/>
      <c r="O190" s="95">
        <f t="shared" si="30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4"/>
        <v>0</v>
      </c>
      <c r="D191" s="233"/>
      <c r="E191" s="52"/>
      <c r="F191" s="126">
        <f t="shared" si="27"/>
        <v>0</v>
      </c>
      <c r="G191" s="233"/>
      <c r="H191" s="181"/>
      <c r="I191" s="96">
        <f t="shared" si="28"/>
        <v>0</v>
      </c>
      <c r="J191" s="233">
        <v>0</v>
      </c>
      <c r="K191" s="181"/>
      <c r="L191" s="96">
        <f t="shared" si="29"/>
        <v>0</v>
      </c>
      <c r="M191" s="110"/>
      <c r="N191" s="52"/>
      <c r="O191" s="96">
        <f t="shared" si="30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4"/>
        <v>0</v>
      </c>
      <c r="D192" s="229">
        <f>SUM(D193)</f>
        <v>0</v>
      </c>
      <c r="E192" s="43">
        <f>SUM(E193)</f>
        <v>0</v>
      </c>
      <c r="F192" s="230">
        <f t="shared" si="27"/>
        <v>0</v>
      </c>
      <c r="G192" s="229">
        <f>SUM(G193)</f>
        <v>0</v>
      </c>
      <c r="H192" s="91">
        <f>SUM(H193)</f>
        <v>0</v>
      </c>
      <c r="I192" s="101">
        <f t="shared" si="28"/>
        <v>0</v>
      </c>
      <c r="J192" s="229">
        <v>0</v>
      </c>
      <c r="K192" s="91">
        <f>SUM(K193)</f>
        <v>0</v>
      </c>
      <c r="L192" s="101">
        <f t="shared" si="29"/>
        <v>0</v>
      </c>
      <c r="M192" s="109">
        <f>SUM(M193)</f>
        <v>0</v>
      </c>
      <c r="N192" s="43">
        <f>SUM(N193)</f>
        <v>0</v>
      </c>
      <c r="O192" s="101">
        <f t="shared" si="30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4"/>
        <v>0</v>
      </c>
      <c r="D193" s="237">
        <f>SUM(D194:D194)</f>
        <v>0</v>
      </c>
      <c r="E193" s="60">
        <f>SUM(E194:E194)</f>
        <v>0</v>
      </c>
      <c r="F193" s="238">
        <f t="shared" si="27"/>
        <v>0</v>
      </c>
      <c r="G193" s="237">
        <f>SUM(G194:G194)</f>
        <v>0</v>
      </c>
      <c r="H193" s="183">
        <f>SUM(H194:H194)</f>
        <v>0</v>
      </c>
      <c r="I193" s="103">
        <f t="shared" si="28"/>
        <v>0</v>
      </c>
      <c r="J193" s="237">
        <v>0</v>
      </c>
      <c r="K193" s="183">
        <f>SUM(K194:K194)</f>
        <v>0</v>
      </c>
      <c r="L193" s="103">
        <f t="shared" si="29"/>
        <v>0</v>
      </c>
      <c r="M193" s="124">
        <f>SUM(M194:M194)</f>
        <v>0</v>
      </c>
      <c r="N193" s="60">
        <f>SUM(N194:N194)</f>
        <v>0</v>
      </c>
      <c r="O193" s="103">
        <f t="shared" si="30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4"/>
        <v>0</v>
      </c>
      <c r="D194" s="233"/>
      <c r="E194" s="52"/>
      <c r="F194" s="126">
        <f t="shared" si="27"/>
        <v>0</v>
      </c>
      <c r="G194" s="233"/>
      <c r="H194" s="181"/>
      <c r="I194" s="96">
        <f t="shared" si="28"/>
        <v>0</v>
      </c>
      <c r="J194" s="233">
        <v>0</v>
      </c>
      <c r="K194" s="181"/>
      <c r="L194" s="96">
        <f t="shared" si="29"/>
        <v>0</v>
      </c>
      <c r="M194" s="110"/>
      <c r="N194" s="52"/>
      <c r="O194" s="96">
        <f t="shared" si="30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4"/>
        <v>27737</v>
      </c>
      <c r="D195" s="225">
        <f>SUM(D196,D231,D269)</f>
        <v>23683</v>
      </c>
      <c r="E195" s="85">
        <f>SUM(E196,E231,E269)</f>
        <v>0</v>
      </c>
      <c r="F195" s="226">
        <f t="shared" si="27"/>
        <v>23683</v>
      </c>
      <c r="G195" s="225">
        <f>SUM(G196,G231,G269)</f>
        <v>0</v>
      </c>
      <c r="H195" s="177">
        <f>SUM(H196,H231,H269)</f>
        <v>0</v>
      </c>
      <c r="I195" s="86">
        <f t="shared" si="28"/>
        <v>0</v>
      </c>
      <c r="J195" s="225">
        <v>4054</v>
      </c>
      <c r="K195" s="177">
        <f>SUM(K196,K231,K269)</f>
        <v>0</v>
      </c>
      <c r="L195" s="86">
        <f t="shared" si="29"/>
        <v>4054</v>
      </c>
      <c r="M195" s="290">
        <f>SUM(M196,M231,M269)</f>
        <v>0</v>
      </c>
      <c r="N195" s="294">
        <f>SUM(N196,N231,N269)</f>
        <v>0</v>
      </c>
      <c r="O195" s="299">
        <f t="shared" si="30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27737</v>
      </c>
      <c r="D196" s="227">
        <f>D197+D205</f>
        <v>23683</v>
      </c>
      <c r="E196" s="88">
        <f>E197+E205</f>
        <v>0</v>
      </c>
      <c r="F196" s="228">
        <f t="shared" si="27"/>
        <v>23683</v>
      </c>
      <c r="G196" s="227">
        <f>G197+G205</f>
        <v>0</v>
      </c>
      <c r="H196" s="178">
        <f>H197+H205</f>
        <v>0</v>
      </c>
      <c r="I196" s="89">
        <f t="shared" si="28"/>
        <v>0</v>
      </c>
      <c r="J196" s="227">
        <v>4054</v>
      </c>
      <c r="K196" s="178">
        <f>K197+K205</f>
        <v>0</v>
      </c>
      <c r="L196" s="89">
        <f t="shared" si="29"/>
        <v>4054</v>
      </c>
      <c r="M196" s="122">
        <f>M197+M205</f>
        <v>0</v>
      </c>
      <c r="N196" s="88">
        <f>N197+N205</f>
        <v>0</v>
      </c>
      <c r="O196" s="89">
        <f t="shared" si="30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4"/>
        <v>1620</v>
      </c>
      <c r="D197" s="229">
        <f>D198+D199+D202+D203+D204</f>
        <v>1620</v>
      </c>
      <c r="E197" s="43">
        <f>E198+E199+E202+E203+E204</f>
        <v>0</v>
      </c>
      <c r="F197" s="230">
        <f t="shared" si="27"/>
        <v>1620</v>
      </c>
      <c r="G197" s="229">
        <f>G198+G199+G202+G203+G204</f>
        <v>0</v>
      </c>
      <c r="H197" s="91">
        <f>H198+H199+H202+H203+H204</f>
        <v>0</v>
      </c>
      <c r="I197" s="101">
        <f t="shared" si="28"/>
        <v>0</v>
      </c>
      <c r="J197" s="229">
        <v>0</v>
      </c>
      <c r="K197" s="91">
        <f>K198+K199+K202+K203+K204</f>
        <v>0</v>
      </c>
      <c r="L197" s="101">
        <f t="shared" si="29"/>
        <v>0</v>
      </c>
      <c r="M197" s="109">
        <f>M198+M199+M202+M203+M204</f>
        <v>0</v>
      </c>
      <c r="N197" s="43">
        <f>N198+N199+N202+N203+N204</f>
        <v>0</v>
      </c>
      <c r="O197" s="101">
        <f t="shared" si="30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4"/>
        <v>0</v>
      </c>
      <c r="D198" s="232"/>
      <c r="E198" s="47"/>
      <c r="F198" s="127">
        <f t="shared" si="27"/>
        <v>0</v>
      </c>
      <c r="G198" s="232"/>
      <c r="H198" s="180"/>
      <c r="I198" s="95">
        <f t="shared" si="28"/>
        <v>0</v>
      </c>
      <c r="J198" s="232">
        <v>0</v>
      </c>
      <c r="K198" s="180"/>
      <c r="L198" s="95">
        <f t="shared" si="29"/>
        <v>0</v>
      </c>
      <c r="M198" s="275"/>
      <c r="N198" s="47"/>
      <c r="O198" s="95">
        <f t="shared" si="30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4"/>
        <v>1620</v>
      </c>
      <c r="D199" s="234">
        <f>D200+D201</f>
        <v>1620</v>
      </c>
      <c r="E199" s="34">
        <f>E200+E201</f>
        <v>0</v>
      </c>
      <c r="F199" s="131">
        <f t="shared" si="27"/>
        <v>1620</v>
      </c>
      <c r="G199" s="234">
        <f>G200+G201</f>
        <v>0</v>
      </c>
      <c r="H199" s="104">
        <f>H200+H201</f>
        <v>0</v>
      </c>
      <c r="I199" s="98">
        <f t="shared" si="28"/>
        <v>0</v>
      </c>
      <c r="J199" s="234">
        <v>0</v>
      </c>
      <c r="K199" s="104">
        <f>K200+K201</f>
        <v>0</v>
      </c>
      <c r="L199" s="98">
        <f t="shared" si="29"/>
        <v>0</v>
      </c>
      <c r="M199" s="119">
        <f>M200+M201</f>
        <v>0</v>
      </c>
      <c r="N199" s="34">
        <f>N200+N201</f>
        <v>0</v>
      </c>
      <c r="O199" s="98">
        <f t="shared" si="30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4"/>
        <v>1620</v>
      </c>
      <c r="D200" s="233">
        <v>1620</v>
      </c>
      <c r="E200" s="52"/>
      <c r="F200" s="126">
        <f t="shared" si="27"/>
        <v>1620</v>
      </c>
      <c r="G200" s="233"/>
      <c r="H200" s="181"/>
      <c r="I200" s="96">
        <f t="shared" si="28"/>
        <v>0</v>
      </c>
      <c r="J200" s="233">
        <v>0</v>
      </c>
      <c r="K200" s="181"/>
      <c r="L200" s="96">
        <f t="shared" si="29"/>
        <v>0</v>
      </c>
      <c r="M200" s="110"/>
      <c r="N200" s="52"/>
      <c r="O200" s="96">
        <f t="shared" si="30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4"/>
        <v>0</v>
      </c>
      <c r="D201" s="233"/>
      <c r="E201" s="52"/>
      <c r="F201" s="126">
        <f t="shared" si="27"/>
        <v>0</v>
      </c>
      <c r="G201" s="233"/>
      <c r="H201" s="181"/>
      <c r="I201" s="96">
        <f t="shared" si="28"/>
        <v>0</v>
      </c>
      <c r="J201" s="233">
        <v>0</v>
      </c>
      <c r="K201" s="181"/>
      <c r="L201" s="96">
        <f t="shared" si="29"/>
        <v>0</v>
      </c>
      <c r="M201" s="110"/>
      <c r="N201" s="52"/>
      <c r="O201" s="96">
        <f t="shared" si="30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4"/>
        <v>0</v>
      </c>
      <c r="D202" s="233"/>
      <c r="E202" s="52"/>
      <c r="F202" s="126">
        <f t="shared" si="27"/>
        <v>0</v>
      </c>
      <c r="G202" s="233"/>
      <c r="H202" s="181"/>
      <c r="I202" s="96">
        <f t="shared" si="28"/>
        <v>0</v>
      </c>
      <c r="J202" s="233">
        <v>0</v>
      </c>
      <c r="K202" s="181"/>
      <c r="L202" s="96">
        <f t="shared" si="29"/>
        <v>0</v>
      </c>
      <c r="M202" s="110"/>
      <c r="N202" s="52"/>
      <c r="O202" s="96">
        <f t="shared" si="30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4"/>
        <v>0</v>
      </c>
      <c r="D203" s="233"/>
      <c r="E203" s="52"/>
      <c r="F203" s="126">
        <f t="shared" si="27"/>
        <v>0</v>
      </c>
      <c r="G203" s="233"/>
      <c r="H203" s="181"/>
      <c r="I203" s="96">
        <f t="shared" si="28"/>
        <v>0</v>
      </c>
      <c r="J203" s="233">
        <v>0</v>
      </c>
      <c r="K203" s="181"/>
      <c r="L203" s="96">
        <f t="shared" si="29"/>
        <v>0</v>
      </c>
      <c r="M203" s="110"/>
      <c r="N203" s="52"/>
      <c r="O203" s="96">
        <f t="shared" si="30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4"/>
        <v>0</v>
      </c>
      <c r="D204" s="233"/>
      <c r="E204" s="52"/>
      <c r="F204" s="126">
        <f t="shared" si="27"/>
        <v>0</v>
      </c>
      <c r="G204" s="233"/>
      <c r="H204" s="181"/>
      <c r="I204" s="96">
        <f t="shared" si="28"/>
        <v>0</v>
      </c>
      <c r="J204" s="233">
        <v>0</v>
      </c>
      <c r="K204" s="181"/>
      <c r="L204" s="96">
        <f t="shared" si="29"/>
        <v>0</v>
      </c>
      <c r="M204" s="110"/>
      <c r="N204" s="52"/>
      <c r="O204" s="96">
        <f t="shared" si="30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4"/>
        <v>26117</v>
      </c>
      <c r="D205" s="229">
        <f>D206+D216+D217+D226+D227+D228+D230</f>
        <v>22063</v>
      </c>
      <c r="E205" s="43">
        <f>E206+E216+E217+E226+E227+E228+E230</f>
        <v>0</v>
      </c>
      <c r="F205" s="230">
        <f t="shared" si="27"/>
        <v>22063</v>
      </c>
      <c r="G205" s="229">
        <f>G206+G216+G217+G226+G227+G228+G230</f>
        <v>0</v>
      </c>
      <c r="H205" s="91">
        <f>H206+H216+H217+H226+H227+H228+H230</f>
        <v>0</v>
      </c>
      <c r="I205" s="101">
        <f t="shared" si="28"/>
        <v>0</v>
      </c>
      <c r="J205" s="229">
        <v>4054</v>
      </c>
      <c r="K205" s="91">
        <f>K206+K216+K217+K226+K227+K228+K230</f>
        <v>0</v>
      </c>
      <c r="L205" s="101">
        <f t="shared" si="29"/>
        <v>4054</v>
      </c>
      <c r="M205" s="109">
        <f>M206+M216+M217+M226+M227+M228+M230</f>
        <v>0</v>
      </c>
      <c r="N205" s="43">
        <f>N206+N216+N217+N226+N227+N228+N230</f>
        <v>0</v>
      </c>
      <c r="O205" s="101">
        <f t="shared" si="30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4"/>
        <v>0</v>
      </c>
      <c r="D206" s="115">
        <f>SUM(D207:D215)</f>
        <v>0</v>
      </c>
      <c r="E206" s="93">
        <f>SUM(E207:E215)</f>
        <v>0</v>
      </c>
      <c r="F206" s="231">
        <f t="shared" si="27"/>
        <v>0</v>
      </c>
      <c r="G206" s="115">
        <f>SUM(G207:G215)</f>
        <v>0</v>
      </c>
      <c r="H206" s="179">
        <f>SUM(H207:H215)</f>
        <v>0</v>
      </c>
      <c r="I206" s="94">
        <f t="shared" si="28"/>
        <v>0</v>
      </c>
      <c r="J206" s="115">
        <v>0</v>
      </c>
      <c r="K206" s="179">
        <f>SUM(K207:K215)</f>
        <v>0</v>
      </c>
      <c r="L206" s="94">
        <f t="shared" si="29"/>
        <v>0</v>
      </c>
      <c r="M206" s="120">
        <f>SUM(M207:M215)</f>
        <v>0</v>
      </c>
      <c r="N206" s="93">
        <f>SUM(N207:N215)</f>
        <v>0</v>
      </c>
      <c r="O206" s="94">
        <f t="shared" si="30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4"/>
        <v>0</v>
      </c>
      <c r="D207" s="232"/>
      <c r="E207" s="47"/>
      <c r="F207" s="127">
        <f t="shared" si="27"/>
        <v>0</v>
      </c>
      <c r="G207" s="232"/>
      <c r="H207" s="180"/>
      <c r="I207" s="95">
        <f t="shared" si="28"/>
        <v>0</v>
      </c>
      <c r="J207" s="232">
        <v>0</v>
      </c>
      <c r="K207" s="180"/>
      <c r="L207" s="95">
        <f t="shared" si="29"/>
        <v>0</v>
      </c>
      <c r="M207" s="275"/>
      <c r="N207" s="47"/>
      <c r="O207" s="95">
        <f t="shared" si="30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4"/>
        <v>0</v>
      </c>
      <c r="D208" s="233"/>
      <c r="E208" s="52"/>
      <c r="F208" s="126">
        <f t="shared" si="27"/>
        <v>0</v>
      </c>
      <c r="G208" s="233"/>
      <c r="H208" s="181"/>
      <c r="I208" s="96">
        <f t="shared" si="28"/>
        <v>0</v>
      </c>
      <c r="J208" s="233">
        <v>0</v>
      </c>
      <c r="K208" s="181"/>
      <c r="L208" s="96">
        <f t="shared" si="29"/>
        <v>0</v>
      </c>
      <c r="M208" s="110"/>
      <c r="N208" s="52"/>
      <c r="O208" s="96">
        <f t="shared" si="30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4"/>
        <v>0</v>
      </c>
      <c r="D209" s="233"/>
      <c r="E209" s="52"/>
      <c r="F209" s="126">
        <f t="shared" si="27"/>
        <v>0</v>
      </c>
      <c r="G209" s="233"/>
      <c r="H209" s="181"/>
      <c r="I209" s="96">
        <f t="shared" si="28"/>
        <v>0</v>
      </c>
      <c r="J209" s="233">
        <v>0</v>
      </c>
      <c r="K209" s="181"/>
      <c r="L209" s="96">
        <f t="shared" si="29"/>
        <v>0</v>
      </c>
      <c r="M209" s="110"/>
      <c r="N209" s="52"/>
      <c r="O209" s="96">
        <f t="shared" si="30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4"/>
        <v>0</v>
      </c>
      <c r="D210" s="233"/>
      <c r="E210" s="52"/>
      <c r="F210" s="126">
        <f t="shared" si="27"/>
        <v>0</v>
      </c>
      <c r="G210" s="233"/>
      <c r="H210" s="181"/>
      <c r="I210" s="96">
        <f t="shared" si="28"/>
        <v>0</v>
      </c>
      <c r="J210" s="233">
        <v>0</v>
      </c>
      <c r="K210" s="181"/>
      <c r="L210" s="96">
        <f t="shared" si="29"/>
        <v>0</v>
      </c>
      <c r="M210" s="110"/>
      <c r="N210" s="52"/>
      <c r="O210" s="96">
        <f t="shared" si="30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4"/>
        <v>0</v>
      </c>
      <c r="D211" s="233"/>
      <c r="E211" s="52"/>
      <c r="F211" s="126">
        <f t="shared" si="27"/>
        <v>0</v>
      </c>
      <c r="G211" s="233"/>
      <c r="H211" s="181"/>
      <c r="I211" s="96">
        <f t="shared" si="28"/>
        <v>0</v>
      </c>
      <c r="J211" s="233">
        <v>0</v>
      </c>
      <c r="K211" s="181"/>
      <c r="L211" s="96">
        <f t="shared" si="29"/>
        <v>0</v>
      </c>
      <c r="M211" s="110"/>
      <c r="N211" s="52"/>
      <c r="O211" s="96">
        <f t="shared" si="30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4"/>
        <v>0</v>
      </c>
      <c r="D212" s="233"/>
      <c r="E212" s="52"/>
      <c r="F212" s="126">
        <f t="shared" si="27"/>
        <v>0</v>
      </c>
      <c r="G212" s="233"/>
      <c r="H212" s="181"/>
      <c r="I212" s="96">
        <f t="shared" si="28"/>
        <v>0</v>
      </c>
      <c r="J212" s="233">
        <v>0</v>
      </c>
      <c r="K212" s="181"/>
      <c r="L212" s="96">
        <f t="shared" si="29"/>
        <v>0</v>
      </c>
      <c r="M212" s="110"/>
      <c r="N212" s="52"/>
      <c r="O212" s="96">
        <f t="shared" si="30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4"/>
        <v>0</v>
      </c>
      <c r="D213" s="233"/>
      <c r="E213" s="52"/>
      <c r="F213" s="126">
        <f t="shared" si="27"/>
        <v>0</v>
      </c>
      <c r="G213" s="233"/>
      <c r="H213" s="181"/>
      <c r="I213" s="96">
        <f t="shared" si="28"/>
        <v>0</v>
      </c>
      <c r="J213" s="233">
        <v>0</v>
      </c>
      <c r="K213" s="181"/>
      <c r="L213" s="96">
        <f t="shared" si="29"/>
        <v>0</v>
      </c>
      <c r="M213" s="110"/>
      <c r="N213" s="52"/>
      <c r="O213" s="96">
        <f t="shared" si="30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4"/>
        <v>0</v>
      </c>
      <c r="D214" s="233"/>
      <c r="E214" s="52"/>
      <c r="F214" s="126">
        <f t="shared" si="27"/>
        <v>0</v>
      </c>
      <c r="G214" s="233"/>
      <c r="H214" s="181"/>
      <c r="I214" s="96">
        <f t="shared" si="28"/>
        <v>0</v>
      </c>
      <c r="J214" s="233">
        <v>0</v>
      </c>
      <c r="K214" s="181"/>
      <c r="L214" s="96">
        <f t="shared" si="29"/>
        <v>0</v>
      </c>
      <c r="M214" s="110"/>
      <c r="N214" s="52"/>
      <c r="O214" s="96">
        <f t="shared" si="30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4"/>
        <v>0</v>
      </c>
      <c r="D215" s="233"/>
      <c r="E215" s="52"/>
      <c r="F215" s="126">
        <f t="shared" si="27"/>
        <v>0</v>
      </c>
      <c r="G215" s="233"/>
      <c r="H215" s="181"/>
      <c r="I215" s="96">
        <f t="shared" si="28"/>
        <v>0</v>
      </c>
      <c r="J215" s="233">
        <v>0</v>
      </c>
      <c r="K215" s="181"/>
      <c r="L215" s="96">
        <f t="shared" si="29"/>
        <v>0</v>
      </c>
      <c r="M215" s="110"/>
      <c r="N215" s="52"/>
      <c r="O215" s="96">
        <f t="shared" si="30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4"/>
        <v>0</v>
      </c>
      <c r="D216" s="233"/>
      <c r="E216" s="52"/>
      <c r="F216" s="126">
        <f t="shared" si="27"/>
        <v>0</v>
      </c>
      <c r="G216" s="233"/>
      <c r="H216" s="181"/>
      <c r="I216" s="96">
        <f t="shared" si="28"/>
        <v>0</v>
      </c>
      <c r="J216" s="233">
        <v>0</v>
      </c>
      <c r="K216" s="181"/>
      <c r="L216" s="96">
        <f t="shared" si="29"/>
        <v>0</v>
      </c>
      <c r="M216" s="110"/>
      <c r="N216" s="52"/>
      <c r="O216" s="96">
        <f t="shared" si="30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4"/>
        <v>26117</v>
      </c>
      <c r="D217" s="234">
        <f>SUM(D218:D225)</f>
        <v>22063</v>
      </c>
      <c r="E217" s="34">
        <f>SUM(E218:E225)</f>
        <v>0</v>
      </c>
      <c r="F217" s="131">
        <f t="shared" si="27"/>
        <v>22063</v>
      </c>
      <c r="G217" s="234">
        <f>SUM(G218:G225)</f>
        <v>0</v>
      </c>
      <c r="H217" s="104">
        <f>SUM(H218:H225)</f>
        <v>0</v>
      </c>
      <c r="I217" s="98">
        <f t="shared" si="28"/>
        <v>0</v>
      </c>
      <c r="J217" s="234">
        <v>4054</v>
      </c>
      <c r="K217" s="104">
        <f>SUM(K218:K225)</f>
        <v>0</v>
      </c>
      <c r="L217" s="98">
        <f t="shared" si="29"/>
        <v>4054</v>
      </c>
      <c r="M217" s="119">
        <f>SUM(M218:M225)</f>
        <v>0</v>
      </c>
      <c r="N217" s="34">
        <f>SUM(N218:N225)</f>
        <v>0</v>
      </c>
      <c r="O217" s="98">
        <f t="shared" si="30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4"/>
        <v>0</v>
      </c>
      <c r="D218" s="233"/>
      <c r="E218" s="52"/>
      <c r="F218" s="126">
        <f t="shared" si="27"/>
        <v>0</v>
      </c>
      <c r="G218" s="233"/>
      <c r="H218" s="181"/>
      <c r="I218" s="96">
        <f t="shared" si="28"/>
        <v>0</v>
      </c>
      <c r="J218" s="233">
        <v>0</v>
      </c>
      <c r="K218" s="181"/>
      <c r="L218" s="96">
        <f t="shared" si="29"/>
        <v>0</v>
      </c>
      <c r="M218" s="110"/>
      <c r="N218" s="52"/>
      <c r="O218" s="96">
        <f t="shared" si="30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4"/>
        <v>0</v>
      </c>
      <c r="D219" s="233"/>
      <c r="E219" s="52"/>
      <c r="F219" s="126">
        <f t="shared" si="27"/>
        <v>0</v>
      </c>
      <c r="G219" s="233"/>
      <c r="H219" s="181"/>
      <c r="I219" s="96">
        <f t="shared" si="28"/>
        <v>0</v>
      </c>
      <c r="J219" s="233">
        <v>0</v>
      </c>
      <c r="K219" s="181"/>
      <c r="L219" s="96">
        <f t="shared" si="29"/>
        <v>0</v>
      </c>
      <c r="M219" s="110"/>
      <c r="N219" s="52"/>
      <c r="O219" s="96">
        <f t="shared" si="30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4"/>
        <v>0</v>
      </c>
      <c r="D220" s="233"/>
      <c r="E220" s="52"/>
      <c r="F220" s="126">
        <f t="shared" si="27"/>
        <v>0</v>
      </c>
      <c r="G220" s="233"/>
      <c r="H220" s="181"/>
      <c r="I220" s="96">
        <f t="shared" si="28"/>
        <v>0</v>
      </c>
      <c r="J220" s="233">
        <v>0</v>
      </c>
      <c r="K220" s="181"/>
      <c r="L220" s="96">
        <f t="shared" si="29"/>
        <v>0</v>
      </c>
      <c r="M220" s="110"/>
      <c r="N220" s="52"/>
      <c r="O220" s="96">
        <f t="shared" si="30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4"/>
        <v>0</v>
      </c>
      <c r="D221" s="233"/>
      <c r="E221" s="52"/>
      <c r="F221" s="126">
        <f t="shared" si="27"/>
        <v>0</v>
      </c>
      <c r="G221" s="233"/>
      <c r="H221" s="181"/>
      <c r="I221" s="96">
        <f t="shared" si="28"/>
        <v>0</v>
      </c>
      <c r="J221" s="233">
        <v>0</v>
      </c>
      <c r="K221" s="181"/>
      <c r="L221" s="96">
        <f t="shared" si="29"/>
        <v>0</v>
      </c>
      <c r="M221" s="110"/>
      <c r="N221" s="52"/>
      <c r="O221" s="96">
        <f t="shared" si="30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4"/>
        <v>0</v>
      </c>
      <c r="D222" s="233"/>
      <c r="E222" s="52"/>
      <c r="F222" s="126">
        <f t="shared" si="27"/>
        <v>0</v>
      </c>
      <c r="G222" s="233"/>
      <c r="H222" s="181"/>
      <c r="I222" s="96">
        <f t="shared" si="28"/>
        <v>0</v>
      </c>
      <c r="J222" s="233">
        <v>0</v>
      </c>
      <c r="K222" s="181"/>
      <c r="L222" s="96">
        <f t="shared" si="29"/>
        <v>0</v>
      </c>
      <c r="M222" s="110"/>
      <c r="N222" s="52"/>
      <c r="O222" s="96">
        <f t="shared" si="30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4"/>
        <v>0</v>
      </c>
      <c r="D223" s="233"/>
      <c r="E223" s="52"/>
      <c r="F223" s="126">
        <f t="shared" si="27"/>
        <v>0</v>
      </c>
      <c r="G223" s="233"/>
      <c r="H223" s="181"/>
      <c r="I223" s="96">
        <f t="shared" si="28"/>
        <v>0</v>
      </c>
      <c r="J223" s="233">
        <v>0</v>
      </c>
      <c r="K223" s="181"/>
      <c r="L223" s="96">
        <f t="shared" si="29"/>
        <v>0</v>
      </c>
      <c r="M223" s="110"/>
      <c r="N223" s="52"/>
      <c r="O223" s="96">
        <f t="shared" si="30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4"/>
        <v>9930</v>
      </c>
      <c r="D224" s="233">
        <f>4900+1440+1800+1790</f>
        <v>9930</v>
      </c>
      <c r="E224" s="52"/>
      <c r="F224" s="126">
        <f t="shared" si="27"/>
        <v>9930</v>
      </c>
      <c r="G224" s="233"/>
      <c r="H224" s="181"/>
      <c r="I224" s="96">
        <f t="shared" si="28"/>
        <v>0</v>
      </c>
      <c r="J224" s="233">
        <v>0</v>
      </c>
      <c r="K224" s="181"/>
      <c r="L224" s="96">
        <f t="shared" si="29"/>
        <v>0</v>
      </c>
      <c r="M224" s="110"/>
      <c r="N224" s="52"/>
      <c r="O224" s="96">
        <f t="shared" si="30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4"/>
        <v>16187</v>
      </c>
      <c r="D225" s="233">
        <v>12133</v>
      </c>
      <c r="E225" s="52"/>
      <c r="F225" s="126">
        <f t="shared" si="27"/>
        <v>12133</v>
      </c>
      <c r="G225" s="233"/>
      <c r="H225" s="181"/>
      <c r="I225" s="96">
        <f t="shared" si="28"/>
        <v>0</v>
      </c>
      <c r="J225" s="233">
        <v>4054</v>
      </c>
      <c r="K225" s="181"/>
      <c r="L225" s="96">
        <f t="shared" si="29"/>
        <v>4054</v>
      </c>
      <c r="M225" s="110"/>
      <c r="N225" s="52"/>
      <c r="O225" s="96">
        <f t="shared" si="30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4"/>
        <v>0</v>
      </c>
      <c r="D226" s="233"/>
      <c r="E226" s="52"/>
      <c r="F226" s="126">
        <f t="shared" si="27"/>
        <v>0</v>
      </c>
      <c r="G226" s="233"/>
      <c r="H226" s="181"/>
      <c r="I226" s="96">
        <f t="shared" si="28"/>
        <v>0</v>
      </c>
      <c r="J226" s="233">
        <v>0</v>
      </c>
      <c r="K226" s="181"/>
      <c r="L226" s="96">
        <f t="shared" si="29"/>
        <v>0</v>
      </c>
      <c r="M226" s="110"/>
      <c r="N226" s="52"/>
      <c r="O226" s="96">
        <f t="shared" si="30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4"/>
        <v>0</v>
      </c>
      <c r="D227" s="233"/>
      <c r="E227" s="52"/>
      <c r="F227" s="126">
        <f t="shared" si="27"/>
        <v>0</v>
      </c>
      <c r="G227" s="233"/>
      <c r="H227" s="181"/>
      <c r="I227" s="96">
        <f t="shared" si="28"/>
        <v>0</v>
      </c>
      <c r="J227" s="233">
        <v>0</v>
      </c>
      <c r="K227" s="181"/>
      <c r="L227" s="96">
        <f t="shared" si="29"/>
        <v>0</v>
      </c>
      <c r="M227" s="110"/>
      <c r="N227" s="52"/>
      <c r="O227" s="96">
        <f t="shared" si="30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4"/>
        <v>0</v>
      </c>
      <c r="D228" s="234">
        <f>SUM(D229)</f>
        <v>0</v>
      </c>
      <c r="E228" s="34">
        <f>SUM(E229)</f>
        <v>0</v>
      </c>
      <c r="F228" s="131">
        <f t="shared" si="27"/>
        <v>0</v>
      </c>
      <c r="G228" s="234">
        <f>SUM(G229)</f>
        <v>0</v>
      </c>
      <c r="H228" s="104">
        <f>SUM(H229)</f>
        <v>0</v>
      </c>
      <c r="I228" s="98">
        <f t="shared" si="28"/>
        <v>0</v>
      </c>
      <c r="J228" s="234">
        <v>0</v>
      </c>
      <c r="K228" s="104">
        <f>SUM(K229)</f>
        <v>0</v>
      </c>
      <c r="L228" s="98">
        <f t="shared" si="29"/>
        <v>0</v>
      </c>
      <c r="M228" s="119">
        <f>SUM(M229)</f>
        <v>0</v>
      </c>
      <c r="N228" s="34">
        <f>SUM(N229)</f>
        <v>0</v>
      </c>
      <c r="O228" s="98">
        <f t="shared" si="30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4"/>
        <v>0</v>
      </c>
      <c r="D229" s="233"/>
      <c r="E229" s="52"/>
      <c r="F229" s="126">
        <f t="shared" si="27"/>
        <v>0</v>
      </c>
      <c r="G229" s="233"/>
      <c r="H229" s="181"/>
      <c r="I229" s="96">
        <f t="shared" si="28"/>
        <v>0</v>
      </c>
      <c r="J229" s="233">
        <v>0</v>
      </c>
      <c r="K229" s="181"/>
      <c r="L229" s="96">
        <f t="shared" si="29"/>
        <v>0</v>
      </c>
      <c r="M229" s="110"/>
      <c r="N229" s="52"/>
      <c r="O229" s="96">
        <f t="shared" si="30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4"/>
        <v>0</v>
      </c>
      <c r="D230" s="235"/>
      <c r="E230" s="99"/>
      <c r="F230" s="236">
        <f t="shared" si="27"/>
        <v>0</v>
      </c>
      <c r="G230" s="235"/>
      <c r="H230" s="182"/>
      <c r="I230" s="100">
        <f t="shared" si="28"/>
        <v>0</v>
      </c>
      <c r="J230" s="235">
        <v>0</v>
      </c>
      <c r="K230" s="182"/>
      <c r="L230" s="100">
        <f t="shared" si="29"/>
        <v>0</v>
      </c>
      <c r="M230" s="282"/>
      <c r="N230" s="99"/>
      <c r="O230" s="100">
        <f t="shared" si="30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4"/>
        <v>0</v>
      </c>
      <c r="D231" s="227">
        <f>D232+D252+D259</f>
        <v>0</v>
      </c>
      <c r="E231" s="88">
        <f>E232+E252+E259</f>
        <v>0</v>
      </c>
      <c r="F231" s="228">
        <f t="shared" si="27"/>
        <v>0</v>
      </c>
      <c r="G231" s="227">
        <f>G232+G252+G259</f>
        <v>0</v>
      </c>
      <c r="H231" s="178">
        <f>H232+H252+H259</f>
        <v>0</v>
      </c>
      <c r="I231" s="89">
        <f t="shared" si="28"/>
        <v>0</v>
      </c>
      <c r="J231" s="227">
        <v>0</v>
      </c>
      <c r="K231" s="178">
        <f>K232+K252+K259</f>
        <v>0</v>
      </c>
      <c r="L231" s="89">
        <f t="shared" si="29"/>
        <v>0</v>
      </c>
      <c r="M231" s="122">
        <f>M232+M252+M259</f>
        <v>0</v>
      </c>
      <c r="N231" s="88">
        <f>N232+N252+N259</f>
        <v>0</v>
      </c>
      <c r="O231" s="89">
        <f t="shared" si="30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8"/>
        <v>0</v>
      </c>
      <c r="J232" s="243">
        <v>0</v>
      </c>
      <c r="K232" s="186">
        <f>SUM(K233,K234,K236,K239,K245,K246,K247)</f>
        <v>0</v>
      </c>
      <c r="L232" s="141">
        <f t="shared" si="29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30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4"/>
        <v>0</v>
      </c>
      <c r="D233" s="232"/>
      <c r="E233" s="47"/>
      <c r="F233" s="127">
        <f t="shared" si="27"/>
        <v>0</v>
      </c>
      <c r="G233" s="232"/>
      <c r="H233" s="180"/>
      <c r="I233" s="95">
        <f t="shared" si="28"/>
        <v>0</v>
      </c>
      <c r="J233" s="232">
        <v>0</v>
      </c>
      <c r="K233" s="180"/>
      <c r="L233" s="95">
        <f t="shared" si="29"/>
        <v>0</v>
      </c>
      <c r="M233" s="275"/>
      <c r="N233" s="47"/>
      <c r="O233" s="95">
        <f t="shared" si="30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4"/>
        <v>0</v>
      </c>
      <c r="D234" s="233">
        <f>SUM(D235)</f>
        <v>0</v>
      </c>
      <c r="E234" s="181">
        <f>SUM(E235)</f>
        <v>0</v>
      </c>
      <c r="F234" s="131">
        <f t="shared" si="27"/>
        <v>0</v>
      </c>
      <c r="G234" s="233">
        <f>SUM(G235)</f>
        <v>0</v>
      </c>
      <c r="H234" s="181">
        <f>SUM(H235)</f>
        <v>0</v>
      </c>
      <c r="I234" s="98">
        <f t="shared" si="28"/>
        <v>0</v>
      </c>
      <c r="J234" s="233">
        <v>0</v>
      </c>
      <c r="K234" s="181">
        <f>SUM(K235)</f>
        <v>0</v>
      </c>
      <c r="L234" s="98">
        <f t="shared" si="29"/>
        <v>0</v>
      </c>
      <c r="M234" s="233">
        <f>SUM(M235)</f>
        <v>0</v>
      </c>
      <c r="N234" s="181">
        <f>SUM(N235)</f>
        <v>0</v>
      </c>
      <c r="O234" s="98">
        <f t="shared" si="30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4"/>
        <v>0</v>
      </c>
      <c r="D235" s="233"/>
      <c r="E235" s="52"/>
      <c r="F235" s="131">
        <f t="shared" si="27"/>
        <v>0</v>
      </c>
      <c r="G235" s="233"/>
      <c r="H235" s="181"/>
      <c r="I235" s="98">
        <f t="shared" si="28"/>
        <v>0</v>
      </c>
      <c r="J235" s="233">
        <v>0</v>
      </c>
      <c r="K235" s="181"/>
      <c r="L235" s="98">
        <f t="shared" si="29"/>
        <v>0</v>
      </c>
      <c r="M235" s="110"/>
      <c r="N235" s="52"/>
      <c r="O235" s="98">
        <f t="shared" si="30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4"/>
        <v>0</v>
      </c>
      <c r="D236" s="234">
        <f>SUM(D237:D238)</f>
        <v>0</v>
      </c>
      <c r="E236" s="34">
        <f>SUM(E237:E238)</f>
        <v>0</v>
      </c>
      <c r="F236" s="131">
        <f t="shared" si="27"/>
        <v>0</v>
      </c>
      <c r="G236" s="234">
        <f>SUM(G237:G238)</f>
        <v>0</v>
      </c>
      <c r="H236" s="104">
        <f>SUM(H237:H238)</f>
        <v>0</v>
      </c>
      <c r="I236" s="98">
        <f t="shared" si="28"/>
        <v>0</v>
      </c>
      <c r="J236" s="234">
        <v>0</v>
      </c>
      <c r="K236" s="104">
        <f>SUM(K237:K238)</f>
        <v>0</v>
      </c>
      <c r="L236" s="98">
        <f t="shared" si="29"/>
        <v>0</v>
      </c>
      <c r="M236" s="119">
        <f>SUM(M237:M238)</f>
        <v>0</v>
      </c>
      <c r="N236" s="34">
        <f>SUM(N237:N238)</f>
        <v>0</v>
      </c>
      <c r="O236" s="98">
        <f t="shared" si="30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4"/>
        <v>0</v>
      </c>
      <c r="D237" s="233"/>
      <c r="E237" s="52"/>
      <c r="F237" s="126">
        <f t="shared" si="27"/>
        <v>0</v>
      </c>
      <c r="G237" s="233"/>
      <c r="H237" s="181"/>
      <c r="I237" s="96">
        <f t="shared" si="28"/>
        <v>0</v>
      </c>
      <c r="J237" s="233">
        <v>0</v>
      </c>
      <c r="K237" s="181"/>
      <c r="L237" s="96">
        <f t="shared" si="29"/>
        <v>0</v>
      </c>
      <c r="M237" s="110"/>
      <c r="N237" s="52"/>
      <c r="O237" s="96">
        <f t="shared" si="30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4"/>
        <v>0</v>
      </c>
      <c r="D238" s="233"/>
      <c r="E238" s="52"/>
      <c r="F238" s="126">
        <f t="shared" si="27"/>
        <v>0</v>
      </c>
      <c r="G238" s="233"/>
      <c r="H238" s="181"/>
      <c r="I238" s="96">
        <f t="shared" si="28"/>
        <v>0</v>
      </c>
      <c r="J238" s="233">
        <v>0</v>
      </c>
      <c r="K238" s="181"/>
      <c r="L238" s="96">
        <f t="shared" si="29"/>
        <v>0</v>
      </c>
      <c r="M238" s="110"/>
      <c r="N238" s="52"/>
      <c r="O238" s="96">
        <f t="shared" si="30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4"/>
        <v>0</v>
      </c>
      <c r="D239" s="234">
        <f>SUM(D240:D244)</f>
        <v>0</v>
      </c>
      <c r="E239" s="34">
        <f>SUM(E240:E244)</f>
        <v>0</v>
      </c>
      <c r="F239" s="131">
        <f t="shared" si="27"/>
        <v>0</v>
      </c>
      <c r="G239" s="234">
        <f>SUM(G240:G244)</f>
        <v>0</v>
      </c>
      <c r="H239" s="104">
        <f>SUM(H240:H244)</f>
        <v>0</v>
      </c>
      <c r="I239" s="98">
        <f t="shared" si="28"/>
        <v>0</v>
      </c>
      <c r="J239" s="234">
        <v>0</v>
      </c>
      <c r="K239" s="104">
        <f>SUM(K240:K244)</f>
        <v>0</v>
      </c>
      <c r="L239" s="98">
        <f t="shared" si="29"/>
        <v>0</v>
      </c>
      <c r="M239" s="119">
        <f>SUM(M240:M244)</f>
        <v>0</v>
      </c>
      <c r="N239" s="34">
        <f>SUM(N240:N244)</f>
        <v>0</v>
      </c>
      <c r="O239" s="98">
        <f t="shared" si="30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4"/>
        <v>0</v>
      </c>
      <c r="D240" s="233"/>
      <c r="E240" s="52"/>
      <c r="F240" s="126">
        <f t="shared" si="27"/>
        <v>0</v>
      </c>
      <c r="G240" s="233"/>
      <c r="H240" s="181"/>
      <c r="I240" s="96">
        <f t="shared" si="28"/>
        <v>0</v>
      </c>
      <c r="J240" s="233">
        <v>0</v>
      </c>
      <c r="K240" s="181"/>
      <c r="L240" s="96">
        <f t="shared" si="29"/>
        <v>0</v>
      </c>
      <c r="M240" s="110"/>
      <c r="N240" s="52"/>
      <c r="O240" s="96">
        <f t="shared" si="30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4"/>
        <v>0</v>
      </c>
      <c r="D241" s="233"/>
      <c r="E241" s="52"/>
      <c r="F241" s="126">
        <f t="shared" si="27"/>
        <v>0</v>
      </c>
      <c r="G241" s="233"/>
      <c r="H241" s="181"/>
      <c r="I241" s="96">
        <f t="shared" si="28"/>
        <v>0</v>
      </c>
      <c r="J241" s="233">
        <v>0</v>
      </c>
      <c r="K241" s="181"/>
      <c r="L241" s="96">
        <f t="shared" si="29"/>
        <v>0</v>
      </c>
      <c r="M241" s="110"/>
      <c r="N241" s="52"/>
      <c r="O241" s="96">
        <f t="shared" si="30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4"/>
        <v>0</v>
      </c>
      <c r="D242" s="233"/>
      <c r="E242" s="52"/>
      <c r="F242" s="126">
        <f t="shared" si="27"/>
        <v>0</v>
      </c>
      <c r="G242" s="233"/>
      <c r="H242" s="181"/>
      <c r="I242" s="96">
        <f t="shared" si="28"/>
        <v>0</v>
      </c>
      <c r="J242" s="233">
        <v>0</v>
      </c>
      <c r="K242" s="181"/>
      <c r="L242" s="96">
        <f t="shared" si="29"/>
        <v>0</v>
      </c>
      <c r="M242" s="110"/>
      <c r="N242" s="52"/>
      <c r="O242" s="96">
        <f t="shared" si="30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4"/>
        <v>0</v>
      </c>
      <c r="D243" s="233"/>
      <c r="E243" s="52"/>
      <c r="F243" s="126">
        <f t="shared" si="27"/>
        <v>0</v>
      </c>
      <c r="G243" s="233"/>
      <c r="H243" s="181"/>
      <c r="I243" s="96">
        <f t="shared" si="28"/>
        <v>0</v>
      </c>
      <c r="J243" s="233">
        <v>0</v>
      </c>
      <c r="K243" s="181"/>
      <c r="L243" s="96">
        <f t="shared" si="29"/>
        <v>0</v>
      </c>
      <c r="M243" s="110"/>
      <c r="N243" s="52"/>
      <c r="O243" s="96">
        <f t="shared" si="30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4"/>
        <v>0</v>
      </c>
      <c r="D244" s="233"/>
      <c r="E244" s="52"/>
      <c r="F244" s="126">
        <f t="shared" si="27"/>
        <v>0</v>
      </c>
      <c r="G244" s="233"/>
      <c r="H244" s="181"/>
      <c r="I244" s="96">
        <f t="shared" si="28"/>
        <v>0</v>
      </c>
      <c r="J244" s="233">
        <v>0</v>
      </c>
      <c r="K244" s="181"/>
      <c r="L244" s="96">
        <f t="shared" si="29"/>
        <v>0</v>
      </c>
      <c r="M244" s="110"/>
      <c r="N244" s="52"/>
      <c r="O244" s="96">
        <f t="shared" si="30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4"/>
        <v>0</v>
      </c>
      <c r="D245" s="233"/>
      <c r="E245" s="52"/>
      <c r="F245" s="126">
        <f t="shared" ref="F245:F286" si="33">D245+E245</f>
        <v>0</v>
      </c>
      <c r="G245" s="233"/>
      <c r="H245" s="181"/>
      <c r="I245" s="96">
        <f t="shared" ref="I245:I286" si="34">G245+H245</f>
        <v>0</v>
      </c>
      <c r="J245" s="233">
        <v>0</v>
      </c>
      <c r="K245" s="181"/>
      <c r="L245" s="96">
        <f t="shared" ref="L245:L286" si="35">J245+K245</f>
        <v>0</v>
      </c>
      <c r="M245" s="110"/>
      <c r="N245" s="52"/>
      <c r="O245" s="96">
        <f t="shared" ref="O245:O276" si="36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4"/>
        <v>0</v>
      </c>
      <c r="D246" s="233"/>
      <c r="E246" s="52"/>
      <c r="F246" s="126">
        <f t="shared" si="33"/>
        <v>0</v>
      </c>
      <c r="G246" s="233"/>
      <c r="H246" s="181"/>
      <c r="I246" s="96">
        <f t="shared" si="34"/>
        <v>0</v>
      </c>
      <c r="J246" s="233">
        <v>0</v>
      </c>
      <c r="K246" s="181"/>
      <c r="L246" s="96">
        <f t="shared" si="35"/>
        <v>0</v>
      </c>
      <c r="M246" s="110"/>
      <c r="N246" s="52"/>
      <c r="O246" s="96">
        <f t="shared" si="36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4"/>
        <v>0</v>
      </c>
      <c r="D247" s="237">
        <f>SUM(D248:D251)</f>
        <v>0</v>
      </c>
      <c r="E247" s="60">
        <f>SUM(E248:E251)</f>
        <v>0</v>
      </c>
      <c r="F247" s="238">
        <f t="shared" si="33"/>
        <v>0</v>
      </c>
      <c r="G247" s="237">
        <f>SUM(G248:G251)</f>
        <v>0</v>
      </c>
      <c r="H247" s="183">
        <f t="shared" ref="H247:K247" si="37">SUM(H248:H251)</f>
        <v>0</v>
      </c>
      <c r="I247" s="103">
        <f t="shared" si="34"/>
        <v>0</v>
      </c>
      <c r="J247" s="237">
        <v>0</v>
      </c>
      <c r="K247" s="183">
        <f t="shared" si="37"/>
        <v>0</v>
      </c>
      <c r="L247" s="103">
        <f t="shared" si="35"/>
        <v>0</v>
      </c>
      <c r="M247" s="125">
        <f>SUM(M248:M251)</f>
        <v>0</v>
      </c>
      <c r="N247" s="293">
        <f t="shared" ref="N247" si="38">SUM(N248:N251)</f>
        <v>0</v>
      </c>
      <c r="O247" s="298">
        <f t="shared" si="36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4"/>
        <v>0</v>
      </c>
      <c r="D248" s="233"/>
      <c r="E248" s="52"/>
      <c r="F248" s="126">
        <f t="shared" si="33"/>
        <v>0</v>
      </c>
      <c r="G248" s="233"/>
      <c r="H248" s="181"/>
      <c r="I248" s="96">
        <f t="shared" si="34"/>
        <v>0</v>
      </c>
      <c r="J248" s="233">
        <v>0</v>
      </c>
      <c r="K248" s="181"/>
      <c r="L248" s="96">
        <f t="shared" si="35"/>
        <v>0</v>
      </c>
      <c r="M248" s="110"/>
      <c r="N248" s="52"/>
      <c r="O248" s="96">
        <f t="shared" si="36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4"/>
        <v>0</v>
      </c>
      <c r="D249" s="233"/>
      <c r="E249" s="52"/>
      <c r="F249" s="126">
        <f t="shared" si="33"/>
        <v>0</v>
      </c>
      <c r="G249" s="233"/>
      <c r="H249" s="181"/>
      <c r="I249" s="96">
        <f t="shared" si="34"/>
        <v>0</v>
      </c>
      <c r="J249" s="233">
        <v>0</v>
      </c>
      <c r="K249" s="181"/>
      <c r="L249" s="96">
        <f t="shared" si="35"/>
        <v>0</v>
      </c>
      <c r="M249" s="110"/>
      <c r="N249" s="52"/>
      <c r="O249" s="96">
        <f t="shared" si="36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4"/>
        <v>0</v>
      </c>
      <c r="D250" s="233"/>
      <c r="E250" s="52"/>
      <c r="F250" s="126">
        <f t="shared" si="33"/>
        <v>0</v>
      </c>
      <c r="G250" s="233"/>
      <c r="H250" s="181"/>
      <c r="I250" s="96">
        <f t="shared" si="34"/>
        <v>0</v>
      </c>
      <c r="J250" s="233">
        <v>0</v>
      </c>
      <c r="K250" s="181"/>
      <c r="L250" s="96">
        <f t="shared" si="35"/>
        <v>0</v>
      </c>
      <c r="M250" s="110"/>
      <c r="N250" s="52"/>
      <c r="O250" s="96">
        <f t="shared" si="36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4"/>
        <v>0</v>
      </c>
      <c r="D251" s="233"/>
      <c r="E251" s="52"/>
      <c r="F251" s="126">
        <f t="shared" si="33"/>
        <v>0</v>
      </c>
      <c r="G251" s="233"/>
      <c r="H251" s="181"/>
      <c r="I251" s="96">
        <f t="shared" si="34"/>
        <v>0</v>
      </c>
      <c r="J251" s="233">
        <v>0</v>
      </c>
      <c r="K251" s="181"/>
      <c r="L251" s="96">
        <f t="shared" si="35"/>
        <v>0</v>
      </c>
      <c r="M251" s="110"/>
      <c r="N251" s="52"/>
      <c r="O251" s="96">
        <f t="shared" si="36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4"/>
        <v>0</v>
      </c>
      <c r="D252" s="229">
        <f>SUM(D253,D257,D258)</f>
        <v>0</v>
      </c>
      <c r="E252" s="43">
        <f>SUM(E253,E257,E258)</f>
        <v>0</v>
      </c>
      <c r="F252" s="230">
        <f t="shared" si="33"/>
        <v>0</v>
      </c>
      <c r="G252" s="229">
        <f>SUM(G253,G257,G258)</f>
        <v>0</v>
      </c>
      <c r="H252" s="91">
        <f t="shared" ref="H252:K252" si="39">SUM(H253,H257,H258)</f>
        <v>0</v>
      </c>
      <c r="I252" s="101">
        <f t="shared" si="34"/>
        <v>0</v>
      </c>
      <c r="J252" s="229">
        <v>0</v>
      </c>
      <c r="K252" s="91">
        <f t="shared" si="39"/>
        <v>0</v>
      </c>
      <c r="L252" s="101">
        <f t="shared" si="35"/>
        <v>0</v>
      </c>
      <c r="M252" s="121">
        <f>SUM(M253,M257,M258)</f>
        <v>0</v>
      </c>
      <c r="N252" s="55">
        <f t="shared" ref="N252" si="40">SUM(N253,N257,N258)</f>
        <v>0</v>
      </c>
      <c r="O252" s="265">
        <f t="shared" si="36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4"/>
        <v>0</v>
      </c>
      <c r="D253" s="237">
        <f>SUM(D254:D256)</f>
        <v>0</v>
      </c>
      <c r="E253" s="60">
        <f>SUM(E254:E256)</f>
        <v>0</v>
      </c>
      <c r="F253" s="238">
        <f t="shared" si="33"/>
        <v>0</v>
      </c>
      <c r="G253" s="237">
        <f>SUM(G254:G256)</f>
        <v>0</v>
      </c>
      <c r="H253" s="183">
        <f t="shared" ref="H253:K253" si="41">SUM(H254:H256)</f>
        <v>0</v>
      </c>
      <c r="I253" s="103">
        <f t="shared" si="34"/>
        <v>0</v>
      </c>
      <c r="J253" s="237">
        <v>0</v>
      </c>
      <c r="K253" s="183">
        <f t="shared" si="41"/>
        <v>0</v>
      </c>
      <c r="L253" s="103">
        <f t="shared" si="35"/>
        <v>0</v>
      </c>
      <c r="M253" s="124">
        <f>SUM(M254:M256)</f>
        <v>0</v>
      </c>
      <c r="N253" s="60">
        <f t="shared" ref="N253" si="42">SUM(N254:N256)</f>
        <v>0</v>
      </c>
      <c r="O253" s="103">
        <f t="shared" si="36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4"/>
        <v>0</v>
      </c>
      <c r="D254" s="233"/>
      <c r="E254" s="52"/>
      <c r="F254" s="126">
        <f t="shared" si="33"/>
        <v>0</v>
      </c>
      <c r="G254" s="233"/>
      <c r="H254" s="181"/>
      <c r="I254" s="96">
        <f t="shared" si="34"/>
        <v>0</v>
      </c>
      <c r="J254" s="233">
        <v>0</v>
      </c>
      <c r="K254" s="181"/>
      <c r="L254" s="96">
        <f t="shared" si="35"/>
        <v>0</v>
      </c>
      <c r="M254" s="110"/>
      <c r="N254" s="52"/>
      <c r="O254" s="96">
        <f t="shared" si="36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4"/>
        <v>0</v>
      </c>
      <c r="D255" s="233"/>
      <c r="E255" s="52"/>
      <c r="F255" s="126">
        <f t="shared" si="33"/>
        <v>0</v>
      </c>
      <c r="G255" s="233"/>
      <c r="H255" s="181"/>
      <c r="I255" s="96">
        <f t="shared" si="34"/>
        <v>0</v>
      </c>
      <c r="J255" s="233">
        <v>0</v>
      </c>
      <c r="K255" s="181"/>
      <c r="L255" s="96">
        <f t="shared" si="35"/>
        <v>0</v>
      </c>
      <c r="M255" s="110"/>
      <c r="N255" s="52"/>
      <c r="O255" s="96">
        <f t="shared" si="36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4"/>
        <v>0</v>
      </c>
      <c r="D256" s="232"/>
      <c r="E256" s="47"/>
      <c r="F256" s="127">
        <f t="shared" si="33"/>
        <v>0</v>
      </c>
      <c r="G256" s="232"/>
      <c r="H256" s="180"/>
      <c r="I256" s="95">
        <f t="shared" si="34"/>
        <v>0</v>
      </c>
      <c r="J256" s="232">
        <v>0</v>
      </c>
      <c r="K256" s="180"/>
      <c r="L256" s="95">
        <f t="shared" si="35"/>
        <v>0</v>
      </c>
      <c r="M256" s="275"/>
      <c r="N256" s="47"/>
      <c r="O256" s="95">
        <f t="shared" si="36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3">F257+I257+L257+O257</f>
        <v>0</v>
      </c>
      <c r="D257" s="241"/>
      <c r="E257" s="112"/>
      <c r="F257" s="242">
        <f t="shared" si="33"/>
        <v>0</v>
      </c>
      <c r="G257" s="241"/>
      <c r="H257" s="185"/>
      <c r="I257" s="135">
        <f t="shared" si="34"/>
        <v>0</v>
      </c>
      <c r="J257" s="241">
        <v>0</v>
      </c>
      <c r="K257" s="185"/>
      <c r="L257" s="135">
        <f t="shared" si="35"/>
        <v>0</v>
      </c>
      <c r="M257" s="113"/>
      <c r="N257" s="112"/>
      <c r="O257" s="135">
        <f t="shared" si="36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3"/>
        <v>0</v>
      </c>
      <c r="D258" s="233"/>
      <c r="E258" s="52"/>
      <c r="F258" s="126">
        <f t="shared" si="33"/>
        <v>0</v>
      </c>
      <c r="G258" s="233"/>
      <c r="H258" s="181"/>
      <c r="I258" s="96">
        <f t="shared" si="34"/>
        <v>0</v>
      </c>
      <c r="J258" s="233">
        <v>0</v>
      </c>
      <c r="K258" s="181"/>
      <c r="L258" s="96">
        <f t="shared" si="35"/>
        <v>0</v>
      </c>
      <c r="M258" s="110"/>
      <c r="N258" s="52"/>
      <c r="O258" s="96">
        <f t="shared" si="36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3"/>
        <v>0</v>
      </c>
      <c r="D259" s="229">
        <f>SUM(D260,D264)</f>
        <v>0</v>
      </c>
      <c r="E259" s="43">
        <f>SUM(E260,E264)</f>
        <v>0</v>
      </c>
      <c r="F259" s="230">
        <f t="shared" si="33"/>
        <v>0</v>
      </c>
      <c r="G259" s="229">
        <f>SUM(G260,G264)</f>
        <v>0</v>
      </c>
      <c r="H259" s="91">
        <f t="shared" ref="H259:K259" si="44">SUM(H260,H264)</f>
        <v>0</v>
      </c>
      <c r="I259" s="101">
        <f t="shared" si="34"/>
        <v>0</v>
      </c>
      <c r="J259" s="229">
        <v>0</v>
      </c>
      <c r="K259" s="91">
        <f t="shared" si="44"/>
        <v>0</v>
      </c>
      <c r="L259" s="101">
        <f t="shared" si="35"/>
        <v>0</v>
      </c>
      <c r="M259" s="121">
        <f>SUM(M260,M264)</f>
        <v>0</v>
      </c>
      <c r="N259" s="55">
        <f t="shared" ref="N259" si="45">SUM(N260,N264)</f>
        <v>0</v>
      </c>
      <c r="O259" s="265">
        <f t="shared" si="36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3"/>
        <v>0</v>
      </c>
      <c r="D260" s="237">
        <f>SUM(D261:D263)</f>
        <v>0</v>
      </c>
      <c r="E260" s="60">
        <f>SUM(E261:E263)</f>
        <v>0</v>
      </c>
      <c r="F260" s="238">
        <f t="shared" si="33"/>
        <v>0</v>
      </c>
      <c r="G260" s="237">
        <f>SUM(G261:G263)</f>
        <v>0</v>
      </c>
      <c r="H260" s="183">
        <f t="shared" ref="H260:K260" si="46">SUM(H261:H263)</f>
        <v>0</v>
      </c>
      <c r="I260" s="103">
        <f t="shared" si="34"/>
        <v>0</v>
      </c>
      <c r="J260" s="237">
        <v>0</v>
      </c>
      <c r="K260" s="183">
        <f t="shared" si="46"/>
        <v>0</v>
      </c>
      <c r="L260" s="103">
        <f t="shared" si="35"/>
        <v>0</v>
      </c>
      <c r="M260" s="289">
        <f>SUM(M261:M263)</f>
        <v>0</v>
      </c>
      <c r="N260" s="292">
        <f t="shared" ref="N260" si="47">SUM(N261:N263)</f>
        <v>0</v>
      </c>
      <c r="O260" s="297">
        <f t="shared" si="36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3"/>
        <v>0</v>
      </c>
      <c r="D261" s="233"/>
      <c r="E261" s="52"/>
      <c r="F261" s="126">
        <f t="shared" si="33"/>
        <v>0</v>
      </c>
      <c r="G261" s="233"/>
      <c r="H261" s="181"/>
      <c r="I261" s="96">
        <f t="shared" si="34"/>
        <v>0</v>
      </c>
      <c r="J261" s="233">
        <v>0</v>
      </c>
      <c r="K261" s="181"/>
      <c r="L261" s="96">
        <f t="shared" si="35"/>
        <v>0</v>
      </c>
      <c r="M261" s="110"/>
      <c r="N261" s="52"/>
      <c r="O261" s="96">
        <f t="shared" si="36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3"/>
        <v>0</v>
      </c>
      <c r="D262" s="233"/>
      <c r="E262" s="52"/>
      <c r="F262" s="126">
        <f t="shared" si="33"/>
        <v>0</v>
      </c>
      <c r="G262" s="233"/>
      <c r="H262" s="181"/>
      <c r="I262" s="96">
        <f t="shared" si="34"/>
        <v>0</v>
      </c>
      <c r="J262" s="233">
        <v>0</v>
      </c>
      <c r="K262" s="181"/>
      <c r="L262" s="96">
        <f t="shared" si="35"/>
        <v>0</v>
      </c>
      <c r="M262" s="110"/>
      <c r="N262" s="52"/>
      <c r="O262" s="96">
        <f t="shared" si="36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3"/>
        <v>0</v>
      </c>
      <c r="D263" s="233"/>
      <c r="E263" s="52"/>
      <c r="F263" s="126">
        <f t="shared" si="33"/>
        <v>0</v>
      </c>
      <c r="G263" s="233"/>
      <c r="H263" s="181"/>
      <c r="I263" s="96">
        <f t="shared" si="34"/>
        <v>0</v>
      </c>
      <c r="J263" s="233">
        <v>0</v>
      </c>
      <c r="K263" s="181"/>
      <c r="L263" s="96">
        <f t="shared" si="35"/>
        <v>0</v>
      </c>
      <c r="M263" s="110"/>
      <c r="N263" s="52"/>
      <c r="O263" s="96">
        <f t="shared" si="36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3"/>
        <v>0</v>
      </c>
      <c r="D264" s="234">
        <f>SUM(D265:D268)</f>
        <v>0</v>
      </c>
      <c r="E264" s="34">
        <f>SUM(E265:E268)</f>
        <v>0</v>
      </c>
      <c r="F264" s="131">
        <f t="shared" si="33"/>
        <v>0</v>
      </c>
      <c r="G264" s="234">
        <f>SUM(G265:G268)</f>
        <v>0</v>
      </c>
      <c r="H264" s="104">
        <f>SUM(H265:H268)</f>
        <v>0</v>
      </c>
      <c r="I264" s="98">
        <f t="shared" si="34"/>
        <v>0</v>
      </c>
      <c r="J264" s="234">
        <v>0</v>
      </c>
      <c r="K264" s="104">
        <f>SUM(K265:K268)</f>
        <v>0</v>
      </c>
      <c r="L264" s="98">
        <f t="shared" si="35"/>
        <v>0</v>
      </c>
      <c r="M264" s="119">
        <f>SUM(M265:M268)</f>
        <v>0</v>
      </c>
      <c r="N264" s="34">
        <f>SUM(N265:N268)</f>
        <v>0</v>
      </c>
      <c r="O264" s="98">
        <f t="shared" si="36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3"/>
        <v>0</v>
      </c>
      <c r="D265" s="233"/>
      <c r="E265" s="52"/>
      <c r="F265" s="126">
        <f t="shared" si="33"/>
        <v>0</v>
      </c>
      <c r="G265" s="233"/>
      <c r="H265" s="181"/>
      <c r="I265" s="96">
        <f t="shared" si="34"/>
        <v>0</v>
      </c>
      <c r="J265" s="233">
        <v>0</v>
      </c>
      <c r="K265" s="181"/>
      <c r="L265" s="96">
        <f t="shared" si="35"/>
        <v>0</v>
      </c>
      <c r="M265" s="110"/>
      <c r="N265" s="52"/>
      <c r="O265" s="96">
        <f t="shared" si="36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3"/>
        <v>0</v>
      </c>
      <c r="D266" s="233"/>
      <c r="E266" s="52"/>
      <c r="F266" s="126">
        <f t="shared" si="33"/>
        <v>0</v>
      </c>
      <c r="G266" s="233"/>
      <c r="H266" s="181"/>
      <c r="I266" s="96">
        <f t="shared" si="34"/>
        <v>0</v>
      </c>
      <c r="J266" s="233">
        <v>0</v>
      </c>
      <c r="K266" s="181"/>
      <c r="L266" s="96">
        <f t="shared" si="35"/>
        <v>0</v>
      </c>
      <c r="M266" s="110"/>
      <c r="N266" s="52"/>
      <c r="O266" s="96">
        <f t="shared" si="36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3"/>
        <v>0</v>
      </c>
      <c r="D267" s="233"/>
      <c r="E267" s="52"/>
      <c r="F267" s="126">
        <f t="shared" si="33"/>
        <v>0</v>
      </c>
      <c r="G267" s="233"/>
      <c r="H267" s="181"/>
      <c r="I267" s="96">
        <f t="shared" si="34"/>
        <v>0</v>
      </c>
      <c r="J267" s="233">
        <v>0</v>
      </c>
      <c r="K267" s="181"/>
      <c r="L267" s="96">
        <f t="shared" si="35"/>
        <v>0</v>
      </c>
      <c r="M267" s="110"/>
      <c r="N267" s="52"/>
      <c r="O267" s="96">
        <f t="shared" si="36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3"/>
        <v>0</v>
      </c>
      <c r="D268" s="233"/>
      <c r="E268" s="52"/>
      <c r="F268" s="126">
        <f t="shared" si="33"/>
        <v>0</v>
      </c>
      <c r="G268" s="233"/>
      <c r="H268" s="181"/>
      <c r="I268" s="96">
        <f t="shared" si="34"/>
        <v>0</v>
      </c>
      <c r="J268" s="233">
        <v>0</v>
      </c>
      <c r="K268" s="181"/>
      <c r="L268" s="96">
        <f t="shared" si="35"/>
        <v>0</v>
      </c>
      <c r="M268" s="110"/>
      <c r="N268" s="52"/>
      <c r="O268" s="96">
        <f t="shared" si="36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3"/>
        <v>0</v>
      </c>
      <c r="D269" s="246">
        <f>SUM(D270,D281)</f>
        <v>0</v>
      </c>
      <c r="E269" s="133">
        <f>SUM(E270,E281)</f>
        <v>0</v>
      </c>
      <c r="F269" s="247">
        <f t="shared" si="33"/>
        <v>0</v>
      </c>
      <c r="G269" s="246">
        <f>SUM(G270,G281)</f>
        <v>0</v>
      </c>
      <c r="H269" s="188">
        <f t="shared" ref="H269:K269" si="48">SUM(H270,H281)</f>
        <v>0</v>
      </c>
      <c r="I269" s="266">
        <f t="shared" si="34"/>
        <v>0</v>
      </c>
      <c r="J269" s="246">
        <v>0</v>
      </c>
      <c r="K269" s="188">
        <f t="shared" si="48"/>
        <v>0</v>
      </c>
      <c r="L269" s="266">
        <f t="shared" si="35"/>
        <v>0</v>
      </c>
      <c r="M269" s="291">
        <f>SUM(M270,M281)</f>
        <v>0</v>
      </c>
      <c r="N269" s="295">
        <f t="shared" ref="N269" si="49">SUM(N270,N281)</f>
        <v>0</v>
      </c>
      <c r="O269" s="300">
        <f t="shared" si="36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3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3"/>
        <v>0</v>
      </c>
      <c r="G270" s="229">
        <f>SUM(G271,G272,G276,G277,G280)</f>
        <v>0</v>
      </c>
      <c r="H270" s="91">
        <f t="shared" ref="H270:K270" si="50">SUM(H271,H272,H276,H277,H280)</f>
        <v>0</v>
      </c>
      <c r="I270" s="101">
        <f t="shared" si="34"/>
        <v>0</v>
      </c>
      <c r="J270" s="229">
        <v>0</v>
      </c>
      <c r="K270" s="91">
        <f t="shared" si="50"/>
        <v>0</v>
      </c>
      <c r="L270" s="101">
        <f t="shared" si="35"/>
        <v>0</v>
      </c>
      <c r="M270" s="123">
        <f>SUM(M271,M272,M276,M277,M280)</f>
        <v>0</v>
      </c>
      <c r="N270" s="114">
        <f t="shared" ref="N270" si="51">SUM(N271,N272,N276,N277,N280)</f>
        <v>0</v>
      </c>
      <c r="O270" s="141">
        <f t="shared" si="36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3"/>
        <v>0</v>
      </c>
      <c r="D271" s="232"/>
      <c r="E271" s="47"/>
      <c r="F271" s="127">
        <f t="shared" si="33"/>
        <v>0</v>
      </c>
      <c r="G271" s="232"/>
      <c r="H271" s="180"/>
      <c r="I271" s="95">
        <f t="shared" si="34"/>
        <v>0</v>
      </c>
      <c r="J271" s="232">
        <v>0</v>
      </c>
      <c r="K271" s="180"/>
      <c r="L271" s="95">
        <f t="shared" si="35"/>
        <v>0</v>
      </c>
      <c r="M271" s="275"/>
      <c r="N271" s="47"/>
      <c r="O271" s="95">
        <f t="shared" si="36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3"/>
        <v>0</v>
      </c>
      <c r="D272" s="234">
        <f>SUM(D273:D275)</f>
        <v>0</v>
      </c>
      <c r="E272" s="34">
        <f>SUM(E273:E275)</f>
        <v>0</v>
      </c>
      <c r="F272" s="131">
        <f t="shared" si="33"/>
        <v>0</v>
      </c>
      <c r="G272" s="234">
        <f>SUM(G273:G275)</f>
        <v>0</v>
      </c>
      <c r="H272" s="104">
        <f>SUM(H273:H275)</f>
        <v>0</v>
      </c>
      <c r="I272" s="98">
        <f t="shared" si="34"/>
        <v>0</v>
      </c>
      <c r="J272" s="234">
        <v>0</v>
      </c>
      <c r="K272" s="104">
        <f>SUM(K273:K275)</f>
        <v>0</v>
      </c>
      <c r="L272" s="98">
        <f t="shared" si="35"/>
        <v>0</v>
      </c>
      <c r="M272" s="119">
        <f>SUM(M273:M275)</f>
        <v>0</v>
      </c>
      <c r="N272" s="34">
        <f>SUM(N273:N275)</f>
        <v>0</v>
      </c>
      <c r="O272" s="98">
        <f t="shared" si="36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3"/>
        <v>0</v>
      </c>
      <c r="D273" s="233"/>
      <c r="E273" s="52"/>
      <c r="F273" s="126">
        <f t="shared" si="33"/>
        <v>0</v>
      </c>
      <c r="G273" s="233"/>
      <c r="H273" s="181"/>
      <c r="I273" s="96">
        <f t="shared" si="34"/>
        <v>0</v>
      </c>
      <c r="J273" s="233">
        <v>0</v>
      </c>
      <c r="K273" s="181"/>
      <c r="L273" s="96">
        <f t="shared" si="35"/>
        <v>0</v>
      </c>
      <c r="M273" s="110"/>
      <c r="N273" s="52"/>
      <c r="O273" s="96">
        <f t="shared" si="36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3"/>
        <v>0</v>
      </c>
      <c r="D274" s="233"/>
      <c r="E274" s="52"/>
      <c r="F274" s="126">
        <f t="shared" si="33"/>
        <v>0</v>
      </c>
      <c r="G274" s="233"/>
      <c r="H274" s="181"/>
      <c r="I274" s="96">
        <f t="shared" si="34"/>
        <v>0</v>
      </c>
      <c r="J274" s="233">
        <v>0</v>
      </c>
      <c r="K274" s="181"/>
      <c r="L274" s="96">
        <f t="shared" si="35"/>
        <v>0</v>
      </c>
      <c r="M274" s="110"/>
      <c r="N274" s="52"/>
      <c r="O274" s="96">
        <f t="shared" si="36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3"/>
        <v>0</v>
      </c>
      <c r="D275" s="232"/>
      <c r="E275" s="47"/>
      <c r="F275" s="127">
        <f t="shared" si="33"/>
        <v>0</v>
      </c>
      <c r="G275" s="232"/>
      <c r="H275" s="180"/>
      <c r="I275" s="95">
        <f t="shared" si="34"/>
        <v>0</v>
      </c>
      <c r="J275" s="232">
        <v>0</v>
      </c>
      <c r="K275" s="180"/>
      <c r="L275" s="95">
        <f t="shared" si="35"/>
        <v>0</v>
      </c>
      <c r="M275" s="275"/>
      <c r="N275" s="47"/>
      <c r="O275" s="95">
        <f t="shared" si="36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3"/>
        <v>0</v>
      </c>
      <c r="D276" s="233"/>
      <c r="E276" s="52"/>
      <c r="F276" s="126">
        <f t="shared" si="33"/>
        <v>0</v>
      </c>
      <c r="G276" s="233"/>
      <c r="H276" s="181"/>
      <c r="I276" s="96">
        <f t="shared" si="34"/>
        <v>0</v>
      </c>
      <c r="J276" s="233">
        <v>0</v>
      </c>
      <c r="K276" s="181"/>
      <c r="L276" s="96">
        <f t="shared" si="35"/>
        <v>0</v>
      </c>
      <c r="M276" s="110"/>
      <c r="N276" s="52"/>
      <c r="O276" s="96">
        <f t="shared" si="36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3"/>
        <v>0</v>
      </c>
      <c r="D277" s="234">
        <f>SUM(D278:D279)</f>
        <v>0</v>
      </c>
      <c r="E277" s="34">
        <f>SUM(E278:E279)</f>
        <v>0</v>
      </c>
      <c r="F277" s="131">
        <f t="shared" si="33"/>
        <v>0</v>
      </c>
      <c r="G277" s="234">
        <f>SUM(G278:G279)</f>
        <v>0</v>
      </c>
      <c r="H277" s="104">
        <f>SUM(H278:H279)</f>
        <v>0</v>
      </c>
      <c r="I277" s="98">
        <f t="shared" si="34"/>
        <v>0</v>
      </c>
      <c r="J277" s="234">
        <v>0</v>
      </c>
      <c r="K277" s="104">
        <f>SUM(K278:K279)</f>
        <v>0</v>
      </c>
      <c r="L277" s="98">
        <f t="shared" si="35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3"/>
        <v>0</v>
      </c>
      <c r="D278" s="233"/>
      <c r="E278" s="52"/>
      <c r="F278" s="126">
        <f t="shared" si="33"/>
        <v>0</v>
      </c>
      <c r="G278" s="233"/>
      <c r="H278" s="181"/>
      <c r="I278" s="96">
        <f t="shared" si="34"/>
        <v>0</v>
      </c>
      <c r="J278" s="233">
        <v>0</v>
      </c>
      <c r="K278" s="181"/>
      <c r="L278" s="96">
        <f t="shared" si="35"/>
        <v>0</v>
      </c>
      <c r="M278" s="110"/>
      <c r="N278" s="52"/>
      <c r="O278" s="96">
        <f t="shared" ref="O278:O281" si="52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3"/>
        <v>0</v>
      </c>
      <c r="D279" s="233"/>
      <c r="E279" s="52"/>
      <c r="F279" s="126">
        <f t="shared" si="33"/>
        <v>0</v>
      </c>
      <c r="G279" s="233"/>
      <c r="H279" s="181"/>
      <c r="I279" s="96">
        <f t="shared" si="34"/>
        <v>0</v>
      </c>
      <c r="J279" s="233">
        <v>0</v>
      </c>
      <c r="K279" s="181"/>
      <c r="L279" s="96">
        <f t="shared" si="35"/>
        <v>0</v>
      </c>
      <c r="M279" s="110"/>
      <c r="N279" s="52"/>
      <c r="O279" s="96">
        <f t="shared" si="52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3"/>
        <v>0</v>
      </c>
      <c r="D280" s="232"/>
      <c r="E280" s="47"/>
      <c r="F280" s="127">
        <f t="shared" si="33"/>
        <v>0</v>
      </c>
      <c r="G280" s="232"/>
      <c r="H280" s="180"/>
      <c r="I280" s="95">
        <f t="shared" si="34"/>
        <v>0</v>
      </c>
      <c r="J280" s="232">
        <v>0</v>
      </c>
      <c r="K280" s="180"/>
      <c r="L280" s="95">
        <f t="shared" si="35"/>
        <v>0</v>
      </c>
      <c r="M280" s="275"/>
      <c r="N280" s="47"/>
      <c r="O280" s="95">
        <f t="shared" si="52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3"/>
        <v>0</v>
      </c>
      <c r="D281" s="244">
        <f>D282</f>
        <v>0</v>
      </c>
      <c r="E281" s="55">
        <f>SUM(E282)</f>
        <v>0</v>
      </c>
      <c r="F281" s="245">
        <f t="shared" si="33"/>
        <v>0</v>
      </c>
      <c r="G281" s="244">
        <f>G282</f>
        <v>0</v>
      </c>
      <c r="H281" s="187">
        <f>SUM(H282)</f>
        <v>0</v>
      </c>
      <c r="I281" s="265">
        <f t="shared" si="34"/>
        <v>0</v>
      </c>
      <c r="J281" s="244">
        <v>0</v>
      </c>
      <c r="K281" s="187">
        <f>SUM(K282)</f>
        <v>0</v>
      </c>
      <c r="L281" s="265">
        <f t="shared" si="35"/>
        <v>0</v>
      </c>
      <c r="M281" s="121">
        <f>M282</f>
        <v>0</v>
      </c>
      <c r="N281" s="55">
        <f>SUM(N282)</f>
        <v>0</v>
      </c>
      <c r="O281" s="265">
        <f t="shared" si="52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3"/>
        <v>0</v>
      </c>
      <c r="D282" s="248"/>
      <c r="E282" s="136"/>
      <c r="F282" s="249">
        <f t="shared" si="33"/>
        <v>0</v>
      </c>
      <c r="G282" s="248"/>
      <c r="H282" s="189"/>
      <c r="I282" s="267">
        <f t="shared" si="34"/>
        <v>0</v>
      </c>
      <c r="J282" s="248">
        <v>0</v>
      </c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3"/>
        <v>0</v>
      </c>
      <c r="D283" s="234">
        <f>SUM(D284:D285)</f>
        <v>0</v>
      </c>
      <c r="E283" s="34">
        <f>SUM(E284:E285)</f>
        <v>0</v>
      </c>
      <c r="F283" s="131">
        <f t="shared" si="33"/>
        <v>0</v>
      </c>
      <c r="G283" s="234">
        <f>SUM(G284:G285)</f>
        <v>0</v>
      </c>
      <c r="H283" s="104">
        <f>SUM(H284:H285)</f>
        <v>0</v>
      </c>
      <c r="I283" s="98">
        <f t="shared" si="34"/>
        <v>0</v>
      </c>
      <c r="J283" s="234">
        <v>0</v>
      </c>
      <c r="K283" s="104">
        <f>SUM(K284:K285)</f>
        <v>0</v>
      </c>
      <c r="L283" s="98">
        <f t="shared" si="35"/>
        <v>0</v>
      </c>
      <c r="M283" s="119">
        <f>SUM(M284:M285)</f>
        <v>0</v>
      </c>
      <c r="N283" s="34">
        <f>SUM(N284:N285)</f>
        <v>0</v>
      </c>
      <c r="O283" s="98">
        <f t="shared" ref="O283:O286" si="53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3"/>
        <v>0</v>
      </c>
      <c r="D284" s="233"/>
      <c r="E284" s="52"/>
      <c r="F284" s="126">
        <f t="shared" si="33"/>
        <v>0</v>
      </c>
      <c r="G284" s="233"/>
      <c r="H284" s="181"/>
      <c r="I284" s="96">
        <f t="shared" si="34"/>
        <v>0</v>
      </c>
      <c r="J284" s="233">
        <v>0</v>
      </c>
      <c r="K284" s="181"/>
      <c r="L284" s="96">
        <f t="shared" si="35"/>
        <v>0</v>
      </c>
      <c r="M284" s="110"/>
      <c r="N284" s="52"/>
      <c r="O284" s="96">
        <f t="shared" si="53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3"/>
        <v>0</v>
      </c>
      <c r="D285" s="232"/>
      <c r="E285" s="47"/>
      <c r="F285" s="127">
        <f t="shared" si="33"/>
        <v>0</v>
      </c>
      <c r="G285" s="232"/>
      <c r="H285" s="180"/>
      <c r="I285" s="95">
        <f t="shared" si="34"/>
        <v>0</v>
      </c>
      <c r="J285" s="232">
        <v>0</v>
      </c>
      <c r="K285" s="180"/>
      <c r="L285" s="95">
        <f t="shared" si="35"/>
        <v>0</v>
      </c>
      <c r="M285" s="275"/>
      <c r="N285" s="47"/>
      <c r="O285" s="95">
        <f t="shared" si="53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918384</v>
      </c>
      <c r="D286" s="403">
        <f>SUM(D283,D269,D231,D196,D188,D174,D76,D54)</f>
        <v>883228</v>
      </c>
      <c r="E286" s="404">
        <f>SUM(E283,E269,E231,E196,E188,E174,E76,E54)</f>
        <v>0</v>
      </c>
      <c r="F286" s="405">
        <f t="shared" si="33"/>
        <v>883228</v>
      </c>
      <c r="G286" s="403">
        <f>SUM(G283,G269,G231,G196,G188,G174,G76,G54)</f>
        <v>0</v>
      </c>
      <c r="H286" s="406">
        <f>SUM(H283,H269,H231,H196,H188,H174,H76,H54)</f>
        <v>7279</v>
      </c>
      <c r="I286" s="407">
        <f t="shared" si="34"/>
        <v>7279</v>
      </c>
      <c r="J286" s="403">
        <v>27877</v>
      </c>
      <c r="K286" s="406">
        <f>SUM(K283,K269,K231,K196,K188,K174,K76,K54)</f>
        <v>0</v>
      </c>
      <c r="L286" s="407">
        <f t="shared" si="35"/>
        <v>27877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3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4">F288+I288+L288+O288</f>
        <v>-9317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v>-9317</v>
      </c>
      <c r="K288" s="190">
        <f>(K28+K44)-K52</f>
        <v>0</v>
      </c>
      <c r="L288" s="147">
        <f>J288+K288</f>
        <v>-9317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9317</v>
      </c>
      <c r="D290" s="250">
        <f t="shared" ref="D290" si="55">SUM(D291,D293)-D301+D303</f>
        <v>0</v>
      </c>
      <c r="E290" s="143">
        <f t="shared" ref="E290" si="56">SUM(E291,E293)-E301+E303</f>
        <v>0</v>
      </c>
      <c r="F290" s="144">
        <f>D290+E290</f>
        <v>0</v>
      </c>
      <c r="G290" s="250">
        <f t="shared" ref="G290" si="57">SUM(G291,G293)-G301+G303</f>
        <v>0</v>
      </c>
      <c r="H290" s="190">
        <f t="shared" ref="H290:K290" si="58">SUM(H291,H293)-H301+H303</f>
        <v>0</v>
      </c>
      <c r="I290" s="147">
        <f>G290+H290</f>
        <v>0</v>
      </c>
      <c r="J290" s="250">
        <v>9317</v>
      </c>
      <c r="K290" s="190">
        <f t="shared" si="58"/>
        <v>0</v>
      </c>
      <c r="L290" s="147">
        <f>J290+K290</f>
        <v>9317</v>
      </c>
      <c r="M290" s="142">
        <f t="shared" ref="M290" si="59">SUM(M291,M293)-M301+M303</f>
        <v>0</v>
      </c>
      <c r="N290" s="143">
        <f t="shared" ref="N290" si="60">SUM(N291,N293)-N301+N303</f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9317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v>9317</v>
      </c>
      <c r="K291" s="190">
        <f>K23-K283</f>
        <v>0</v>
      </c>
      <c r="L291" s="147">
        <f>J291+K291</f>
        <v>9317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" si="61">SUM(D294,D296,D298)-SUM(D295,D297,D299)</f>
        <v>0</v>
      </c>
      <c r="E293" s="143">
        <f t="shared" ref="E293:K293" si="62">SUM(E294,E296,E298)-SUM(E295,E297,E299)</f>
        <v>0</v>
      </c>
      <c r="F293" s="144">
        <f>D293+E293</f>
        <v>0</v>
      </c>
      <c r="G293" s="250">
        <f t="shared" ref="G293" si="63">SUM(G294,G296,G298)-SUM(G295,G297,G299)</f>
        <v>0</v>
      </c>
      <c r="H293" s="190">
        <f t="shared" si="62"/>
        <v>0</v>
      </c>
      <c r="I293" s="147">
        <f>G293+H293</f>
        <v>0</v>
      </c>
      <c r="J293" s="250">
        <v>0</v>
      </c>
      <c r="K293" s="190">
        <f t="shared" si="62"/>
        <v>0</v>
      </c>
      <c r="L293" s="147">
        <f>J293+K293</f>
        <v>0</v>
      </c>
      <c r="M293" s="142">
        <f t="shared" ref="M293" si="64">SUM(M294,M296,M298)-SUM(M295,M297,M299)</f>
        <v>0</v>
      </c>
      <c r="N293" s="143">
        <f t="shared" ref="N293" si="65">SUM(N294,N296,N298)-SUM(N295,N297,N299)</f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66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>
        <v>0</v>
      </c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66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>
        <v>0</v>
      </c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66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67">G296+H296</f>
        <v>0</v>
      </c>
      <c r="J296" s="233">
        <v>0</v>
      </c>
      <c r="K296" s="181"/>
      <c r="L296" s="96">
        <f t="shared" ref="L296:L303" si="68">J296+K296</f>
        <v>0</v>
      </c>
      <c r="M296" s="110"/>
      <c r="N296" s="52"/>
      <c r="O296" s="96">
        <f t="shared" ref="O296:O303" si="69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66"/>
        <v>0</v>
      </c>
      <c r="D297" s="233"/>
      <c r="E297" s="52"/>
      <c r="F297" s="126">
        <f t="shared" ref="F297:F303" si="70">D297+E297</f>
        <v>0</v>
      </c>
      <c r="G297" s="233"/>
      <c r="H297" s="181"/>
      <c r="I297" s="96">
        <f t="shared" si="67"/>
        <v>0</v>
      </c>
      <c r="J297" s="233">
        <v>0</v>
      </c>
      <c r="K297" s="181"/>
      <c r="L297" s="96">
        <f t="shared" si="68"/>
        <v>0</v>
      </c>
      <c r="M297" s="110"/>
      <c r="N297" s="52"/>
      <c r="O297" s="96">
        <f t="shared" si="69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66"/>
        <v>0</v>
      </c>
      <c r="D298" s="233"/>
      <c r="E298" s="52"/>
      <c r="F298" s="126">
        <f t="shared" si="70"/>
        <v>0</v>
      </c>
      <c r="G298" s="233"/>
      <c r="H298" s="181"/>
      <c r="I298" s="96">
        <f t="shared" si="67"/>
        <v>0</v>
      </c>
      <c r="J298" s="233">
        <v>0</v>
      </c>
      <c r="K298" s="181"/>
      <c r="L298" s="96">
        <f t="shared" si="68"/>
        <v>0</v>
      </c>
      <c r="M298" s="110"/>
      <c r="N298" s="52"/>
      <c r="O298" s="96">
        <f t="shared" si="69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66"/>
        <v>0</v>
      </c>
      <c r="D299" s="241"/>
      <c r="E299" s="112"/>
      <c r="F299" s="242">
        <f t="shared" si="70"/>
        <v>0</v>
      </c>
      <c r="G299" s="241"/>
      <c r="H299" s="185"/>
      <c r="I299" s="135">
        <f t="shared" si="67"/>
        <v>0</v>
      </c>
      <c r="J299" s="241">
        <v>0</v>
      </c>
      <c r="K299" s="185"/>
      <c r="L299" s="135">
        <f t="shared" si="68"/>
        <v>0</v>
      </c>
      <c r="M299" s="113"/>
      <c r="N299" s="112"/>
      <c r="O299" s="135">
        <f t="shared" si="69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66"/>
        <v>0</v>
      </c>
      <c r="D301" s="253"/>
      <c r="E301" s="153"/>
      <c r="F301" s="254">
        <f t="shared" si="70"/>
        <v>0</v>
      </c>
      <c r="G301" s="253"/>
      <c r="H301" s="192"/>
      <c r="I301" s="154">
        <f t="shared" si="67"/>
        <v>0</v>
      </c>
      <c r="J301" s="253">
        <v>0</v>
      </c>
      <c r="K301" s="192"/>
      <c r="L301" s="154">
        <f t="shared" si="68"/>
        <v>0</v>
      </c>
      <c r="M301" s="284"/>
      <c r="N301" s="153"/>
      <c r="O301" s="154">
        <f t="shared" si="69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66"/>
        <v>0</v>
      </c>
      <c r="D303" s="257"/>
      <c r="E303" s="161"/>
      <c r="F303" s="258">
        <f t="shared" si="70"/>
        <v>0</v>
      </c>
      <c r="G303" s="253"/>
      <c r="H303" s="192"/>
      <c r="I303" s="154">
        <f t="shared" si="67"/>
        <v>0</v>
      </c>
      <c r="J303" s="253">
        <v>0</v>
      </c>
      <c r="K303" s="192"/>
      <c r="L303" s="154">
        <f t="shared" si="68"/>
        <v>0</v>
      </c>
      <c r="M303" s="284"/>
      <c r="N303" s="153"/>
      <c r="O303" s="154">
        <f t="shared" si="69"/>
        <v>0</v>
      </c>
      <c r="P303" s="340"/>
    </row>
    <row r="304" spans="1:16" x14ac:dyDescent="0.25">
      <c r="A304" s="412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  <c r="L304" s="413"/>
      <c r="M304" s="413"/>
      <c r="N304" s="413"/>
      <c r="O304" s="413"/>
      <c r="P304" s="414"/>
    </row>
  </sheetData>
  <sheetProtection algorithmName="SHA-512" hashValue="5xeXtU3Cosr1M/dRPmuj1SZ3/gukhGHV6QGhph0XtT54bZxPswBBF0VhFnBRVooiQw8n1OPnWcqR3A42iS28bQ==" saltValue="OcejRe1UMSGQc/pI+bohvA==" spinCount="100000" sheet="1" objects="1" scenarios="1"/>
  <mergeCells count="30">
    <mergeCell ref="A290:B290"/>
    <mergeCell ref="K18:K19"/>
    <mergeCell ref="L18:L19"/>
    <mergeCell ref="M18:M19"/>
    <mergeCell ref="N18:N19"/>
    <mergeCell ref="A288:B288"/>
    <mergeCell ref="E18:E19"/>
    <mergeCell ref="F18:F19"/>
    <mergeCell ref="G18:G19"/>
    <mergeCell ref="H18:H19"/>
    <mergeCell ref="C11:P11"/>
    <mergeCell ref="C12:P12"/>
    <mergeCell ref="C14:P14"/>
    <mergeCell ref="C16:P16"/>
    <mergeCell ref="A17:A19"/>
    <mergeCell ref="B17:B19"/>
    <mergeCell ref="C17:O17"/>
    <mergeCell ref="P17:P19"/>
    <mergeCell ref="C18:C19"/>
    <mergeCell ref="D18:D19"/>
    <mergeCell ref="O18:O19"/>
    <mergeCell ref="I18:I19"/>
    <mergeCell ref="J18:J19"/>
    <mergeCell ref="C9:P9"/>
    <mergeCell ref="A2:P2"/>
    <mergeCell ref="A3:P3"/>
    <mergeCell ref="C5:P5"/>
    <mergeCell ref="C6:P6"/>
    <mergeCell ref="C7:P7"/>
    <mergeCell ref="C8:O8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18.pielikums Jūrmalas pilsētas domes
2015.gada 5.marta saistošajiem noteikumiem Nr.13
(protokols Nr.6, 11.punkts)
Tāme Nr.08.4.1.  </first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Q322"/>
  <sheetViews>
    <sheetView view="pageLayout" zoomScaleNormal="90" workbookViewId="0">
      <selection activeCell="T4" sqref="T4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x14ac:dyDescent="0.25">
      <c r="A5" s="5" t="s">
        <v>0</v>
      </c>
      <c r="B5" s="6"/>
      <c r="C5" s="1100" t="s">
        <v>563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2.75" x14ac:dyDescent="0.25">
      <c r="A6" s="5" t="s">
        <v>1</v>
      </c>
      <c r="B6" s="6"/>
      <c r="C6" s="1100" t="s">
        <v>564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156" t="s">
        <v>1339</v>
      </c>
      <c r="D7" s="1156"/>
      <c r="E7" s="1156"/>
      <c r="F7" s="1156"/>
      <c r="G7" s="1156"/>
      <c r="H7" s="1156"/>
      <c r="I7" s="1156"/>
      <c r="J7" s="1156"/>
      <c r="K7" s="1156"/>
      <c r="L7" s="1156"/>
      <c r="M7" s="1156"/>
      <c r="N7" s="1156"/>
      <c r="O7" s="1156"/>
      <c r="P7" s="1157"/>
      <c r="Q7" s="518"/>
    </row>
    <row r="8" spans="1:17" ht="12.75" customHeight="1" x14ac:dyDescent="0.25">
      <c r="A8" s="2" t="s">
        <v>3</v>
      </c>
      <c r="B8" s="3"/>
      <c r="C8" s="1158" t="s">
        <v>689</v>
      </c>
      <c r="D8" s="1158"/>
      <c r="E8" s="1158"/>
      <c r="F8" s="1158"/>
      <c r="G8" s="1158"/>
      <c r="H8" s="1158"/>
      <c r="I8" s="1158"/>
      <c r="J8" s="1158"/>
      <c r="K8" s="1158"/>
      <c r="L8" s="1158"/>
      <c r="M8" s="1158"/>
      <c r="N8" s="1158"/>
      <c r="O8" s="1158"/>
      <c r="P8" s="1159"/>
      <c r="Q8" s="518"/>
    </row>
    <row r="9" spans="1:17" ht="24" customHeight="1" x14ac:dyDescent="0.25">
      <c r="A9" s="2" t="s">
        <v>4</v>
      </c>
      <c r="B9" s="3"/>
      <c r="C9" s="1100" t="s">
        <v>1340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835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566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302"/>
      <c r="D12" s="302"/>
      <c r="E12" s="302"/>
      <c r="F12" s="302"/>
      <c r="G12" s="835"/>
      <c r="H12" s="302"/>
      <c r="I12" s="302"/>
      <c r="J12" s="302"/>
      <c r="K12" s="302"/>
      <c r="L12" s="302"/>
      <c r="M12" s="302"/>
      <c r="N12" s="302"/>
      <c r="O12" s="302"/>
      <c r="P12" s="304"/>
      <c r="Q12" s="518"/>
    </row>
    <row r="13" spans="1:17" ht="12.75" customHeight="1" x14ac:dyDescent="0.25">
      <c r="A13" s="2"/>
      <c r="B13" s="3" t="s">
        <v>8</v>
      </c>
      <c r="C13" s="302"/>
      <c r="D13" s="302"/>
      <c r="E13" s="302"/>
      <c r="F13" s="302"/>
      <c r="G13" s="835"/>
      <c r="H13" s="302"/>
      <c r="I13" s="302"/>
      <c r="J13" s="302"/>
      <c r="K13" s="302"/>
      <c r="L13" s="302"/>
      <c r="M13" s="302"/>
      <c r="N13" s="302"/>
      <c r="O13" s="302"/>
      <c r="P13" s="304"/>
      <c r="Q13" s="518"/>
    </row>
    <row r="14" spans="1:17" ht="12.75" customHeight="1" x14ac:dyDescent="0.25">
      <c r="A14" s="2"/>
      <c r="B14" s="3" t="s">
        <v>9</v>
      </c>
      <c r="C14" s="1092" t="s">
        <v>568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4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39406</v>
      </c>
      <c r="D22" s="195">
        <f>SUM(D23,D26,D27,D43,D44)</f>
        <v>143850</v>
      </c>
      <c r="E22" s="20">
        <f>SUM(E23,E26,E27,E43,E44)</f>
        <v>-107040</v>
      </c>
      <c r="F22" s="196">
        <f t="shared" ref="F22:F27" si="0">D22+E22</f>
        <v>36810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44199</v>
      </c>
      <c r="K22" s="163">
        <f>SUM(K23,K28,K44)</f>
        <v>-41603</v>
      </c>
      <c r="L22" s="21">
        <f>J22+K22</f>
        <v>2596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2596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14415</v>
      </c>
      <c r="K23" s="164">
        <f>SUM(K24:K25)</f>
        <v>-11819</v>
      </c>
      <c r="L23" s="25">
        <f>J23+K23</f>
        <v>2596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2596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>
        <v>14415</v>
      </c>
      <c r="K25" s="166">
        <v>-11819</v>
      </c>
      <c r="L25" s="33">
        <f>J25+K25</f>
        <v>2596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36810</v>
      </c>
      <c r="D26" s="203">
        <v>143850</v>
      </c>
      <c r="E26" s="35">
        <v>-107040</v>
      </c>
      <c r="F26" s="204">
        <f t="shared" si="0"/>
        <v>36810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29784</v>
      </c>
      <c r="K28" s="91">
        <f>SUM(K29,K33,K35,K38)</f>
        <v>-29784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29784</v>
      </c>
      <c r="K35" s="91">
        <f>SUM(K36:K37)</f>
        <v>-29784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>
        <v>29784</v>
      </c>
      <c r="K36" s="180">
        <v>-29784</v>
      </c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39406</v>
      </c>
      <c r="D51" s="221">
        <f>SUM(D52,D283)</f>
        <v>143850</v>
      </c>
      <c r="E51" s="78">
        <f>SUM(E52,E283)</f>
        <v>-107040</v>
      </c>
      <c r="F51" s="222">
        <f t="shared" ref="F51:F115" si="5">D51+E51</f>
        <v>36810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44199</v>
      </c>
      <c r="K51" s="175">
        <f>SUM(K52,K283)</f>
        <v>-41603</v>
      </c>
      <c r="L51" s="79">
        <f t="shared" ref="L51:L115" si="7">J51+K51</f>
        <v>2596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39406</v>
      </c>
      <c r="D52" s="223">
        <f>SUM(D53,D195)</f>
        <v>143850</v>
      </c>
      <c r="E52" s="82">
        <f>SUM(E53,E195)</f>
        <v>-107040</v>
      </c>
      <c r="F52" s="224">
        <f t="shared" si="5"/>
        <v>36810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29784</v>
      </c>
      <c r="K52" s="176">
        <f>SUM(K53,K195)</f>
        <v>-27188</v>
      </c>
      <c r="L52" s="83">
        <f t="shared" si="7"/>
        <v>2596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39406</v>
      </c>
      <c r="D53" s="225">
        <f>SUM(D54,D76,D174,D188)</f>
        <v>143850</v>
      </c>
      <c r="E53" s="85">
        <f>SUM(E54,E76,E174,E188)</f>
        <v>-107040</v>
      </c>
      <c r="F53" s="226">
        <f t="shared" si="5"/>
        <v>36810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28673</v>
      </c>
      <c r="K53" s="177">
        <f>SUM(K54,K76,K174,K188)</f>
        <v>-26077</v>
      </c>
      <c r="L53" s="86">
        <f t="shared" si="7"/>
        <v>2596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31933</v>
      </c>
      <c r="D54" s="227">
        <f>SUM(D55,D68)</f>
        <v>121316</v>
      </c>
      <c r="E54" s="88">
        <f>SUM(E55,E68)</f>
        <v>-89383</v>
      </c>
      <c r="F54" s="228">
        <f t="shared" si="5"/>
        <v>31933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24124</v>
      </c>
      <c r="D55" s="229">
        <f>SUM(D56,D59,D67)</f>
        <v>93479</v>
      </c>
      <c r="E55" s="43">
        <f>SUM(E56,E59,E67)</f>
        <v>-69355</v>
      </c>
      <c r="F55" s="230">
        <f t="shared" si="5"/>
        <v>24124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22145</v>
      </c>
      <c r="D56" s="115">
        <f>SUM(D57:D58)</f>
        <v>83198</v>
      </c>
      <c r="E56" s="93">
        <f>SUM(E57:E58)</f>
        <v>-61053</v>
      </c>
      <c r="F56" s="231">
        <f t="shared" si="5"/>
        <v>22145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22145</v>
      </c>
      <c r="D58" s="233">
        <v>83198</v>
      </c>
      <c r="E58" s="52">
        <v>-61053</v>
      </c>
      <c r="F58" s="126">
        <f t="shared" si="5"/>
        <v>22145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1979</v>
      </c>
      <c r="D59" s="234">
        <f>SUM(D60:D66)</f>
        <v>10281</v>
      </c>
      <c r="E59" s="34">
        <f>SUM(E60:E66)</f>
        <v>-8302</v>
      </c>
      <c r="F59" s="131">
        <f>D59+E59</f>
        <v>1979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1391</v>
      </c>
      <c r="D60" s="233">
        <v>3723</v>
      </c>
      <c r="E60" s="52">
        <v>-2332</v>
      </c>
      <c r="F60" s="126">
        <f t="shared" si="5"/>
        <v>1391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237</v>
      </c>
      <c r="D61" s="233">
        <v>918</v>
      </c>
      <c r="E61" s="52">
        <v>-681</v>
      </c>
      <c r="F61" s="126">
        <f t="shared" si="5"/>
        <v>237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351</v>
      </c>
      <c r="D64" s="233">
        <v>1540</v>
      </c>
      <c r="E64" s="52">
        <v>-1189</v>
      </c>
      <c r="F64" s="126">
        <f t="shared" si="5"/>
        <v>351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0</v>
      </c>
      <c r="D65" s="233">
        <v>4100</v>
      </c>
      <c r="E65" s="52">
        <v>-4100</v>
      </c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7809</v>
      </c>
      <c r="D68" s="229">
        <f>SUM(D69:D70)</f>
        <v>27837</v>
      </c>
      <c r="E68" s="43">
        <f>SUM(E69:E70)</f>
        <v>-20028</v>
      </c>
      <c r="F68" s="230">
        <f>D68+E68</f>
        <v>7809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5917</v>
      </c>
      <c r="D69" s="232">
        <v>22912</v>
      </c>
      <c r="E69" s="47">
        <v>-16995</v>
      </c>
      <c r="F69" s="127">
        <f t="shared" si="5"/>
        <v>5917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1892</v>
      </c>
      <c r="D70" s="234">
        <f>SUM(D71:D75)</f>
        <v>4925</v>
      </c>
      <c r="E70" s="34">
        <f>SUM(E71:E75)</f>
        <v>-3033</v>
      </c>
      <c r="F70" s="131">
        <f t="shared" si="5"/>
        <v>1892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611</v>
      </c>
      <c r="D71" s="233">
        <v>3644</v>
      </c>
      <c r="E71" s="52">
        <v>-3033</v>
      </c>
      <c r="F71" s="126">
        <f t="shared" si="5"/>
        <v>611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1281</v>
      </c>
      <c r="D74" s="233">
        <v>1281</v>
      </c>
      <c r="E74" s="52"/>
      <c r="F74" s="126">
        <f t="shared" si="5"/>
        <v>1281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7473</v>
      </c>
      <c r="D76" s="227">
        <f>SUM(D77,D84,D131,D165,D166,D173)</f>
        <v>22534</v>
      </c>
      <c r="E76" s="88">
        <f>SUM(E77,E84,E131,E165,E166,E173)</f>
        <v>-17657</v>
      </c>
      <c r="F76" s="228">
        <f t="shared" si="5"/>
        <v>4877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28673</v>
      </c>
      <c r="K76" s="178">
        <f>SUM(K77,K84,K131,K165,K166,K173)</f>
        <v>-26077</v>
      </c>
      <c r="L76" s="89">
        <f t="shared" si="7"/>
        <v>2596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6750</v>
      </c>
      <c r="D84" s="229">
        <f>SUM(D85,D90,D96,D104,D113,D117,D123,D129)</f>
        <v>19395</v>
      </c>
      <c r="E84" s="43">
        <f>SUM(E85,E90,E96,E104,E113,E117,E123,E129)</f>
        <v>-14651</v>
      </c>
      <c r="F84" s="230">
        <f t="shared" si="5"/>
        <v>4744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16345</v>
      </c>
      <c r="K84" s="91">
        <f>SUM(K85,K90,K96,K104,K113,K117,K123,K129)</f>
        <v>-14339</v>
      </c>
      <c r="L84" s="101">
        <f t="shared" si="7"/>
        <v>2006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446</v>
      </c>
      <c r="D85" s="115">
        <f>SUM(D86:D89)</f>
        <v>1059</v>
      </c>
      <c r="E85" s="93">
        <f>SUM(E86:E89)</f>
        <v>-768</v>
      </c>
      <c r="F85" s="231">
        <f t="shared" si="5"/>
        <v>291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637</v>
      </c>
      <c r="K85" s="179">
        <f>SUM(K86:K89)</f>
        <v>-482</v>
      </c>
      <c r="L85" s="94">
        <f t="shared" si="7"/>
        <v>155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381</v>
      </c>
      <c r="D87" s="233">
        <v>1059</v>
      </c>
      <c r="E87" s="52">
        <v>-768</v>
      </c>
      <c r="F87" s="126">
        <f t="shared" si="5"/>
        <v>291</v>
      </c>
      <c r="G87" s="233"/>
      <c r="H87" s="181"/>
      <c r="I87" s="96">
        <f t="shared" si="6"/>
        <v>0</v>
      </c>
      <c r="J87" s="233">
        <v>450</v>
      </c>
      <c r="K87" s="181">
        <v>-360</v>
      </c>
      <c r="L87" s="96">
        <f t="shared" si="7"/>
        <v>90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47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>
        <v>144</v>
      </c>
      <c r="K88" s="181">
        <v>-97</v>
      </c>
      <c r="L88" s="96">
        <f t="shared" si="7"/>
        <v>47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18</v>
      </c>
      <c r="D89" s="233"/>
      <c r="E89" s="52"/>
      <c r="F89" s="126">
        <f t="shared" si="5"/>
        <v>0</v>
      </c>
      <c r="G89" s="233"/>
      <c r="H89" s="181"/>
      <c r="I89" s="96">
        <f t="shared" si="6"/>
        <v>0</v>
      </c>
      <c r="J89" s="233">
        <v>43</v>
      </c>
      <c r="K89" s="181">
        <v>-25</v>
      </c>
      <c r="L89" s="96">
        <f t="shared" si="7"/>
        <v>18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5260</v>
      </c>
      <c r="D90" s="234">
        <f>SUM(D91:D95)</f>
        <v>14200</v>
      </c>
      <c r="E90" s="34">
        <f>SUM(E91:E95)</f>
        <v>-9747</v>
      </c>
      <c r="F90" s="131">
        <f t="shared" si="5"/>
        <v>4453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8254</v>
      </c>
      <c r="K90" s="104">
        <f>SUM(K91:K95)</f>
        <v>-7447</v>
      </c>
      <c r="L90" s="98">
        <f t="shared" si="7"/>
        <v>807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143</v>
      </c>
      <c r="D92" s="233">
        <v>3114</v>
      </c>
      <c r="E92" s="52">
        <v>-3031</v>
      </c>
      <c r="F92" s="126">
        <f t="shared" si="5"/>
        <v>83</v>
      </c>
      <c r="G92" s="233"/>
      <c r="H92" s="181"/>
      <c r="I92" s="96">
        <f t="shared" si="6"/>
        <v>0</v>
      </c>
      <c r="J92" s="233">
        <v>1719</v>
      </c>
      <c r="K92" s="181">
        <v>-1659</v>
      </c>
      <c r="L92" s="96">
        <f t="shared" si="7"/>
        <v>60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4984</v>
      </c>
      <c r="D93" s="233">
        <v>11086</v>
      </c>
      <c r="E93" s="52">
        <v>-6716</v>
      </c>
      <c r="F93" s="126">
        <f t="shared" si="5"/>
        <v>4370</v>
      </c>
      <c r="G93" s="233"/>
      <c r="H93" s="181"/>
      <c r="I93" s="96">
        <f t="shared" si="6"/>
        <v>0</v>
      </c>
      <c r="J93" s="233">
        <v>6238</v>
      </c>
      <c r="K93" s="181">
        <v>-5624</v>
      </c>
      <c r="L93" s="96">
        <f t="shared" si="7"/>
        <v>614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133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>
        <v>297</v>
      </c>
      <c r="K94" s="181">
        <v>-164</v>
      </c>
      <c r="L94" s="96">
        <f t="shared" si="7"/>
        <v>133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0</v>
      </c>
      <c r="D96" s="23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98</v>
      </c>
      <c r="K96" s="104">
        <f>SUM(K97:K103)</f>
        <v>-98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>
        <v>98</v>
      </c>
      <c r="K100" s="181">
        <v>-98</v>
      </c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1044</v>
      </c>
      <c r="D104" s="234">
        <f>SUM(D105:D112)</f>
        <v>4136</v>
      </c>
      <c r="E104" s="34">
        <f>SUM(E105:E112)</f>
        <v>-4136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6494</v>
      </c>
      <c r="K104" s="104">
        <f>SUM(K105:K112)</f>
        <v>-5450</v>
      </c>
      <c r="L104" s="98">
        <f t="shared" si="7"/>
        <v>1044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626</v>
      </c>
      <c r="D107" s="233">
        <v>500</v>
      </c>
      <c r="E107" s="52">
        <v>-500</v>
      </c>
      <c r="F107" s="126">
        <f t="shared" si="5"/>
        <v>0</v>
      </c>
      <c r="G107" s="233"/>
      <c r="H107" s="181"/>
      <c r="I107" s="96">
        <f t="shared" si="6"/>
        <v>0</v>
      </c>
      <c r="J107" s="233">
        <v>2061</v>
      </c>
      <c r="K107" s="181">
        <v>-1435</v>
      </c>
      <c r="L107" s="96">
        <f t="shared" si="7"/>
        <v>626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418</v>
      </c>
      <c r="D108" s="233">
        <v>3636</v>
      </c>
      <c r="E108" s="52">
        <v>-3636</v>
      </c>
      <c r="F108" s="126">
        <f t="shared" si="5"/>
        <v>0</v>
      </c>
      <c r="G108" s="233"/>
      <c r="H108" s="181"/>
      <c r="I108" s="96">
        <f t="shared" si="6"/>
        <v>0</v>
      </c>
      <c r="J108" s="233">
        <v>4433</v>
      </c>
      <c r="K108" s="181">
        <v>-4015</v>
      </c>
      <c r="L108" s="96">
        <f t="shared" si="7"/>
        <v>418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150</v>
      </c>
      <c r="K113" s="104">
        <f>SUM(K114:K116)</f>
        <v>-150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>
        <v>150</v>
      </c>
      <c r="K116" s="181">
        <v>-150</v>
      </c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0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0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712</v>
      </c>
      <c r="K123" s="104">
        <f>SUM(K124:K128)</f>
        <v>-712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0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>
        <v>712</v>
      </c>
      <c r="K128" s="181">
        <v>-712</v>
      </c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64</v>
      </c>
      <c r="D131" s="229">
        <f>SUM(D132,D137,D141,D142,D145,D152,D160,D161,D164)</f>
        <v>3026</v>
      </c>
      <c r="E131" s="43">
        <f>SUM(E132,E137,E141,E142,E145,E152,E160,E161,E164)</f>
        <v>-3006</v>
      </c>
      <c r="F131" s="230">
        <f t="shared" si="10"/>
        <v>20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9260</v>
      </c>
      <c r="K131" s="91">
        <f>SUM(K132,K137,K141,K142,K145,K152,K160,K161,K164)</f>
        <v>-9216</v>
      </c>
      <c r="L131" s="101">
        <f t="shared" si="12"/>
        <v>44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44</v>
      </c>
      <c r="D132" s="342">
        <f>SUM(D133:D136)</f>
        <v>0</v>
      </c>
      <c r="E132" s="183">
        <f>SUM(E133:E136)</f>
        <v>0</v>
      </c>
      <c r="F132" s="238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1915</v>
      </c>
      <c r="K132" s="183">
        <f>SUM(K133:K136)</f>
        <v>-1871</v>
      </c>
      <c r="L132" s="103">
        <f t="shared" si="12"/>
        <v>44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14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>
        <v>150</v>
      </c>
      <c r="K133" s="181">
        <v>-136</v>
      </c>
      <c r="L133" s="96">
        <f t="shared" si="12"/>
        <v>14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30</v>
      </c>
      <c r="D134" s="233"/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>
        <v>1765</v>
      </c>
      <c r="K134" s="181">
        <v>-1735</v>
      </c>
      <c r="L134" s="96">
        <f t="shared" si="12"/>
        <v>30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1210</v>
      </c>
      <c r="K137" s="104">
        <f>SUM(K138:K140)</f>
        <v>-1210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0</v>
      </c>
      <c r="D139" s="233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>
        <v>1210</v>
      </c>
      <c r="K139" s="181">
        <v>-1210</v>
      </c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143</v>
      </c>
      <c r="K142" s="104">
        <f>SUM(K143:K144)</f>
        <v>-143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>
        <v>143</v>
      </c>
      <c r="K143" s="181">
        <v>-143</v>
      </c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20</v>
      </c>
      <c r="D145" s="115">
        <f>SUM(D146:D151)</f>
        <v>3026</v>
      </c>
      <c r="E145" s="93">
        <f>SUM(E146:E151)</f>
        <v>-3006</v>
      </c>
      <c r="F145" s="231">
        <f t="shared" si="10"/>
        <v>20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5792</v>
      </c>
      <c r="K145" s="179">
        <f>SUM(K146:K151)</f>
        <v>-5792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>
        <v>1000</v>
      </c>
      <c r="K146" s="180">
        <v>-1000</v>
      </c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20</v>
      </c>
      <c r="D147" s="233">
        <v>3026</v>
      </c>
      <c r="E147" s="52">
        <v>-3006</v>
      </c>
      <c r="F147" s="126">
        <f t="shared" si="10"/>
        <v>20</v>
      </c>
      <c r="G147" s="233"/>
      <c r="H147" s="181"/>
      <c r="I147" s="96">
        <f t="shared" si="11"/>
        <v>0</v>
      </c>
      <c r="J147" s="233">
        <v>3307</v>
      </c>
      <c r="K147" s="181">
        <v>-3307</v>
      </c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>
        <v>1300</v>
      </c>
      <c r="K148" s="181">
        <v>-1300</v>
      </c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>
        <v>185</v>
      </c>
      <c r="K150" s="181">
        <v>-185</v>
      </c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200</v>
      </c>
      <c r="K161" s="179">
        <f>SUM(K162:K163)</f>
        <v>-200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>
        <v>200</v>
      </c>
      <c r="K163" s="181">
        <v>-200</v>
      </c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659</v>
      </c>
      <c r="D166" s="229">
        <f>SUM(D167,D172)</f>
        <v>113</v>
      </c>
      <c r="E166" s="43">
        <f>SUM(E167,E172)</f>
        <v>0</v>
      </c>
      <c r="F166" s="230">
        <f t="shared" si="10"/>
        <v>113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3068</v>
      </c>
      <c r="K166" s="91">
        <f t="shared" si="15"/>
        <v>-2522</v>
      </c>
      <c r="L166" s="101">
        <f t="shared" si="12"/>
        <v>546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659</v>
      </c>
      <c r="D167" s="237">
        <f>SUM(D168:D171)</f>
        <v>113</v>
      </c>
      <c r="E167" s="60">
        <f>SUM(E168:E171)</f>
        <v>0</v>
      </c>
      <c r="F167" s="238">
        <f t="shared" si="10"/>
        <v>113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3068</v>
      </c>
      <c r="K167" s="183">
        <f t="shared" si="17"/>
        <v>-2522</v>
      </c>
      <c r="L167" s="103">
        <f t="shared" si="12"/>
        <v>546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546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>
        <v>3068</v>
      </c>
      <c r="K168" s="181">
        <v>-2522</v>
      </c>
      <c r="L168" s="96">
        <f t="shared" si="12"/>
        <v>546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113</v>
      </c>
      <c r="D170" s="233">
        <v>113</v>
      </c>
      <c r="E170" s="52"/>
      <c r="F170" s="126">
        <f t="shared" si="10"/>
        <v>113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0</v>
      </c>
      <c r="D195" s="225">
        <f>SUM(D196,D231,D269)</f>
        <v>0</v>
      </c>
      <c r="E195" s="85">
        <f>SUM(E196,E231,E269)</f>
        <v>0</v>
      </c>
      <c r="F195" s="226">
        <f t="shared" si="24"/>
        <v>0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1111</v>
      </c>
      <c r="K195" s="177">
        <f>SUM(K196,K231,K269)</f>
        <v>-1111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0</v>
      </c>
      <c r="D196" s="227">
        <f>D197+D205</f>
        <v>0</v>
      </c>
      <c r="E196" s="88">
        <f>E197+E205</f>
        <v>0</v>
      </c>
      <c r="F196" s="228">
        <f t="shared" si="24"/>
        <v>0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1111</v>
      </c>
      <c r="K196" s="178">
        <f>K197+K205</f>
        <v>-1111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0</v>
      </c>
      <c r="D197" s="229">
        <f>D198+D199+D202+D203+D204</f>
        <v>0</v>
      </c>
      <c r="E197" s="43">
        <f>E198+E199+E202+E203+E204</f>
        <v>0</v>
      </c>
      <c r="F197" s="230">
        <f t="shared" si="24"/>
        <v>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0</v>
      </c>
      <c r="D199" s="234">
        <f>D200+D201</f>
        <v>0</v>
      </c>
      <c r="E199" s="34">
        <f>E200+E201</f>
        <v>0</v>
      </c>
      <c r="F199" s="131">
        <f t="shared" si="24"/>
        <v>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1"/>
        <v>0</v>
      </c>
      <c r="D200" s="233"/>
      <c r="E200" s="52"/>
      <c r="F200" s="126">
        <f t="shared" si="24"/>
        <v>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0</v>
      </c>
      <c r="D205" s="229">
        <f>D206+D216+D217+D226+D227+D228+D230</f>
        <v>0</v>
      </c>
      <c r="E205" s="43">
        <f>E206+E216+E217+E226+E227+E228+E230</f>
        <v>0</v>
      </c>
      <c r="F205" s="230">
        <f t="shared" si="24"/>
        <v>0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1111</v>
      </c>
      <c r="K205" s="91">
        <f>K206+K216+K217+K226+K227+K228+K230</f>
        <v>-1111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0</v>
      </c>
      <c r="D217" s="234">
        <f>SUM(D218:D225)</f>
        <v>0</v>
      </c>
      <c r="E217" s="34">
        <f>SUM(E218:E225)</f>
        <v>0</v>
      </c>
      <c r="F217" s="131">
        <f t="shared" si="24"/>
        <v>0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1111</v>
      </c>
      <c r="K217" s="104">
        <f>SUM(K218:K225)</f>
        <v>-1111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1"/>
        <v>0</v>
      </c>
      <c r="D224" s="233"/>
      <c r="E224" s="52"/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1"/>
        <v>0</v>
      </c>
      <c r="D225" s="233"/>
      <c r="E225" s="52"/>
      <c r="F225" s="126">
        <f t="shared" si="24"/>
        <v>0</v>
      </c>
      <c r="G225" s="233"/>
      <c r="H225" s="181"/>
      <c r="I225" s="96">
        <f t="shared" si="25"/>
        <v>0</v>
      </c>
      <c r="J225" s="233">
        <v>1111</v>
      </c>
      <c r="K225" s="181">
        <v>-1111</v>
      </c>
      <c r="L225" s="96">
        <f t="shared" si="26"/>
        <v>0</v>
      </c>
      <c r="M225" s="110"/>
      <c r="N225" s="52"/>
      <c r="O225" s="96">
        <f t="shared" si="27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0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14415</v>
      </c>
      <c r="K283" s="104">
        <f>SUM(K284:K285)</f>
        <v>-14415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0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>
        <v>14415</v>
      </c>
      <c r="K284" s="181">
        <v>-14415</v>
      </c>
      <c r="L284" s="96">
        <f t="shared" si="32"/>
        <v>0</v>
      </c>
      <c r="M284" s="110"/>
      <c r="N284" s="52"/>
      <c r="O284" s="96">
        <f t="shared" si="50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39406</v>
      </c>
      <c r="D286" s="403">
        <f>SUM(D283,D269,D231,D196,D188,D174,D76,D54)</f>
        <v>143850</v>
      </c>
      <c r="E286" s="404">
        <f>SUM(E283,E269,E231,E196,E188,E174,E76,E54)</f>
        <v>-107040</v>
      </c>
      <c r="F286" s="405">
        <f t="shared" si="30"/>
        <v>36810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1"/>
        <v>0</v>
      </c>
      <c r="J286" s="403">
        <f>SUM(J283,J269,J231,J196,J188,J174,J76,J54)</f>
        <v>44199</v>
      </c>
      <c r="K286" s="406">
        <f>SUM(K283,K269,K231,K196,K188,K174,K76,K54)</f>
        <v>-41603</v>
      </c>
      <c r="L286" s="407">
        <f t="shared" si="32"/>
        <v>2596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-2596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-2596</v>
      </c>
      <c r="L288" s="147">
        <f>J288+K288</f>
        <v>-2596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2596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0</v>
      </c>
      <c r="K290" s="190">
        <f t="shared" si="53"/>
        <v>2596</v>
      </c>
      <c r="L290" s="147">
        <f>J290+K290</f>
        <v>2596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2596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2596</v>
      </c>
      <c r="L291" s="147">
        <f>J291+K291</f>
        <v>2596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</sheetData>
  <sheetProtection algorithmName="SHA-512" hashValue="mRZkFmMwCYEf8sovdXliSCoMbwgrS1YaX2XFVqX0gRTwG0DY3rkdvXd4H/ElKNkEsPTGJmvQZUY1/cMPmcw+pA==" saltValue="0HPWusCmSKbHQn3Bu1/z7w==" spinCount="100000" sheet="1" objects="1" scenarios="1"/>
  <mergeCells count="29">
    <mergeCell ref="C9:P9"/>
    <mergeCell ref="C11:P11"/>
    <mergeCell ref="C14:P14"/>
    <mergeCell ref="A2:P2"/>
    <mergeCell ref="A3:P3"/>
    <mergeCell ref="C5:P5"/>
    <mergeCell ref="C6:P6"/>
    <mergeCell ref="C7:P7"/>
    <mergeCell ref="C8:P8"/>
    <mergeCell ref="C16:P16"/>
    <mergeCell ref="A17:A19"/>
    <mergeCell ref="B17:B19"/>
    <mergeCell ref="C17:O17"/>
    <mergeCell ref="P17:P19"/>
    <mergeCell ref="C18:C19"/>
    <mergeCell ref="D18:D19"/>
    <mergeCell ref="E18:E19"/>
    <mergeCell ref="L18:L19"/>
    <mergeCell ref="M18:M19"/>
    <mergeCell ref="N18:N19"/>
    <mergeCell ref="O18:O19"/>
    <mergeCell ref="J18:J19"/>
    <mergeCell ref="K18:K19"/>
    <mergeCell ref="A290:B290"/>
    <mergeCell ref="F18:F19"/>
    <mergeCell ref="G18:G19"/>
    <mergeCell ref="H18:H19"/>
    <mergeCell ref="I18:I19"/>
    <mergeCell ref="A288:B288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19.pielikums Jūrmalas pilsētas domes 
2015.gada 5.marta saistošajiem noteikumiem Nr.13
(protokols Nr.6, 11.punkts)
Tāme Nr.08.5.1.  </first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1:Q322"/>
  <sheetViews>
    <sheetView view="pageLayout" zoomScaleNormal="90" workbookViewId="0">
      <selection activeCell="T6" sqref="T6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836"/>
      <c r="P4" s="303"/>
      <c r="Q4" s="518"/>
    </row>
    <row r="5" spans="1:17" ht="12.75" x14ac:dyDescent="0.25">
      <c r="A5" s="5" t="s">
        <v>0</v>
      </c>
      <c r="B5" s="6"/>
      <c r="C5" s="1100" t="s">
        <v>1417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2.75" x14ac:dyDescent="0.25">
      <c r="A6" s="5" t="s">
        <v>1</v>
      </c>
      <c r="B6" s="6"/>
      <c r="C6" s="1100" t="s">
        <v>1342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1358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689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440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835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1343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302"/>
      <c r="D12" s="302"/>
      <c r="E12" s="302"/>
      <c r="F12" s="302"/>
      <c r="G12" s="835"/>
      <c r="H12" s="302"/>
      <c r="I12" s="302"/>
      <c r="J12" s="302"/>
      <c r="K12" s="302"/>
      <c r="L12" s="302"/>
      <c r="M12" s="302"/>
      <c r="N12" s="302"/>
      <c r="O12" s="302"/>
      <c r="P12" s="304"/>
      <c r="Q12" s="518"/>
    </row>
    <row r="13" spans="1:17" ht="12.75" customHeight="1" x14ac:dyDescent="0.25">
      <c r="A13" s="2"/>
      <c r="B13" s="3" t="s">
        <v>8</v>
      </c>
      <c r="C13" s="302"/>
      <c r="D13" s="302"/>
      <c r="E13" s="302"/>
      <c r="F13" s="302"/>
      <c r="G13" s="835"/>
      <c r="H13" s="302"/>
      <c r="I13" s="302"/>
      <c r="J13" s="302"/>
      <c r="K13" s="302"/>
      <c r="L13" s="302"/>
      <c r="M13" s="302"/>
      <c r="N13" s="302"/>
      <c r="O13" s="302"/>
      <c r="P13" s="304"/>
      <c r="Q13" s="518"/>
    </row>
    <row r="14" spans="1:17" ht="12.75" customHeight="1" x14ac:dyDescent="0.25">
      <c r="A14" s="2"/>
      <c r="B14" s="3" t="s">
        <v>9</v>
      </c>
      <c r="C14" s="1092" t="s">
        <v>1344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4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100550</v>
      </c>
      <c r="D22" s="195">
        <f>SUM(D23,D26,D27,D43,D44)</f>
        <v>0</v>
      </c>
      <c r="E22" s="20">
        <f>SUM(E23,E26,E27,E43,E44)</f>
        <v>100550</v>
      </c>
      <c r="F22" s="196">
        <f t="shared" ref="F22:F27" si="0">D22+E22</f>
        <v>100550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0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0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100550</v>
      </c>
      <c r="D26" s="203"/>
      <c r="E26" s="35">
        <f>E52</f>
        <v>100550</v>
      </c>
      <c r="F26" s="204">
        <f t="shared" si="0"/>
        <v>100550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100550</v>
      </c>
      <c r="D51" s="221">
        <f>SUM(D52,D283)</f>
        <v>0</v>
      </c>
      <c r="E51" s="78">
        <f>SUM(E52,E283)</f>
        <v>100550</v>
      </c>
      <c r="F51" s="222">
        <f t="shared" ref="F51:F115" si="5">D51+E51</f>
        <v>100550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0</v>
      </c>
      <c r="K51" s="175">
        <f>SUM(K52,K283)</f>
        <v>0</v>
      </c>
      <c r="L51" s="79">
        <f t="shared" ref="L51:L115" si="7">J51+K51</f>
        <v>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100550</v>
      </c>
      <c r="D52" s="223">
        <f>SUM(D53,D195)</f>
        <v>0</v>
      </c>
      <c r="E52" s="82">
        <f>SUM(E53,E195)</f>
        <v>100550</v>
      </c>
      <c r="F52" s="224">
        <f t="shared" si="5"/>
        <v>100550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0</v>
      </c>
      <c r="K52" s="176">
        <f>SUM(K53,K195)</f>
        <v>0</v>
      </c>
      <c r="L52" s="83">
        <f t="shared" si="7"/>
        <v>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96698</v>
      </c>
      <c r="D53" s="225">
        <f>SUM(D54,D76,D174,D188)</f>
        <v>0</v>
      </c>
      <c r="E53" s="85">
        <f>SUM(E54,E76,E174,E188)</f>
        <v>96698</v>
      </c>
      <c r="F53" s="226">
        <f t="shared" si="5"/>
        <v>96698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0</v>
      </c>
      <c r="K53" s="177">
        <f>SUM(K54,K76,K174,K188)</f>
        <v>0</v>
      </c>
      <c r="L53" s="86">
        <f t="shared" si="7"/>
        <v>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92492</v>
      </c>
      <c r="D54" s="227">
        <f>SUM(D55,D68)</f>
        <v>0</v>
      </c>
      <c r="E54" s="88">
        <f>SUM(E55,E68)</f>
        <v>92492</v>
      </c>
      <c r="F54" s="228">
        <f t="shared" si="5"/>
        <v>92492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73097</v>
      </c>
      <c r="D55" s="229">
        <f>SUM(D56,D59,D67)</f>
        <v>0</v>
      </c>
      <c r="E55" s="43">
        <f>SUM(E56,E59,E67)</f>
        <v>73097</v>
      </c>
      <c r="F55" s="230">
        <f t="shared" si="5"/>
        <v>73097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71757</v>
      </c>
      <c r="D56" s="115">
        <f>SUM(D57:D58)</f>
        <v>0</v>
      </c>
      <c r="E56" s="93">
        <f>SUM(E57:E58)</f>
        <v>71757</v>
      </c>
      <c r="F56" s="231">
        <f t="shared" si="5"/>
        <v>71757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71757</v>
      </c>
      <c r="D58" s="233"/>
      <c r="E58" s="52">
        <v>71757</v>
      </c>
      <c r="F58" s="126">
        <f t="shared" si="5"/>
        <v>71757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1340</v>
      </c>
      <c r="D59" s="234">
        <f>SUM(D60:D66)</f>
        <v>0</v>
      </c>
      <c r="E59" s="34">
        <f>SUM(E60:E66)</f>
        <v>1340</v>
      </c>
      <c r="F59" s="131">
        <f>D59+E59</f>
        <v>1340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0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1340</v>
      </c>
      <c r="D64" s="233"/>
      <c r="E64" s="52">
        <v>1340</v>
      </c>
      <c r="F64" s="126">
        <f t="shared" si="5"/>
        <v>1340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0</v>
      </c>
      <c r="D65" s="233"/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19395</v>
      </c>
      <c r="D68" s="229">
        <f>SUM(D69:D70)</f>
        <v>0</v>
      </c>
      <c r="E68" s="43">
        <f>SUM(E69:E70)</f>
        <v>19395</v>
      </c>
      <c r="F68" s="230">
        <f>D68+E68</f>
        <v>19395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17501</v>
      </c>
      <c r="D69" s="232"/>
      <c r="E69" s="47">
        <v>17501</v>
      </c>
      <c r="F69" s="127">
        <f t="shared" si="5"/>
        <v>17501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1894</v>
      </c>
      <c r="D70" s="234">
        <f>SUM(D71:D75)</f>
        <v>0</v>
      </c>
      <c r="E70" s="34">
        <f>SUM(E71:E75)</f>
        <v>1894</v>
      </c>
      <c r="F70" s="131">
        <f t="shared" si="5"/>
        <v>1894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1087</v>
      </c>
      <c r="D71" s="233"/>
      <c r="E71" s="52">
        <v>1087</v>
      </c>
      <c r="F71" s="126">
        <f t="shared" si="5"/>
        <v>1087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807</v>
      </c>
      <c r="D74" s="233"/>
      <c r="E74" s="52">
        <v>807</v>
      </c>
      <c r="F74" s="126">
        <f t="shared" si="5"/>
        <v>807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4206</v>
      </c>
      <c r="D76" s="227">
        <f>SUM(D77,D84,D131,D165,D166,D173)</f>
        <v>0</v>
      </c>
      <c r="E76" s="88">
        <f>SUM(E77,E84,E131,E165,E166,E173)</f>
        <v>4206</v>
      </c>
      <c r="F76" s="228">
        <f t="shared" si="5"/>
        <v>4206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0</v>
      </c>
      <c r="K76" s="178">
        <f>SUM(K77,K84,K131,K165,K166,K173)</f>
        <v>0</v>
      </c>
      <c r="L76" s="89">
        <f t="shared" si="7"/>
        <v>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732</v>
      </c>
      <c r="D84" s="229">
        <f>SUM(D85,D90,D96,D104,D113,D117,D123,D129)</f>
        <v>0</v>
      </c>
      <c r="E84" s="43">
        <f>SUM(E85,E90,E96,E104,E113,E117,E123,E129)</f>
        <v>732</v>
      </c>
      <c r="F84" s="230">
        <f t="shared" si="5"/>
        <v>732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432</v>
      </c>
      <c r="D85" s="115">
        <f>SUM(D86:D89)</f>
        <v>0</v>
      </c>
      <c r="E85" s="93">
        <f>SUM(E86:E89)</f>
        <v>432</v>
      </c>
      <c r="F85" s="231">
        <f t="shared" si="5"/>
        <v>432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0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432</v>
      </c>
      <c r="D88" s="233"/>
      <c r="E88" s="52">
        <v>432</v>
      </c>
      <c r="F88" s="126">
        <f t="shared" si="5"/>
        <v>432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 t="s">
        <v>1359</v>
      </c>
    </row>
    <row r="89" spans="1:16" x14ac:dyDescent="0.25">
      <c r="A89" s="31">
        <v>2219</v>
      </c>
      <c r="B89" s="50" t="s">
        <v>76</v>
      </c>
      <c r="C89" s="343">
        <f t="shared" si="4"/>
        <v>0</v>
      </c>
      <c r="D89" s="233"/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0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0</v>
      </c>
      <c r="D93" s="233"/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300</v>
      </c>
      <c r="D96" s="234">
        <f>SUM(D97:D103)</f>
        <v>0</v>
      </c>
      <c r="E96" s="34">
        <f>SUM(E97:E103)</f>
        <v>300</v>
      </c>
      <c r="F96" s="131">
        <f t="shared" si="5"/>
        <v>300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300</v>
      </c>
      <c r="D103" s="233"/>
      <c r="E103" s="52">
        <v>300</v>
      </c>
      <c r="F103" s="126">
        <f t="shared" si="5"/>
        <v>300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 t="s">
        <v>1360</v>
      </c>
    </row>
    <row r="104" spans="1:16" ht="36" x14ac:dyDescent="0.25">
      <c r="A104" s="97">
        <v>2240</v>
      </c>
      <c r="B104" s="50" t="s">
        <v>305</v>
      </c>
      <c r="C104" s="343">
        <f t="shared" si="4"/>
        <v>0</v>
      </c>
      <c r="D104" s="234">
        <f>SUM(D105:D112)</f>
        <v>0</v>
      </c>
      <c r="E104" s="34">
        <f>SUM(E105:E112)</f>
        <v>0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0</v>
      </c>
      <c r="D107" s="233"/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0</v>
      </c>
      <c r="D108" s="233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0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0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0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3474</v>
      </c>
      <c r="D131" s="229">
        <f>SUM(D132,D137,D141,D142,D145,D152,D160,D161,D164)</f>
        <v>0</v>
      </c>
      <c r="E131" s="43">
        <f>SUM(E132,E137,E141,E142,E145,E152,E160,E161,E164)</f>
        <v>3474</v>
      </c>
      <c r="F131" s="230">
        <f t="shared" si="10"/>
        <v>3474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12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1700</v>
      </c>
      <c r="D132" s="342">
        <f>SUM(D133:D136)</f>
        <v>0</v>
      </c>
      <c r="E132" s="183">
        <f>SUM(E133:E136)</f>
        <v>1700</v>
      </c>
      <c r="F132" s="238">
        <f t="shared" si="10"/>
        <v>1700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ht="24" x14ac:dyDescent="0.25">
      <c r="A133" s="31">
        <v>2311</v>
      </c>
      <c r="B133" s="50" t="s">
        <v>113</v>
      </c>
      <c r="C133" s="343">
        <f t="shared" si="9"/>
        <v>700</v>
      </c>
      <c r="D133" s="233"/>
      <c r="E133" s="52">
        <v>700</v>
      </c>
      <c r="F133" s="126">
        <f t="shared" si="10"/>
        <v>700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 t="s">
        <v>1361</v>
      </c>
    </row>
    <row r="134" spans="1:16" ht="36" x14ac:dyDescent="0.25">
      <c r="A134" s="31">
        <v>2312</v>
      </c>
      <c r="B134" s="50" t="s">
        <v>114</v>
      </c>
      <c r="C134" s="343">
        <f t="shared" si="9"/>
        <v>1000</v>
      </c>
      <c r="D134" s="233"/>
      <c r="E134" s="52">
        <v>1000</v>
      </c>
      <c r="F134" s="126">
        <f t="shared" si="10"/>
        <v>1000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 t="s">
        <v>1362</v>
      </c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1774</v>
      </c>
      <c r="D137" s="234">
        <f>SUM(D138:D140)</f>
        <v>0</v>
      </c>
      <c r="E137" s="34">
        <f>SUM(E138:E140)</f>
        <v>1774</v>
      </c>
      <c r="F137" s="131">
        <f t="shared" si="10"/>
        <v>1774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ht="24" x14ac:dyDescent="0.25">
      <c r="A139" s="31">
        <v>2322</v>
      </c>
      <c r="B139" s="50" t="s">
        <v>118</v>
      </c>
      <c r="C139" s="343">
        <f t="shared" si="9"/>
        <v>1774</v>
      </c>
      <c r="D139" s="233"/>
      <c r="E139" s="52">
        <v>1774</v>
      </c>
      <c r="F139" s="126">
        <f t="shared" si="10"/>
        <v>1774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 t="s">
        <v>1363</v>
      </c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0</v>
      </c>
      <c r="D145" s="115">
        <f>SUM(D146:D151)</f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0</v>
      </c>
      <c r="D147" s="233"/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0</v>
      </c>
      <c r="K166" s="91">
        <f t="shared" si="15"/>
        <v>0</v>
      </c>
      <c r="L166" s="101">
        <f t="shared" si="12"/>
        <v>0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0</v>
      </c>
      <c r="K167" s="183">
        <f t="shared" si="17"/>
        <v>0</v>
      </c>
      <c r="L167" s="103">
        <f t="shared" si="12"/>
        <v>0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3852</v>
      </c>
      <c r="D195" s="225">
        <f>SUM(D196,D231,D269)</f>
        <v>0</v>
      </c>
      <c r="E195" s="85">
        <f>SUM(E196,E231,E269)</f>
        <v>3852</v>
      </c>
      <c r="F195" s="226">
        <f t="shared" si="24"/>
        <v>3852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0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3852</v>
      </c>
      <c r="D196" s="227">
        <f>D197+D205</f>
        <v>0</v>
      </c>
      <c r="E196" s="88">
        <f>E197+E205</f>
        <v>3852</v>
      </c>
      <c r="F196" s="228">
        <f t="shared" si="24"/>
        <v>3852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0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800</v>
      </c>
      <c r="D197" s="229">
        <f>D198+D199+D202+D203+D204</f>
        <v>0</v>
      </c>
      <c r="E197" s="43">
        <f>E198+E199+E202+E203+E204</f>
        <v>800</v>
      </c>
      <c r="F197" s="230">
        <f t="shared" si="24"/>
        <v>800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800</v>
      </c>
      <c r="D199" s="234">
        <f>D200+D201</f>
        <v>0</v>
      </c>
      <c r="E199" s="34">
        <f>E200+E201</f>
        <v>800</v>
      </c>
      <c r="F199" s="131">
        <f t="shared" si="24"/>
        <v>800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1"/>
        <v>800</v>
      </c>
      <c r="D200" s="233"/>
      <c r="E200" s="52">
        <v>800</v>
      </c>
      <c r="F200" s="126">
        <f t="shared" si="24"/>
        <v>800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 t="s">
        <v>1364</v>
      </c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3052</v>
      </c>
      <c r="D205" s="229">
        <f>D206+D216+D217+D226+D227+D228+D230</f>
        <v>0</v>
      </c>
      <c r="E205" s="43">
        <f>E206+E216+E217+E226+E227+E228+E230</f>
        <v>3052</v>
      </c>
      <c r="F205" s="230">
        <f t="shared" si="24"/>
        <v>3052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3052</v>
      </c>
      <c r="D217" s="234">
        <f>SUM(D218:D225)</f>
        <v>0</v>
      </c>
      <c r="E217" s="34">
        <f>SUM(E218:E225)</f>
        <v>3052</v>
      </c>
      <c r="F217" s="131">
        <f t="shared" si="24"/>
        <v>3052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0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36" x14ac:dyDescent="0.25">
      <c r="A224" s="31">
        <v>5238</v>
      </c>
      <c r="B224" s="50" t="s">
        <v>196</v>
      </c>
      <c r="C224" s="343">
        <f t="shared" si="21"/>
        <v>3052</v>
      </c>
      <c r="D224" s="233"/>
      <c r="E224" s="52">
        <v>3052</v>
      </c>
      <c r="F224" s="126">
        <f t="shared" si="24"/>
        <v>3052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 t="s">
        <v>1365</v>
      </c>
    </row>
    <row r="225" spans="1:16" ht="24" x14ac:dyDescent="0.25">
      <c r="A225" s="31">
        <v>5239</v>
      </c>
      <c r="B225" s="50" t="s">
        <v>197</v>
      </c>
      <c r="C225" s="343">
        <f t="shared" si="21"/>
        <v>0</v>
      </c>
      <c r="D225" s="233"/>
      <c r="E225" s="52"/>
      <c r="F225" s="126">
        <f t="shared" si="24"/>
        <v>0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0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0</v>
      </c>
      <c r="K283" s="104">
        <f>SUM(K284:K285)</f>
        <v>0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0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/>
      <c r="K284" s="181"/>
      <c r="L284" s="96">
        <f t="shared" si="32"/>
        <v>0</v>
      </c>
      <c r="M284" s="110"/>
      <c r="N284" s="52"/>
      <c r="O284" s="96">
        <f t="shared" si="50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100550</v>
      </c>
      <c r="D286" s="403">
        <f>SUM(D283,D269,D231,D196,D188,D174,D76,D54)</f>
        <v>0</v>
      </c>
      <c r="E286" s="404">
        <f>SUM(E283,E269,E231,E196,E188,E174,E76,E54)</f>
        <v>100550</v>
      </c>
      <c r="F286" s="405">
        <f t="shared" si="30"/>
        <v>100550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1"/>
        <v>0</v>
      </c>
      <c r="J286" s="403">
        <f>SUM(J283,J269,J231,J196,J188,J174,J76,J54)</f>
        <v>0</v>
      </c>
      <c r="K286" s="406">
        <f>SUM(K283,K269,K231,K196,K188,K174,K76,K54)</f>
        <v>0</v>
      </c>
      <c r="L286" s="407">
        <f t="shared" si="32"/>
        <v>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0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0</v>
      </c>
      <c r="K290" s="190">
        <f t="shared" si="53"/>
        <v>0</v>
      </c>
      <c r="L290" s="147">
        <f>J290+K290</f>
        <v>0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</sheetData>
  <sheetProtection algorithmName="SHA-512" hashValue="X5KuFPKMOyAzDOgP62lJiQfnNmfZ0/lMiRuhNUpook2bQLrrIsIJlMQ6oWmeawKx4TmvGGjgVhGYfpa10NdF0Q==" saltValue="HtbjhkLaqxHnNlTdafnbig==" spinCount="100000" sheet="1" objects="1" scenarios="1"/>
  <mergeCells count="29">
    <mergeCell ref="A2:P2"/>
    <mergeCell ref="A3:P3"/>
    <mergeCell ref="C16:P16"/>
    <mergeCell ref="A17:A19"/>
    <mergeCell ref="B17:B19"/>
    <mergeCell ref="C17:O17"/>
    <mergeCell ref="P17:P19"/>
    <mergeCell ref="C18:C19"/>
    <mergeCell ref="D18:D19"/>
    <mergeCell ref="E18:E19"/>
    <mergeCell ref="C5:P5"/>
    <mergeCell ref="C6:P6"/>
    <mergeCell ref="C7:P7"/>
    <mergeCell ref="C8:P8"/>
    <mergeCell ref="C9:P9"/>
    <mergeCell ref="C11:P11"/>
    <mergeCell ref="A288:B288"/>
    <mergeCell ref="J18:J19"/>
    <mergeCell ref="K18:K19"/>
    <mergeCell ref="A290:B290"/>
    <mergeCell ref="F18:F19"/>
    <mergeCell ref="G18:G19"/>
    <mergeCell ref="H18:H19"/>
    <mergeCell ref="I18:I19"/>
    <mergeCell ref="C14:P14"/>
    <mergeCell ref="L18:L19"/>
    <mergeCell ref="M18:M19"/>
    <mergeCell ref="N18:N19"/>
    <mergeCell ref="O18:O19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20.pielikums Jūrmalas pilsētas domes
2015.gada 5.marta saistošajiem noteikumiem Nr.13
(protokols Nr.6, 11.punkts)
Tāme Nr.08.8.1.  </first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</sheetPr>
  <dimension ref="A1:Q320"/>
  <sheetViews>
    <sheetView view="pageLayout" zoomScaleNormal="90" workbookViewId="0">
      <selection activeCell="S6" sqref="S5:S6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836"/>
      <c r="P4" s="303"/>
      <c r="Q4" s="518"/>
    </row>
    <row r="5" spans="1:17" ht="12.75" x14ac:dyDescent="0.25">
      <c r="A5" s="5" t="s">
        <v>0</v>
      </c>
      <c r="B5" s="6"/>
      <c r="C5" s="1100" t="s">
        <v>1341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2.75" x14ac:dyDescent="0.25">
      <c r="A6" s="5" t="s">
        <v>1</v>
      </c>
      <c r="B6" s="6"/>
      <c r="C6" s="1100" t="s">
        <v>1342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1339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689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1414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835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1343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302"/>
      <c r="D12" s="302"/>
      <c r="E12" s="302"/>
      <c r="F12" s="302"/>
      <c r="G12" s="835"/>
      <c r="H12" s="302"/>
      <c r="I12" s="302"/>
      <c r="J12" s="302"/>
      <c r="K12" s="302"/>
      <c r="L12" s="302"/>
      <c r="M12" s="302"/>
      <c r="N12" s="302"/>
      <c r="O12" s="302"/>
      <c r="P12" s="304"/>
      <c r="Q12" s="518"/>
    </row>
    <row r="13" spans="1:17" ht="12.75" customHeight="1" x14ac:dyDescent="0.25">
      <c r="A13" s="2"/>
      <c r="B13" s="3" t="s">
        <v>8</v>
      </c>
      <c r="C13" s="302"/>
      <c r="D13" s="302"/>
      <c r="E13" s="302"/>
      <c r="F13" s="302"/>
      <c r="G13" s="835"/>
      <c r="H13" s="302"/>
      <c r="I13" s="302"/>
      <c r="J13" s="302"/>
      <c r="K13" s="302"/>
      <c r="L13" s="302"/>
      <c r="M13" s="302"/>
      <c r="N13" s="302"/>
      <c r="O13" s="302"/>
      <c r="P13" s="304"/>
      <c r="Q13" s="518"/>
    </row>
    <row r="14" spans="1:17" ht="12.75" customHeight="1" x14ac:dyDescent="0.25">
      <c r="A14" s="2"/>
      <c r="B14" s="3" t="s">
        <v>9</v>
      </c>
      <c r="C14" s="1092" t="s">
        <v>1344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4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156967</v>
      </c>
      <c r="D22" s="195">
        <f>SUM(D23,D26,D27,D43,D44)</f>
        <v>0</v>
      </c>
      <c r="E22" s="20">
        <f>SUM(E23,E26,E27,E43,E44)</f>
        <v>107040</v>
      </c>
      <c r="F22" s="196">
        <f t="shared" ref="F22:F27" si="0">D22+E22</f>
        <v>107040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0</v>
      </c>
      <c r="K22" s="163">
        <f>SUM(K23,K28,K44)</f>
        <v>49927</v>
      </c>
      <c r="L22" s="21">
        <f>J22+K22</f>
        <v>49927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20143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20143</v>
      </c>
      <c r="L23" s="25">
        <f>J23+K23</f>
        <v>20143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20143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>
        <v>20143</v>
      </c>
      <c r="L25" s="33">
        <f>J25+K25</f>
        <v>20143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107040</v>
      </c>
      <c r="D26" s="203"/>
      <c r="E26" s="35">
        <v>107040</v>
      </c>
      <c r="F26" s="204">
        <f t="shared" si="0"/>
        <v>107040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29784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29784</v>
      </c>
      <c r="L28" s="101">
        <f t="shared" ref="L28:L42" si="2">J28+K28</f>
        <v>29784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29784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29784</v>
      </c>
      <c r="L35" s="101">
        <f t="shared" si="2"/>
        <v>29784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29784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>
        <v>29784</v>
      </c>
      <c r="L36" s="95">
        <f t="shared" si="2"/>
        <v>29784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156967</v>
      </c>
      <c r="D51" s="221">
        <f>SUM(D52,D283)</f>
        <v>0</v>
      </c>
      <c r="E51" s="78">
        <f>SUM(E52,E283)</f>
        <v>107040</v>
      </c>
      <c r="F51" s="222">
        <f t="shared" ref="F51:F115" si="5">D51+E51</f>
        <v>107040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0</v>
      </c>
      <c r="K51" s="175">
        <f>SUM(K52,K283)</f>
        <v>49927</v>
      </c>
      <c r="L51" s="79">
        <f t="shared" ref="L51:L115" si="7">J51+K51</f>
        <v>49927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156967</v>
      </c>
      <c r="D52" s="223">
        <f>SUM(D53,D195)</f>
        <v>0</v>
      </c>
      <c r="E52" s="82">
        <f>SUM(E53,E195)</f>
        <v>107040</v>
      </c>
      <c r="F52" s="224">
        <f t="shared" si="5"/>
        <v>107040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0</v>
      </c>
      <c r="K52" s="176">
        <f>SUM(K53,K195)</f>
        <v>49927</v>
      </c>
      <c r="L52" s="83">
        <f t="shared" si="7"/>
        <v>49927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144417</v>
      </c>
      <c r="D53" s="225">
        <f>SUM(D54,D76,D174,D188)</f>
        <v>0</v>
      </c>
      <c r="E53" s="85">
        <f>SUM(E54,E76,E174,E188)</f>
        <v>107040</v>
      </c>
      <c r="F53" s="226">
        <f t="shared" si="5"/>
        <v>107040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0</v>
      </c>
      <c r="K53" s="177">
        <f>SUM(K54,K76,K174,K188)</f>
        <v>37377</v>
      </c>
      <c r="L53" s="86">
        <f t="shared" si="7"/>
        <v>37377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89383</v>
      </c>
      <c r="D54" s="227">
        <f>SUM(D55,D68)</f>
        <v>0</v>
      </c>
      <c r="E54" s="88">
        <f>SUM(E55,E68)</f>
        <v>89383</v>
      </c>
      <c r="F54" s="228">
        <f t="shared" si="5"/>
        <v>89383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69355</v>
      </c>
      <c r="D55" s="229">
        <f>SUM(D56,D59,D67)</f>
        <v>0</v>
      </c>
      <c r="E55" s="43">
        <f>SUM(E56,E59,E67)</f>
        <v>69355</v>
      </c>
      <c r="F55" s="230">
        <f t="shared" si="5"/>
        <v>69355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61053</v>
      </c>
      <c r="D56" s="115">
        <f>SUM(D57:D58)</f>
        <v>0</v>
      </c>
      <c r="E56" s="93">
        <f>SUM(E57:E58)</f>
        <v>61053</v>
      </c>
      <c r="F56" s="231">
        <f t="shared" si="5"/>
        <v>61053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61053</v>
      </c>
      <c r="D58" s="233"/>
      <c r="E58" s="52">
        <v>61053</v>
      </c>
      <c r="F58" s="126">
        <f t="shared" si="5"/>
        <v>61053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8302</v>
      </c>
      <c r="D59" s="234">
        <f>SUM(D60:D66)</f>
        <v>0</v>
      </c>
      <c r="E59" s="34">
        <f>SUM(E60:E66)</f>
        <v>8302</v>
      </c>
      <c r="F59" s="131">
        <f>D59+E59</f>
        <v>8302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2332</v>
      </c>
      <c r="D60" s="233"/>
      <c r="E60" s="52">
        <v>2332</v>
      </c>
      <c r="F60" s="126">
        <f t="shared" si="5"/>
        <v>2332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681</v>
      </c>
      <c r="D61" s="233"/>
      <c r="E61" s="52">
        <v>681</v>
      </c>
      <c r="F61" s="126">
        <f t="shared" si="5"/>
        <v>681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1189</v>
      </c>
      <c r="D64" s="233"/>
      <c r="E64" s="52">
        <v>1189</v>
      </c>
      <c r="F64" s="126">
        <f t="shared" si="5"/>
        <v>1189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4100</v>
      </c>
      <c r="D65" s="233"/>
      <c r="E65" s="52">
        <v>4100</v>
      </c>
      <c r="F65" s="126">
        <f t="shared" si="5"/>
        <v>4100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20028</v>
      </c>
      <c r="D68" s="229">
        <f>SUM(D69:D70)</f>
        <v>0</v>
      </c>
      <c r="E68" s="43">
        <f>SUM(E69:E70)</f>
        <v>20028</v>
      </c>
      <c r="F68" s="230">
        <f>D68+E68</f>
        <v>20028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16995</v>
      </c>
      <c r="D69" s="232"/>
      <c r="E69" s="47">
        <v>16995</v>
      </c>
      <c r="F69" s="127">
        <f t="shared" si="5"/>
        <v>16995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3033</v>
      </c>
      <c r="D70" s="234">
        <f>SUM(D71:D75)</f>
        <v>0</v>
      </c>
      <c r="E70" s="34">
        <f>SUM(E71:E75)</f>
        <v>3033</v>
      </c>
      <c r="F70" s="131">
        <f t="shared" si="5"/>
        <v>3033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3033</v>
      </c>
      <c r="D71" s="233"/>
      <c r="E71" s="52">
        <v>3033</v>
      </c>
      <c r="F71" s="126">
        <f t="shared" si="5"/>
        <v>3033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0</v>
      </c>
      <c r="D74" s="233"/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55034</v>
      </c>
      <c r="D76" s="227">
        <f>SUM(D77,D84,D131,D165,D166,D173)</f>
        <v>0</v>
      </c>
      <c r="E76" s="88">
        <f>SUM(E77,E84,E131,E165,E166,E173)</f>
        <v>17657</v>
      </c>
      <c r="F76" s="228">
        <f t="shared" si="5"/>
        <v>17657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0</v>
      </c>
      <c r="K76" s="178">
        <f>SUM(K77,K84,K131,K165,K166,K173)</f>
        <v>37377</v>
      </c>
      <c r="L76" s="89">
        <f t="shared" si="7"/>
        <v>37377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32527</v>
      </c>
      <c r="D84" s="229">
        <f>SUM(D85,D90,D96,D104,D113,D117,D123,D129)</f>
        <v>0</v>
      </c>
      <c r="E84" s="43">
        <f>SUM(E85,E90,E96,E104,E113,E117,E123,E129)</f>
        <v>14651</v>
      </c>
      <c r="F84" s="230">
        <f t="shared" si="5"/>
        <v>14651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17876</v>
      </c>
      <c r="L84" s="101">
        <f t="shared" si="7"/>
        <v>17876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1250</v>
      </c>
      <c r="D85" s="115">
        <f>SUM(D86:D89)</f>
        <v>0</v>
      </c>
      <c r="E85" s="93">
        <f>SUM(E86:E89)</f>
        <v>768</v>
      </c>
      <c r="F85" s="231">
        <f t="shared" si="5"/>
        <v>768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482</v>
      </c>
      <c r="L85" s="94">
        <f t="shared" si="7"/>
        <v>482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1128</v>
      </c>
      <c r="D87" s="233"/>
      <c r="E87" s="52">
        <v>768</v>
      </c>
      <c r="F87" s="126">
        <f t="shared" si="5"/>
        <v>768</v>
      </c>
      <c r="G87" s="233"/>
      <c r="H87" s="181"/>
      <c r="I87" s="96">
        <f t="shared" si="6"/>
        <v>0</v>
      </c>
      <c r="J87" s="233"/>
      <c r="K87" s="181">
        <v>360</v>
      </c>
      <c r="L87" s="96">
        <f t="shared" si="7"/>
        <v>360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97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>
        <v>97</v>
      </c>
      <c r="L88" s="96">
        <f t="shared" si="7"/>
        <v>97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25</v>
      </c>
      <c r="D89" s="233"/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>
        <v>25</v>
      </c>
      <c r="L89" s="96">
        <f t="shared" si="7"/>
        <v>25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17392</v>
      </c>
      <c r="D90" s="234">
        <f>SUM(D91:D95)</f>
        <v>0</v>
      </c>
      <c r="E90" s="34">
        <f>SUM(E91:E95)</f>
        <v>9747</v>
      </c>
      <c r="F90" s="131">
        <f t="shared" si="5"/>
        <v>9747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7645</v>
      </c>
      <c r="L90" s="98">
        <f t="shared" si="7"/>
        <v>7645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4690</v>
      </c>
      <c r="D92" s="233"/>
      <c r="E92" s="52">
        <v>3031</v>
      </c>
      <c r="F92" s="126">
        <f t="shared" si="5"/>
        <v>3031</v>
      </c>
      <c r="G92" s="233"/>
      <c r="H92" s="181"/>
      <c r="I92" s="96">
        <f t="shared" si="6"/>
        <v>0</v>
      </c>
      <c r="J92" s="233"/>
      <c r="K92" s="181">
        <v>1659</v>
      </c>
      <c r="L92" s="96">
        <f t="shared" si="7"/>
        <v>1659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12340</v>
      </c>
      <c r="D93" s="233"/>
      <c r="E93" s="52">
        <v>6716</v>
      </c>
      <c r="F93" s="126">
        <f t="shared" si="5"/>
        <v>6716</v>
      </c>
      <c r="G93" s="233"/>
      <c r="H93" s="181"/>
      <c r="I93" s="96">
        <f t="shared" si="6"/>
        <v>0</v>
      </c>
      <c r="J93" s="233"/>
      <c r="K93" s="181">
        <v>5624</v>
      </c>
      <c r="L93" s="96">
        <f t="shared" si="7"/>
        <v>5624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362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>
        <v>362</v>
      </c>
      <c r="L94" s="96">
        <f t="shared" si="7"/>
        <v>362</v>
      </c>
      <c r="M94" s="110"/>
      <c r="N94" s="52"/>
      <c r="O94" s="96">
        <f t="shared" si="8"/>
        <v>0</v>
      </c>
      <c r="P94" s="351" t="s">
        <v>571</v>
      </c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248</v>
      </c>
      <c r="D96" s="23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248</v>
      </c>
      <c r="L96" s="98">
        <f t="shared" si="7"/>
        <v>248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98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>
        <v>98</v>
      </c>
      <c r="L100" s="96">
        <f t="shared" si="7"/>
        <v>98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150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>
        <v>150</v>
      </c>
      <c r="L103" s="96">
        <f t="shared" si="7"/>
        <v>150</v>
      </c>
      <c r="M103" s="110"/>
      <c r="N103" s="52"/>
      <c r="O103" s="96">
        <f t="shared" si="8"/>
        <v>0</v>
      </c>
      <c r="P103" s="351" t="s">
        <v>573</v>
      </c>
    </row>
    <row r="104" spans="1:16" ht="36" x14ac:dyDescent="0.25">
      <c r="A104" s="97">
        <v>2240</v>
      </c>
      <c r="B104" s="50" t="s">
        <v>305</v>
      </c>
      <c r="C104" s="343">
        <f t="shared" si="4"/>
        <v>12886</v>
      </c>
      <c r="D104" s="234">
        <f>SUM(D105:D112)</f>
        <v>0</v>
      </c>
      <c r="E104" s="34">
        <f>SUM(E105:E112)</f>
        <v>4136</v>
      </c>
      <c r="F104" s="131">
        <f t="shared" si="5"/>
        <v>4136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8750</v>
      </c>
      <c r="L104" s="98">
        <f t="shared" si="7"/>
        <v>8750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1935</v>
      </c>
      <c r="D107" s="233"/>
      <c r="E107" s="52">
        <v>500</v>
      </c>
      <c r="F107" s="126">
        <f t="shared" si="5"/>
        <v>500</v>
      </c>
      <c r="G107" s="233"/>
      <c r="H107" s="181"/>
      <c r="I107" s="96">
        <f t="shared" si="6"/>
        <v>0</v>
      </c>
      <c r="J107" s="233"/>
      <c r="K107" s="181">
        <v>1435</v>
      </c>
      <c r="L107" s="96">
        <f t="shared" si="7"/>
        <v>1435</v>
      </c>
      <c r="M107" s="110"/>
      <c r="N107" s="52"/>
      <c r="O107" s="96">
        <f t="shared" si="8"/>
        <v>0</v>
      </c>
      <c r="P107" s="351"/>
    </row>
    <row r="108" spans="1:16" ht="24" x14ac:dyDescent="0.25">
      <c r="A108" s="31">
        <v>2244</v>
      </c>
      <c r="B108" s="50" t="s">
        <v>306</v>
      </c>
      <c r="C108" s="343">
        <f t="shared" si="4"/>
        <v>10951</v>
      </c>
      <c r="D108" s="233"/>
      <c r="E108" s="52">
        <v>3636</v>
      </c>
      <c r="F108" s="126">
        <f t="shared" si="5"/>
        <v>3636</v>
      </c>
      <c r="G108" s="233"/>
      <c r="H108" s="181"/>
      <c r="I108" s="96">
        <f t="shared" si="6"/>
        <v>0</v>
      </c>
      <c r="J108" s="233"/>
      <c r="K108" s="181">
        <v>7315</v>
      </c>
      <c r="L108" s="96">
        <f t="shared" si="7"/>
        <v>7315</v>
      </c>
      <c r="M108" s="110"/>
      <c r="N108" s="52"/>
      <c r="O108" s="96">
        <f t="shared" si="8"/>
        <v>0</v>
      </c>
      <c r="P108" s="351" t="s">
        <v>1345</v>
      </c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39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39</v>
      </c>
      <c r="L117" s="98">
        <f t="shared" si="12"/>
        <v>39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ht="9.9499999999999993" customHeight="1" x14ac:dyDescent="0.25">
      <c r="A122" s="31">
        <v>2269</v>
      </c>
      <c r="B122" s="50" t="s">
        <v>103</v>
      </c>
      <c r="C122" s="343">
        <f t="shared" si="9"/>
        <v>39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>
        <v>39</v>
      </c>
      <c r="L122" s="96">
        <f t="shared" si="12"/>
        <v>39</v>
      </c>
      <c r="M122" s="110"/>
      <c r="N122" s="52"/>
      <c r="O122" s="96">
        <f t="shared" si="13"/>
        <v>0</v>
      </c>
      <c r="P122" s="351" t="s">
        <v>574</v>
      </c>
    </row>
    <row r="123" spans="1:16" x14ac:dyDescent="0.25">
      <c r="A123" s="97">
        <v>2270</v>
      </c>
      <c r="B123" s="50" t="s">
        <v>104</v>
      </c>
      <c r="C123" s="343">
        <f t="shared" si="9"/>
        <v>712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712</v>
      </c>
      <c r="L123" s="98">
        <f t="shared" si="12"/>
        <v>712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712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>
        <v>712</v>
      </c>
      <c r="L128" s="96">
        <f t="shared" si="12"/>
        <v>712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19935</v>
      </c>
      <c r="D131" s="229">
        <f>SUM(D132,D137,D141,D142,D145,D152,D160,D161,D164)</f>
        <v>0</v>
      </c>
      <c r="E131" s="43">
        <f>SUM(E132,E137,E141,E142,E145,E152,E160,E161,E164)</f>
        <v>3006</v>
      </c>
      <c r="F131" s="230">
        <f t="shared" si="10"/>
        <v>3006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0</v>
      </c>
      <c r="K131" s="91">
        <f>SUM(K132,K137,K141,K142,K145,K152,K160,K161,K164)</f>
        <v>16929</v>
      </c>
      <c r="L131" s="101">
        <f t="shared" si="12"/>
        <v>16929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4056</v>
      </c>
      <c r="D132" s="342">
        <f>SUM(D133:D136)</f>
        <v>0</v>
      </c>
      <c r="E132" s="183">
        <f>SUM(E133:E136)</f>
        <v>0</v>
      </c>
      <c r="F132" s="238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4056</v>
      </c>
      <c r="L132" s="103">
        <f t="shared" si="12"/>
        <v>4056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ht="9.9499999999999993" customHeight="1" x14ac:dyDescent="0.25">
      <c r="A133" s="31">
        <v>2311</v>
      </c>
      <c r="B133" s="50" t="s">
        <v>113</v>
      </c>
      <c r="C133" s="343">
        <f t="shared" si="9"/>
        <v>321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/>
      <c r="K133" s="181">
        <v>321</v>
      </c>
      <c r="L133" s="96">
        <f t="shared" si="12"/>
        <v>321</v>
      </c>
      <c r="M133" s="110"/>
      <c r="N133" s="52"/>
      <c r="O133" s="96">
        <f t="shared" si="13"/>
        <v>0</v>
      </c>
      <c r="P133" s="351" t="s">
        <v>573</v>
      </c>
    </row>
    <row r="134" spans="1:16" ht="9.9499999999999993" customHeight="1" x14ac:dyDescent="0.25">
      <c r="A134" s="31">
        <v>2312</v>
      </c>
      <c r="B134" s="50" t="s">
        <v>114</v>
      </c>
      <c r="C134" s="343">
        <f t="shared" si="9"/>
        <v>3735</v>
      </c>
      <c r="D134" s="233"/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>
        <v>3735</v>
      </c>
      <c r="L134" s="96">
        <f t="shared" si="12"/>
        <v>3735</v>
      </c>
      <c r="M134" s="110"/>
      <c r="N134" s="52"/>
      <c r="O134" s="96">
        <f t="shared" si="13"/>
        <v>0</v>
      </c>
      <c r="P134" s="351" t="s">
        <v>1346</v>
      </c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1210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1210</v>
      </c>
      <c r="L137" s="98">
        <f t="shared" si="12"/>
        <v>1210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1210</v>
      </c>
      <c r="D139" s="233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>
        <v>1210</v>
      </c>
      <c r="L139" s="96">
        <f t="shared" si="12"/>
        <v>1210</v>
      </c>
      <c r="M139" s="110"/>
      <c r="N139" s="52"/>
      <c r="O139" s="96">
        <f t="shared" si="13"/>
        <v>0</v>
      </c>
      <c r="P139" s="351"/>
    </row>
    <row r="140" spans="1:16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143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143</v>
      </c>
      <c r="L142" s="98">
        <f t="shared" si="12"/>
        <v>143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143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>
        <v>143</v>
      </c>
      <c r="L143" s="96">
        <f t="shared" si="12"/>
        <v>143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14326</v>
      </c>
      <c r="D145" s="115">
        <f>SUM(D146:D151)</f>
        <v>0</v>
      </c>
      <c r="E145" s="93">
        <f>SUM(E146:E151)</f>
        <v>3006</v>
      </c>
      <c r="F145" s="231">
        <f t="shared" si="10"/>
        <v>3006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11320</v>
      </c>
      <c r="L145" s="94">
        <f t="shared" si="12"/>
        <v>11320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ht="9.9499999999999993" customHeight="1" x14ac:dyDescent="0.25">
      <c r="A146" s="27">
        <v>2351</v>
      </c>
      <c r="B146" s="45" t="s">
        <v>125</v>
      </c>
      <c r="C146" s="343">
        <f t="shared" si="9"/>
        <v>2713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>
        <v>2713</v>
      </c>
      <c r="L146" s="95">
        <f t="shared" si="12"/>
        <v>2713</v>
      </c>
      <c r="M146" s="275"/>
      <c r="N146" s="47"/>
      <c r="O146" s="95">
        <f t="shared" si="13"/>
        <v>0</v>
      </c>
      <c r="P146" s="324" t="s">
        <v>1347</v>
      </c>
    </row>
    <row r="147" spans="1:16" ht="9.9499999999999993" customHeight="1" x14ac:dyDescent="0.25">
      <c r="A147" s="31">
        <v>2352</v>
      </c>
      <c r="B147" s="50" t="s">
        <v>126</v>
      </c>
      <c r="C147" s="343">
        <f t="shared" si="9"/>
        <v>10313</v>
      </c>
      <c r="D147" s="233"/>
      <c r="E147" s="52">
        <v>3006</v>
      </c>
      <c r="F147" s="126">
        <f t="shared" si="10"/>
        <v>3006</v>
      </c>
      <c r="G147" s="233"/>
      <c r="H147" s="181"/>
      <c r="I147" s="96">
        <f t="shared" si="11"/>
        <v>0</v>
      </c>
      <c r="J147" s="233"/>
      <c r="K147" s="181">
        <v>7307</v>
      </c>
      <c r="L147" s="96">
        <f t="shared" si="12"/>
        <v>7307</v>
      </c>
      <c r="M147" s="110"/>
      <c r="N147" s="52"/>
      <c r="O147" s="96">
        <f t="shared" si="13"/>
        <v>0</v>
      </c>
      <c r="P147" s="351" t="s">
        <v>1348</v>
      </c>
    </row>
    <row r="148" spans="1:16" ht="24" x14ac:dyDescent="0.25">
      <c r="A148" s="31">
        <v>2353</v>
      </c>
      <c r="B148" s="50" t="s">
        <v>127</v>
      </c>
      <c r="C148" s="343">
        <f t="shared" si="9"/>
        <v>1300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>
        <v>1300</v>
      </c>
      <c r="L148" s="96">
        <f t="shared" si="12"/>
        <v>1300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200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200</v>
      </c>
      <c r="L161" s="94">
        <f t="shared" si="12"/>
        <v>200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200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>
        <v>200</v>
      </c>
      <c r="L163" s="96">
        <f t="shared" si="12"/>
        <v>200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2572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0</v>
      </c>
      <c r="K166" s="91">
        <f t="shared" si="15"/>
        <v>2572</v>
      </c>
      <c r="L166" s="101">
        <f t="shared" si="12"/>
        <v>2572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2572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0</v>
      </c>
      <c r="K167" s="183">
        <f t="shared" si="17"/>
        <v>2572</v>
      </c>
      <c r="L167" s="103">
        <f t="shared" si="12"/>
        <v>2572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2522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>
        <v>2522</v>
      </c>
      <c r="L168" s="96">
        <f t="shared" si="12"/>
        <v>2522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50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>
        <v>50</v>
      </c>
      <c r="L170" s="96">
        <f t="shared" si="12"/>
        <v>50</v>
      </c>
      <c r="M170" s="110"/>
      <c r="N170" s="52"/>
      <c r="O170" s="96">
        <f t="shared" si="13"/>
        <v>0</v>
      </c>
      <c r="P170" s="351" t="s">
        <v>1349</v>
      </c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12550</v>
      </c>
      <c r="D195" s="225">
        <f>SUM(D196,D231,D269)</f>
        <v>0</v>
      </c>
      <c r="E195" s="85">
        <f>SUM(E196,E231,E269)</f>
        <v>0</v>
      </c>
      <c r="F195" s="226">
        <f t="shared" si="24"/>
        <v>0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12550</v>
      </c>
      <c r="L195" s="86">
        <f t="shared" si="26"/>
        <v>12550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12550</v>
      </c>
      <c r="D196" s="227">
        <f>D197+D205</f>
        <v>0</v>
      </c>
      <c r="E196" s="88">
        <f>E197+E205</f>
        <v>0</v>
      </c>
      <c r="F196" s="228">
        <f t="shared" si="24"/>
        <v>0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12550</v>
      </c>
      <c r="L196" s="89">
        <f t="shared" si="26"/>
        <v>12550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0</v>
      </c>
      <c r="D197" s="229">
        <f>D198+D199+D202+D203+D204</f>
        <v>0</v>
      </c>
      <c r="E197" s="43">
        <f>E198+E199+E202+E203+E204</f>
        <v>0</v>
      </c>
      <c r="F197" s="230">
        <f t="shared" si="24"/>
        <v>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0</v>
      </c>
      <c r="D199" s="234">
        <f>D200+D201</f>
        <v>0</v>
      </c>
      <c r="E199" s="34">
        <f>E200+E201</f>
        <v>0</v>
      </c>
      <c r="F199" s="131">
        <f t="shared" si="24"/>
        <v>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1"/>
        <v>0</v>
      </c>
      <c r="D200" s="233"/>
      <c r="E200" s="52"/>
      <c r="F200" s="126">
        <f t="shared" si="24"/>
        <v>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12550</v>
      </c>
      <c r="D205" s="229">
        <f>D206+D216+D217+D226+D227+D228+D230</f>
        <v>0</v>
      </c>
      <c r="E205" s="43">
        <f>E206+E216+E217+E226+E227+E228+E230</f>
        <v>0</v>
      </c>
      <c r="F205" s="230">
        <f t="shared" si="24"/>
        <v>0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12550</v>
      </c>
      <c r="L205" s="101">
        <f t="shared" si="26"/>
        <v>12550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12550</v>
      </c>
      <c r="D217" s="234">
        <f>SUM(D218:D225)</f>
        <v>0</v>
      </c>
      <c r="E217" s="34">
        <f>SUM(E218:E225)</f>
        <v>0</v>
      </c>
      <c r="F217" s="131">
        <f t="shared" si="24"/>
        <v>0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12550</v>
      </c>
      <c r="L217" s="98">
        <f t="shared" si="26"/>
        <v>12550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1"/>
        <v>0</v>
      </c>
      <c r="D224" s="233"/>
      <c r="E224" s="52"/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</row>
    <row r="225" spans="1:16" ht="24" customHeight="1" x14ac:dyDescent="0.25">
      <c r="A225" s="31">
        <v>5239</v>
      </c>
      <c r="B225" s="50" t="s">
        <v>197</v>
      </c>
      <c r="C225" s="343">
        <f t="shared" si="21"/>
        <v>12550</v>
      </c>
      <c r="D225" s="233"/>
      <c r="E225" s="52"/>
      <c r="F225" s="126">
        <f t="shared" si="24"/>
        <v>0</v>
      </c>
      <c r="G225" s="233"/>
      <c r="H225" s="181"/>
      <c r="I225" s="96">
        <f t="shared" si="25"/>
        <v>0</v>
      </c>
      <c r="J225" s="233"/>
      <c r="K225" s="181">
        <v>12550</v>
      </c>
      <c r="L225" s="96">
        <f t="shared" si="26"/>
        <v>12550</v>
      </c>
      <c r="M225" s="110"/>
      <c r="N225" s="52"/>
      <c r="O225" s="96">
        <f t="shared" si="27"/>
        <v>0</v>
      </c>
      <c r="P225" s="351" t="s">
        <v>1350</v>
      </c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0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0</v>
      </c>
      <c r="K283" s="104">
        <f>SUM(K284:K285)</f>
        <v>0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0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/>
      <c r="K284" s="181"/>
      <c r="L284" s="96">
        <f t="shared" si="32"/>
        <v>0</v>
      </c>
      <c r="M284" s="110"/>
      <c r="N284" s="52"/>
      <c r="O284" s="96">
        <f t="shared" si="50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156967</v>
      </c>
      <c r="D286" s="403">
        <f>SUM(D283,D269,D231,D196,D188,D174,D76,D54)</f>
        <v>0</v>
      </c>
      <c r="E286" s="404">
        <f>SUM(E283,E269,E231,E196,E188,E174,E76,E54)</f>
        <v>107040</v>
      </c>
      <c r="F286" s="405">
        <f t="shared" si="30"/>
        <v>107040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1"/>
        <v>0</v>
      </c>
      <c r="J286" s="403">
        <f>SUM(J283,J269,J231,J196,J188,J174,J76,J54)</f>
        <v>0</v>
      </c>
      <c r="K286" s="406">
        <f>SUM(K283,K269,K231,K196,K188,K174,K76,K54)</f>
        <v>49927</v>
      </c>
      <c r="L286" s="407">
        <f t="shared" si="32"/>
        <v>49927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-20143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-20143</v>
      </c>
      <c r="L288" s="147">
        <f>J288+K288</f>
        <v>-20143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20143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0</v>
      </c>
      <c r="K290" s="190">
        <f t="shared" si="53"/>
        <v>20143</v>
      </c>
      <c r="L290" s="147">
        <f>J290+K290</f>
        <v>20143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20143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20143</v>
      </c>
      <c r="L291" s="147">
        <f>J291+K291</f>
        <v>20143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</sheetData>
  <sheetProtection algorithmName="SHA-512" hashValue="habaxzGKDoJpndTYtStWo6iz5xaykQ5gOk9ht9mw3zK/6e1xINJXYgY0aZxj/+rBqmV0tyOTWx8AI6h2eguAuw==" saltValue="9dOvxASpiaQauGSfkGO4iA==" spinCount="100000" sheet="1" objects="1" scenarios="1"/>
  <mergeCells count="29">
    <mergeCell ref="A2:P2"/>
    <mergeCell ref="A3:P3"/>
    <mergeCell ref="C16:P16"/>
    <mergeCell ref="A17:A19"/>
    <mergeCell ref="B17:B19"/>
    <mergeCell ref="C17:O17"/>
    <mergeCell ref="P17:P19"/>
    <mergeCell ref="C18:C19"/>
    <mergeCell ref="D18:D19"/>
    <mergeCell ref="E18:E19"/>
    <mergeCell ref="C5:P5"/>
    <mergeCell ref="C6:P6"/>
    <mergeCell ref="C7:P7"/>
    <mergeCell ref="C8:P8"/>
    <mergeCell ref="C9:P9"/>
    <mergeCell ref="C11:P11"/>
    <mergeCell ref="A288:B288"/>
    <mergeCell ref="J18:J19"/>
    <mergeCell ref="K18:K19"/>
    <mergeCell ref="A290:B290"/>
    <mergeCell ref="F18:F19"/>
    <mergeCell ref="G18:G19"/>
    <mergeCell ref="H18:H19"/>
    <mergeCell ref="I18:I19"/>
    <mergeCell ref="C14:P14"/>
    <mergeCell ref="L18:L19"/>
    <mergeCell ref="M18:M19"/>
    <mergeCell ref="N18:N19"/>
    <mergeCell ref="O18:O19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21.pielikums Jūrmalas pilsētas domes
2015.gada 5.marta saistošajiem noteikumiem Nr.13
(protokols Nr.6, 11.punkts)
Tāme Nr.08.8.2.  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O321"/>
  <sheetViews>
    <sheetView view="pageLayout" zoomScaleNormal="100" workbookViewId="0">
      <selection activeCell="BP12" sqref="BP12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9" style="1" customWidth="1"/>
    <col min="4" max="4" width="8.7109375" style="158" hidden="1" customWidth="1" outlineLevel="1"/>
    <col min="5" max="5" width="8.7109375" style="1" customWidth="1" collapsed="1"/>
    <col min="6" max="6" width="8.7109375" style="158" hidden="1" customWidth="1" outlineLevel="1"/>
    <col min="7" max="7" width="6.42578125" style="158" hidden="1" customWidth="1" outlineLevel="1"/>
    <col min="8" max="8" width="5.7109375" style="158" hidden="1" customWidth="1" outlineLevel="1"/>
    <col min="9" max="9" width="5.85546875" style="158" hidden="1" customWidth="1" outlineLevel="1"/>
    <col min="10" max="10" width="7.140625" style="158" hidden="1" customWidth="1" outlineLevel="1"/>
    <col min="11" max="11" width="6.5703125" style="158" hidden="1" customWidth="1" outlineLevel="1"/>
    <col min="12" max="51" width="7.85546875" style="158" hidden="1" customWidth="1" outlineLevel="1"/>
    <col min="52" max="52" width="7.85546875" style="1" customWidth="1" collapsed="1"/>
    <col min="53" max="53" width="8.7109375" style="158" hidden="1" customWidth="1" outlineLevel="1"/>
    <col min="54" max="59" width="7.85546875" style="158" hidden="1" customWidth="1" outlineLevel="1"/>
    <col min="60" max="60" width="7.85546875" style="1" customWidth="1" collapsed="1"/>
    <col min="61" max="61" width="8.7109375" style="158" hidden="1" customWidth="1" outlineLevel="1"/>
    <col min="62" max="65" width="7.85546875" style="158" hidden="1" customWidth="1" outlineLevel="1"/>
    <col min="66" max="66" width="7.5703125" style="158" customWidth="1" collapsed="1"/>
    <col min="67" max="16384" width="9.140625" style="1"/>
  </cols>
  <sheetData>
    <row r="1" spans="1:66" x14ac:dyDescent="0.25">
      <c r="A1" s="1123"/>
      <c r="B1" s="1123"/>
      <c r="C1" s="1123"/>
      <c r="D1" s="1123"/>
      <c r="E1" s="1123"/>
      <c r="F1" s="1123"/>
      <c r="G1" s="1123"/>
      <c r="H1" s="1123"/>
      <c r="I1" s="1123"/>
      <c r="J1" s="1123"/>
      <c r="K1" s="1123"/>
      <c r="L1" s="1123"/>
      <c r="M1" s="1123"/>
      <c r="N1" s="1123"/>
      <c r="O1" s="1123"/>
      <c r="P1" s="1123"/>
      <c r="Q1" s="1123"/>
      <c r="R1" s="1123"/>
      <c r="S1" s="1123"/>
      <c r="T1" s="1123"/>
      <c r="U1" s="1123"/>
      <c r="V1" s="1123"/>
      <c r="W1" s="1123"/>
      <c r="X1" s="1123"/>
      <c r="Y1" s="1123"/>
      <c r="Z1" s="1123"/>
      <c r="AA1" s="1123"/>
      <c r="AB1" s="1123"/>
      <c r="AC1" s="1123"/>
      <c r="AD1" s="1123"/>
      <c r="AE1" s="1123"/>
      <c r="AF1" s="1123"/>
      <c r="AG1" s="1123"/>
      <c r="AH1" s="1123"/>
      <c r="AI1" s="1123"/>
      <c r="AJ1" s="1123"/>
      <c r="AK1" s="1123"/>
      <c r="AL1" s="1123"/>
      <c r="AM1" s="1123"/>
      <c r="AN1" s="1123"/>
      <c r="AO1" s="1123"/>
      <c r="AP1" s="1123"/>
      <c r="AQ1" s="1123"/>
      <c r="AR1" s="1123"/>
      <c r="AS1" s="1123"/>
      <c r="AT1" s="1123"/>
      <c r="AU1" s="1123"/>
      <c r="AV1" s="1123"/>
      <c r="AW1" s="1123"/>
      <c r="AX1" s="1123"/>
      <c r="AY1" s="1123"/>
      <c r="AZ1" s="1123"/>
      <c r="BA1" s="1123"/>
      <c r="BB1" s="1123"/>
      <c r="BC1" s="1123"/>
      <c r="BD1" s="1123"/>
      <c r="BE1" s="1123"/>
      <c r="BF1" s="1123"/>
      <c r="BG1" s="1123"/>
      <c r="BH1" s="1123"/>
      <c r="BI1" s="1123"/>
      <c r="BJ1" s="1123"/>
      <c r="BK1" s="1123"/>
      <c r="BL1" s="1123"/>
      <c r="BM1" s="1123"/>
      <c r="BN1" s="1123"/>
    </row>
    <row r="2" spans="1:66" ht="18" customHeight="1" x14ac:dyDescent="0.25">
      <c r="A2" s="1124" t="s">
        <v>292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  <c r="N2" s="1125"/>
      <c r="O2" s="1125"/>
      <c r="P2" s="1125"/>
      <c r="Q2" s="1125"/>
      <c r="R2" s="1125"/>
      <c r="S2" s="1125"/>
      <c r="T2" s="1125"/>
      <c r="U2" s="1125"/>
      <c r="V2" s="1125"/>
      <c r="W2" s="1125"/>
      <c r="X2" s="1125"/>
      <c r="Y2" s="1125"/>
      <c r="Z2" s="1125"/>
      <c r="AA2" s="1125"/>
      <c r="AB2" s="1125"/>
      <c r="AC2" s="1125"/>
      <c r="AD2" s="1125"/>
      <c r="AE2" s="1125"/>
      <c r="AF2" s="1125"/>
      <c r="AG2" s="1125"/>
      <c r="AH2" s="1125"/>
      <c r="AI2" s="1125"/>
      <c r="AJ2" s="1125"/>
      <c r="AK2" s="1125"/>
      <c r="AL2" s="1125"/>
      <c r="AM2" s="1125"/>
      <c r="AN2" s="1125"/>
      <c r="AO2" s="1125"/>
      <c r="AP2" s="1125"/>
      <c r="AQ2" s="1125"/>
      <c r="AR2" s="1125"/>
      <c r="AS2" s="1125"/>
      <c r="AT2" s="1125"/>
      <c r="AU2" s="1125"/>
      <c r="AV2" s="1125"/>
      <c r="AW2" s="1125"/>
      <c r="AX2" s="1125"/>
      <c r="AY2" s="1125"/>
      <c r="AZ2" s="1125"/>
      <c r="BA2" s="1125"/>
      <c r="BB2" s="1125"/>
      <c r="BC2" s="1125"/>
      <c r="BD2" s="1125"/>
      <c r="BE2" s="1125"/>
      <c r="BF2" s="1125"/>
      <c r="BG2" s="1125"/>
      <c r="BH2" s="1125"/>
      <c r="BI2" s="1125"/>
      <c r="BJ2" s="1125"/>
      <c r="BK2" s="1125"/>
      <c r="BL2" s="1125"/>
      <c r="BM2" s="1125"/>
      <c r="BN2" s="1126"/>
    </row>
    <row r="3" spans="1:66" x14ac:dyDescent="0.25">
      <c r="A3" s="2"/>
      <c r="B3" s="3"/>
      <c r="C3" s="837"/>
      <c r="D3" s="838"/>
      <c r="E3" s="839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  <c r="Q3" s="840"/>
      <c r="R3" s="840"/>
      <c r="S3" s="840"/>
      <c r="T3" s="840"/>
      <c r="U3" s="840"/>
      <c r="V3" s="840"/>
      <c r="W3" s="840"/>
      <c r="X3" s="840"/>
      <c r="Y3" s="840"/>
      <c r="Z3" s="840"/>
      <c r="AA3" s="840"/>
      <c r="AB3" s="840"/>
      <c r="AC3" s="840"/>
      <c r="AD3" s="840"/>
      <c r="AE3" s="840"/>
      <c r="AF3" s="840"/>
      <c r="AG3" s="840"/>
      <c r="AH3" s="840"/>
      <c r="AI3" s="840"/>
      <c r="AJ3" s="840"/>
      <c r="AK3" s="840"/>
      <c r="AL3" s="840"/>
      <c r="AM3" s="840"/>
      <c r="AN3" s="840"/>
      <c r="AO3" s="840"/>
      <c r="AP3" s="840"/>
      <c r="AQ3" s="840"/>
      <c r="AR3" s="840"/>
      <c r="AS3" s="840"/>
      <c r="AT3" s="840"/>
      <c r="AU3" s="840"/>
      <c r="AV3" s="840"/>
      <c r="AW3" s="840"/>
      <c r="AX3" s="840"/>
      <c r="AY3" s="840"/>
      <c r="AZ3" s="837"/>
      <c r="BA3" s="840"/>
      <c r="BB3" s="840"/>
      <c r="BC3" s="840"/>
      <c r="BD3" s="840"/>
      <c r="BE3" s="840"/>
      <c r="BF3" s="840"/>
      <c r="BG3" s="840"/>
      <c r="BH3" s="841"/>
      <c r="BI3" s="3"/>
      <c r="BJ3" s="3"/>
      <c r="BK3" s="3"/>
      <c r="BL3" s="3"/>
      <c r="BM3" s="3"/>
      <c r="BN3" s="842"/>
    </row>
    <row r="4" spans="1:66" ht="12.75" customHeight="1" x14ac:dyDescent="0.25">
      <c r="A4" s="5" t="s">
        <v>0</v>
      </c>
      <c r="B4" s="6"/>
      <c r="C4" s="1127" t="s">
        <v>1416</v>
      </c>
      <c r="D4" s="1128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9"/>
    </row>
    <row r="5" spans="1:66" ht="12.75" customHeight="1" x14ac:dyDescent="0.25">
      <c r="A5" s="5" t="s">
        <v>1</v>
      </c>
      <c r="B5" s="6"/>
      <c r="C5" s="1127" t="s">
        <v>318</v>
      </c>
      <c r="D5" s="1128"/>
      <c r="E5" s="1128"/>
      <c r="F5" s="1128"/>
      <c r="G5" s="1128"/>
      <c r="H5" s="1128"/>
      <c r="I5" s="1128"/>
      <c r="J5" s="1128"/>
      <c r="K5" s="1128"/>
      <c r="L5" s="1128"/>
      <c r="M5" s="1128"/>
      <c r="N5" s="1128"/>
      <c r="O5" s="1128"/>
      <c r="P5" s="1128"/>
      <c r="Q5" s="1128"/>
      <c r="R5" s="1128"/>
      <c r="S5" s="1128"/>
      <c r="T5" s="1128"/>
      <c r="U5" s="1128"/>
      <c r="V5" s="1128"/>
      <c r="W5" s="1128"/>
      <c r="X5" s="1128"/>
      <c r="Y5" s="1128"/>
      <c r="Z5" s="1128"/>
      <c r="AA5" s="1128"/>
      <c r="AB5" s="1128"/>
      <c r="AC5" s="1128"/>
      <c r="AD5" s="1128"/>
      <c r="AE5" s="1128"/>
      <c r="AF5" s="1128"/>
      <c r="AG5" s="1128"/>
      <c r="AH5" s="1128"/>
      <c r="AI5" s="1128"/>
      <c r="AJ5" s="1128"/>
      <c r="AK5" s="1128"/>
      <c r="AL5" s="1128"/>
      <c r="AM5" s="1128"/>
      <c r="AN5" s="1128"/>
      <c r="AO5" s="1128"/>
      <c r="AP5" s="1128"/>
      <c r="AQ5" s="1128"/>
      <c r="AR5" s="1128"/>
      <c r="AS5" s="1128"/>
      <c r="AT5" s="1128"/>
      <c r="AU5" s="1128"/>
      <c r="AV5" s="1128"/>
      <c r="AW5" s="1128"/>
      <c r="AX5" s="1128"/>
      <c r="AY5" s="1128"/>
      <c r="AZ5" s="1128"/>
      <c r="BA5" s="1128"/>
      <c r="BB5" s="1128"/>
      <c r="BC5" s="1128"/>
      <c r="BD5" s="1128"/>
      <c r="BE5" s="1128"/>
      <c r="BF5" s="1128"/>
      <c r="BG5" s="1128"/>
      <c r="BH5" s="1128"/>
      <c r="BI5" s="1128"/>
      <c r="BJ5" s="1128"/>
      <c r="BK5" s="1128"/>
      <c r="BL5" s="1128"/>
      <c r="BM5" s="1128"/>
      <c r="BN5" s="1129"/>
    </row>
    <row r="6" spans="1:66" ht="12.75" customHeight="1" x14ac:dyDescent="0.25">
      <c r="A6" s="2" t="s">
        <v>2</v>
      </c>
      <c r="B6" s="3"/>
      <c r="C6" s="1132" t="s">
        <v>320</v>
      </c>
      <c r="D6" s="1133"/>
      <c r="E6" s="1133"/>
      <c r="F6" s="1133"/>
      <c r="G6" s="1133"/>
      <c r="H6" s="1133"/>
      <c r="I6" s="1133"/>
      <c r="J6" s="1133"/>
      <c r="K6" s="1133"/>
      <c r="L6" s="1133"/>
      <c r="M6" s="1133"/>
      <c r="N6" s="1133"/>
      <c r="O6" s="1133"/>
      <c r="P6" s="1133"/>
      <c r="Q6" s="1133"/>
      <c r="R6" s="1133"/>
      <c r="S6" s="1133"/>
      <c r="T6" s="1133"/>
      <c r="U6" s="1133"/>
      <c r="V6" s="1133"/>
      <c r="W6" s="1133"/>
      <c r="X6" s="1133"/>
      <c r="Y6" s="1133"/>
      <c r="Z6" s="1133"/>
      <c r="AA6" s="1133"/>
      <c r="AB6" s="1133"/>
      <c r="AC6" s="1133"/>
      <c r="AD6" s="1133"/>
      <c r="AE6" s="1133"/>
      <c r="AF6" s="1133"/>
      <c r="AG6" s="1133"/>
      <c r="AH6" s="1133"/>
      <c r="AI6" s="1133"/>
      <c r="AJ6" s="1133"/>
      <c r="AK6" s="1133"/>
      <c r="AL6" s="1133"/>
      <c r="AM6" s="1133"/>
      <c r="AN6" s="1133"/>
      <c r="AO6" s="1133"/>
      <c r="AP6" s="1133"/>
      <c r="AQ6" s="1133"/>
      <c r="AR6" s="1133"/>
      <c r="AS6" s="1133"/>
      <c r="AT6" s="1133"/>
      <c r="AU6" s="1133"/>
      <c r="AV6" s="1133"/>
      <c r="AW6" s="1133"/>
      <c r="AX6" s="1133"/>
      <c r="AY6" s="1133"/>
      <c r="AZ6" s="1133"/>
      <c r="BA6" s="1133"/>
      <c r="BB6" s="1133"/>
      <c r="BC6" s="1133"/>
      <c r="BD6" s="1133"/>
      <c r="BE6" s="1133"/>
      <c r="BF6" s="1133"/>
      <c r="BG6" s="1133"/>
      <c r="BH6" s="1133"/>
      <c r="BI6" s="1133"/>
      <c r="BJ6" s="1133"/>
      <c r="BK6" s="1133"/>
      <c r="BL6" s="1133"/>
      <c r="BM6" s="1133"/>
      <c r="BN6" s="1134"/>
    </row>
    <row r="7" spans="1:66" ht="12.75" customHeight="1" x14ac:dyDescent="0.25">
      <c r="A7" s="2" t="s">
        <v>3</v>
      </c>
      <c r="B7" s="3"/>
      <c r="C7" s="1132" t="s">
        <v>1366</v>
      </c>
      <c r="D7" s="1133"/>
      <c r="E7" s="1133"/>
      <c r="F7" s="1133"/>
      <c r="G7" s="1133"/>
      <c r="H7" s="1133"/>
      <c r="I7" s="1133"/>
      <c r="J7" s="1133"/>
      <c r="K7" s="1133"/>
      <c r="L7" s="1133"/>
      <c r="M7" s="1133"/>
      <c r="N7" s="1133"/>
      <c r="O7" s="1133"/>
      <c r="P7" s="1133"/>
      <c r="Q7" s="1133"/>
      <c r="R7" s="1133"/>
      <c r="S7" s="1133"/>
      <c r="T7" s="1133"/>
      <c r="U7" s="1133"/>
      <c r="V7" s="1133"/>
      <c r="W7" s="1133"/>
      <c r="X7" s="1133"/>
      <c r="Y7" s="1133"/>
      <c r="Z7" s="1133"/>
      <c r="AA7" s="1133"/>
      <c r="AB7" s="1133"/>
      <c r="AC7" s="1133"/>
      <c r="AD7" s="1133"/>
      <c r="AE7" s="1133"/>
      <c r="AF7" s="1133"/>
      <c r="AG7" s="1133"/>
      <c r="AH7" s="1133"/>
      <c r="AI7" s="1133"/>
      <c r="AJ7" s="1133"/>
      <c r="AK7" s="1133"/>
      <c r="AL7" s="1133"/>
      <c r="AM7" s="1133"/>
      <c r="AN7" s="1133"/>
      <c r="AO7" s="1133"/>
      <c r="AP7" s="1133"/>
      <c r="AQ7" s="1133"/>
      <c r="AR7" s="1133"/>
      <c r="AS7" s="1133"/>
      <c r="AT7" s="1133"/>
      <c r="AU7" s="1133"/>
      <c r="AV7" s="1133"/>
      <c r="AW7" s="1133"/>
      <c r="AX7" s="1133"/>
      <c r="AY7" s="1133"/>
      <c r="AZ7" s="1133"/>
      <c r="BA7" s="1133"/>
      <c r="BB7" s="1133"/>
      <c r="BC7" s="1133"/>
      <c r="BD7" s="1133"/>
      <c r="BE7" s="1133"/>
      <c r="BF7" s="1133"/>
      <c r="BG7" s="1133"/>
      <c r="BH7" s="1133"/>
      <c r="BI7" s="1133"/>
      <c r="BJ7" s="1133"/>
      <c r="BK7" s="1133"/>
      <c r="BL7" s="1133"/>
      <c r="BM7" s="1133"/>
      <c r="BN7" s="1134"/>
    </row>
    <row r="8" spans="1:66" ht="24" customHeight="1" x14ac:dyDescent="0.25">
      <c r="A8" s="2" t="s">
        <v>4</v>
      </c>
      <c r="B8" s="3"/>
      <c r="C8" s="1127" t="s">
        <v>1367</v>
      </c>
      <c r="D8" s="1128"/>
      <c r="E8" s="1128"/>
      <c r="F8" s="1128"/>
      <c r="G8" s="1128"/>
      <c r="H8" s="1128"/>
      <c r="I8" s="1128"/>
      <c r="J8" s="1128"/>
      <c r="K8" s="1128"/>
      <c r="L8" s="1128"/>
      <c r="M8" s="1128"/>
      <c r="N8" s="1128"/>
      <c r="O8" s="1128"/>
      <c r="P8" s="1128"/>
      <c r="Q8" s="1128"/>
      <c r="R8" s="1128"/>
      <c r="S8" s="1128"/>
      <c r="T8" s="1128"/>
      <c r="U8" s="1128"/>
      <c r="V8" s="1128"/>
      <c r="W8" s="1128"/>
      <c r="X8" s="1128"/>
      <c r="Y8" s="1128"/>
      <c r="Z8" s="1128"/>
      <c r="AA8" s="1128"/>
      <c r="AB8" s="1128"/>
      <c r="AC8" s="1128"/>
      <c r="AD8" s="1128"/>
      <c r="AE8" s="1128"/>
      <c r="AF8" s="1128"/>
      <c r="AG8" s="1128"/>
      <c r="AH8" s="1128"/>
      <c r="AI8" s="1128"/>
      <c r="AJ8" s="1128"/>
      <c r="AK8" s="1128"/>
      <c r="AL8" s="1128"/>
      <c r="AM8" s="1128"/>
      <c r="AN8" s="1128"/>
      <c r="AO8" s="1128"/>
      <c r="AP8" s="1128"/>
      <c r="AQ8" s="1128"/>
      <c r="AR8" s="1128"/>
      <c r="AS8" s="1128"/>
      <c r="AT8" s="1128"/>
      <c r="AU8" s="1128"/>
      <c r="AV8" s="1128"/>
      <c r="AW8" s="1128"/>
      <c r="AX8" s="1128"/>
      <c r="AY8" s="1128"/>
      <c r="AZ8" s="1128"/>
      <c r="BA8" s="1128"/>
      <c r="BB8" s="1128"/>
      <c r="BC8" s="1128"/>
      <c r="BD8" s="1128"/>
      <c r="BE8" s="1128"/>
      <c r="BF8" s="1128"/>
      <c r="BG8" s="1128"/>
      <c r="BH8" s="1128"/>
      <c r="BI8" s="1128"/>
      <c r="BJ8" s="1128"/>
      <c r="BK8" s="1128"/>
      <c r="BL8" s="1128"/>
      <c r="BM8" s="1128"/>
      <c r="BN8" s="1129"/>
    </row>
    <row r="9" spans="1:66" ht="12.75" customHeight="1" x14ac:dyDescent="0.25">
      <c r="A9" s="7" t="s">
        <v>5</v>
      </c>
      <c r="B9" s="3"/>
      <c r="C9" s="1037"/>
      <c r="D9" s="843"/>
      <c r="E9" s="844"/>
      <c r="F9" s="845"/>
      <c r="G9" s="845"/>
      <c r="H9" s="845"/>
      <c r="I9" s="845"/>
      <c r="J9" s="845"/>
      <c r="K9" s="845"/>
      <c r="L9" s="845"/>
      <c r="M9" s="845"/>
      <c r="N9" s="845"/>
      <c r="O9" s="845"/>
      <c r="P9" s="845"/>
      <c r="Q9" s="845"/>
      <c r="R9" s="845"/>
      <c r="S9" s="845"/>
      <c r="T9" s="845"/>
      <c r="U9" s="845"/>
      <c r="V9" s="845"/>
      <c r="W9" s="845"/>
      <c r="X9" s="845"/>
      <c r="Y9" s="845"/>
      <c r="Z9" s="845"/>
      <c r="AA9" s="845"/>
      <c r="AB9" s="845"/>
      <c r="AC9" s="845"/>
      <c r="AD9" s="845"/>
      <c r="AE9" s="845"/>
      <c r="AF9" s="845"/>
      <c r="AG9" s="845"/>
      <c r="AH9" s="845"/>
      <c r="AI9" s="845"/>
      <c r="AJ9" s="845"/>
      <c r="AK9" s="845"/>
      <c r="AL9" s="845"/>
      <c r="AM9" s="845"/>
      <c r="AN9" s="845"/>
      <c r="AO9" s="845"/>
      <c r="AP9" s="845"/>
      <c r="AQ9" s="845"/>
      <c r="AR9" s="845"/>
      <c r="AS9" s="845"/>
      <c r="AT9" s="845"/>
      <c r="AU9" s="845"/>
      <c r="AV9" s="845"/>
      <c r="AW9" s="845"/>
      <c r="AX9" s="845"/>
      <c r="AY9" s="845"/>
      <c r="AZ9" s="844"/>
      <c r="BA9" s="845"/>
      <c r="BB9" s="845"/>
      <c r="BC9" s="845"/>
      <c r="BD9" s="845"/>
      <c r="BE9" s="845"/>
      <c r="BF9" s="845"/>
      <c r="BG9" s="845"/>
      <c r="BH9" s="846"/>
      <c r="BI9" s="302"/>
      <c r="BJ9" s="302"/>
      <c r="BK9" s="302"/>
      <c r="BL9" s="302"/>
      <c r="BM9" s="302"/>
      <c r="BN9" s="634"/>
    </row>
    <row r="10" spans="1:66" ht="12.75" customHeight="1" x14ac:dyDescent="0.25">
      <c r="A10" s="2"/>
      <c r="B10" s="3" t="s">
        <v>6</v>
      </c>
      <c r="C10" s="1132" t="s">
        <v>1368</v>
      </c>
      <c r="D10" s="1133"/>
      <c r="E10" s="1133"/>
      <c r="F10" s="1133"/>
      <c r="G10" s="1133"/>
      <c r="H10" s="1133"/>
      <c r="I10" s="1133"/>
      <c r="J10" s="1133"/>
      <c r="K10" s="1133"/>
      <c r="L10" s="1133"/>
      <c r="M10" s="1133"/>
      <c r="N10" s="1133"/>
      <c r="O10" s="1133"/>
      <c r="P10" s="1133"/>
      <c r="Q10" s="1133"/>
      <c r="R10" s="1133"/>
      <c r="S10" s="1133"/>
      <c r="T10" s="1133"/>
      <c r="U10" s="1133"/>
      <c r="V10" s="1133"/>
      <c r="W10" s="1133"/>
      <c r="X10" s="1133"/>
      <c r="Y10" s="1133"/>
      <c r="Z10" s="1133"/>
      <c r="AA10" s="1133"/>
      <c r="AB10" s="1133"/>
      <c r="AC10" s="1133"/>
      <c r="AD10" s="1133"/>
      <c r="AE10" s="1133"/>
      <c r="AF10" s="1133"/>
      <c r="AG10" s="1133"/>
      <c r="AH10" s="1133"/>
      <c r="AI10" s="1133"/>
      <c r="AJ10" s="1133"/>
      <c r="AK10" s="1133"/>
      <c r="AL10" s="1133"/>
      <c r="AM10" s="1133"/>
      <c r="AN10" s="1133"/>
      <c r="AO10" s="1133"/>
      <c r="AP10" s="1133"/>
      <c r="AQ10" s="1133"/>
      <c r="AR10" s="1133"/>
      <c r="AS10" s="1133"/>
      <c r="AT10" s="1133"/>
      <c r="AU10" s="1133"/>
      <c r="AV10" s="1133"/>
      <c r="AW10" s="1133"/>
      <c r="AX10" s="1133"/>
      <c r="AY10" s="1133"/>
      <c r="AZ10" s="1133"/>
      <c r="BA10" s="1133"/>
      <c r="BB10" s="1133"/>
      <c r="BC10" s="1133"/>
      <c r="BD10" s="1133"/>
      <c r="BE10" s="1133"/>
      <c r="BF10" s="1133"/>
      <c r="BG10" s="1133"/>
      <c r="BH10" s="1133"/>
      <c r="BI10" s="1133"/>
      <c r="BJ10" s="1133"/>
      <c r="BK10" s="1133"/>
      <c r="BL10" s="1133"/>
      <c r="BM10" s="1133"/>
      <c r="BN10" s="1134"/>
    </row>
    <row r="11" spans="1:66" ht="12.75" customHeight="1" x14ac:dyDescent="0.25">
      <c r="A11" s="2"/>
      <c r="B11" s="3" t="s">
        <v>7</v>
      </c>
      <c r="C11" s="844"/>
      <c r="D11" s="843"/>
      <c r="E11" s="844"/>
      <c r="F11" s="845"/>
      <c r="G11" s="845"/>
      <c r="H11" s="845"/>
      <c r="I11" s="845"/>
      <c r="J11" s="845"/>
      <c r="K11" s="845"/>
      <c r="L11" s="845"/>
      <c r="M11" s="845"/>
      <c r="N11" s="845"/>
      <c r="O11" s="845"/>
      <c r="P11" s="845"/>
      <c r="Q11" s="845"/>
      <c r="R11" s="845"/>
      <c r="S11" s="845"/>
      <c r="T11" s="845"/>
      <c r="U11" s="845"/>
      <c r="V11" s="845"/>
      <c r="W11" s="845"/>
      <c r="X11" s="845"/>
      <c r="Y11" s="845"/>
      <c r="Z11" s="845"/>
      <c r="AA11" s="845"/>
      <c r="AB11" s="845"/>
      <c r="AC11" s="845"/>
      <c r="AD11" s="845"/>
      <c r="AE11" s="845"/>
      <c r="AF11" s="845"/>
      <c r="AG11" s="845"/>
      <c r="AH11" s="845"/>
      <c r="AI11" s="845"/>
      <c r="AJ11" s="845"/>
      <c r="AK11" s="845"/>
      <c r="AL11" s="845"/>
      <c r="AM11" s="845"/>
      <c r="AN11" s="845"/>
      <c r="AO11" s="845"/>
      <c r="AP11" s="845"/>
      <c r="AQ11" s="845"/>
      <c r="AR11" s="845"/>
      <c r="AS11" s="845"/>
      <c r="AT11" s="845"/>
      <c r="AU11" s="845"/>
      <c r="AV11" s="845"/>
      <c r="AW11" s="845"/>
      <c r="AX11" s="845"/>
      <c r="AY11" s="845"/>
      <c r="AZ11" s="844"/>
      <c r="BA11" s="845"/>
      <c r="BB11" s="845"/>
      <c r="BC11" s="845"/>
      <c r="BD11" s="845"/>
      <c r="BE11" s="845"/>
      <c r="BF11" s="845"/>
      <c r="BG11" s="845"/>
      <c r="BH11" s="846"/>
      <c r="BI11" s="302"/>
      <c r="BJ11" s="302"/>
      <c r="BK11" s="302"/>
      <c r="BL11" s="302"/>
      <c r="BM11" s="302"/>
      <c r="BN11" s="634"/>
    </row>
    <row r="12" spans="1:66" ht="12.75" customHeight="1" x14ac:dyDescent="0.25">
      <c r="A12" s="2"/>
      <c r="B12" s="3" t="s">
        <v>8</v>
      </c>
      <c r="C12" s="844"/>
      <c r="D12" s="843"/>
      <c r="E12" s="844"/>
      <c r="F12" s="845"/>
      <c r="G12" s="845"/>
      <c r="H12" s="845"/>
      <c r="I12" s="845"/>
      <c r="J12" s="845"/>
      <c r="K12" s="845"/>
      <c r="L12" s="845"/>
      <c r="M12" s="845"/>
      <c r="N12" s="845"/>
      <c r="O12" s="845"/>
      <c r="P12" s="845"/>
      <c r="Q12" s="845"/>
      <c r="R12" s="845"/>
      <c r="S12" s="845"/>
      <c r="T12" s="845"/>
      <c r="U12" s="845"/>
      <c r="V12" s="845"/>
      <c r="W12" s="845"/>
      <c r="X12" s="845"/>
      <c r="Y12" s="845"/>
      <c r="Z12" s="845"/>
      <c r="AA12" s="845"/>
      <c r="AB12" s="845"/>
      <c r="AC12" s="845"/>
      <c r="AD12" s="845"/>
      <c r="AE12" s="845"/>
      <c r="AF12" s="845"/>
      <c r="AG12" s="845"/>
      <c r="AH12" s="845"/>
      <c r="AI12" s="845"/>
      <c r="AJ12" s="845"/>
      <c r="AK12" s="845"/>
      <c r="AL12" s="845"/>
      <c r="AM12" s="845"/>
      <c r="AN12" s="845"/>
      <c r="AO12" s="845"/>
      <c r="AP12" s="845"/>
      <c r="AQ12" s="845"/>
      <c r="AR12" s="845"/>
      <c r="AS12" s="845"/>
      <c r="AT12" s="845"/>
      <c r="AU12" s="845"/>
      <c r="AV12" s="845"/>
      <c r="AW12" s="845"/>
      <c r="AX12" s="845"/>
      <c r="AY12" s="845"/>
      <c r="AZ12" s="844"/>
      <c r="BA12" s="845"/>
      <c r="BB12" s="845"/>
      <c r="BC12" s="845"/>
      <c r="BD12" s="845"/>
      <c r="BE12" s="845"/>
      <c r="BF12" s="845"/>
      <c r="BG12" s="845"/>
      <c r="BH12" s="846"/>
      <c r="BI12" s="302"/>
      <c r="BJ12" s="302"/>
      <c r="BK12" s="302"/>
      <c r="BL12" s="302"/>
      <c r="BM12" s="302"/>
      <c r="BN12" s="634"/>
    </row>
    <row r="13" spans="1:66" ht="12.75" customHeight="1" x14ac:dyDescent="0.25">
      <c r="A13" s="2"/>
      <c r="B13" s="3" t="s">
        <v>9</v>
      </c>
      <c r="C13" s="844"/>
      <c r="D13" s="843"/>
      <c r="E13" s="844"/>
      <c r="F13" s="845"/>
      <c r="G13" s="845"/>
      <c r="H13" s="845"/>
      <c r="I13" s="845"/>
      <c r="J13" s="845"/>
      <c r="K13" s="845"/>
      <c r="L13" s="845"/>
      <c r="M13" s="845"/>
      <c r="N13" s="845"/>
      <c r="O13" s="845"/>
      <c r="P13" s="845"/>
      <c r="Q13" s="845"/>
      <c r="R13" s="845"/>
      <c r="S13" s="845"/>
      <c r="T13" s="845"/>
      <c r="U13" s="845"/>
      <c r="V13" s="845"/>
      <c r="W13" s="845"/>
      <c r="X13" s="845"/>
      <c r="Y13" s="845"/>
      <c r="Z13" s="845"/>
      <c r="AA13" s="845"/>
      <c r="AB13" s="845"/>
      <c r="AC13" s="845"/>
      <c r="AD13" s="845"/>
      <c r="AE13" s="845"/>
      <c r="AF13" s="845"/>
      <c r="AG13" s="845"/>
      <c r="AH13" s="845"/>
      <c r="AI13" s="845"/>
      <c r="AJ13" s="845"/>
      <c r="AK13" s="845"/>
      <c r="AL13" s="845"/>
      <c r="AM13" s="845"/>
      <c r="AN13" s="845"/>
      <c r="AO13" s="845"/>
      <c r="AP13" s="845"/>
      <c r="AQ13" s="845"/>
      <c r="AR13" s="845"/>
      <c r="AS13" s="845"/>
      <c r="AT13" s="845"/>
      <c r="AU13" s="845"/>
      <c r="AV13" s="845"/>
      <c r="AW13" s="845"/>
      <c r="AX13" s="845"/>
      <c r="AY13" s="845"/>
      <c r="AZ13" s="844"/>
      <c r="BA13" s="845"/>
      <c r="BB13" s="845"/>
      <c r="BC13" s="845"/>
      <c r="BD13" s="845"/>
      <c r="BE13" s="845"/>
      <c r="BF13" s="845"/>
      <c r="BG13" s="845"/>
      <c r="BH13" s="846"/>
      <c r="BI13" s="302"/>
      <c r="BJ13" s="302"/>
      <c r="BK13" s="302"/>
      <c r="BL13" s="302"/>
      <c r="BM13" s="302"/>
      <c r="BN13" s="634"/>
    </row>
    <row r="14" spans="1:66" ht="12.75" customHeight="1" x14ac:dyDescent="0.25">
      <c r="A14" s="2"/>
      <c r="B14" s="3" t="s">
        <v>10</v>
      </c>
      <c r="C14" s="844"/>
      <c r="D14" s="843"/>
      <c r="E14" s="844"/>
      <c r="F14" s="845"/>
      <c r="G14" s="845"/>
      <c r="H14" s="845"/>
      <c r="I14" s="845"/>
      <c r="J14" s="845"/>
      <c r="K14" s="845"/>
      <c r="L14" s="845"/>
      <c r="M14" s="845"/>
      <c r="N14" s="845"/>
      <c r="O14" s="845"/>
      <c r="P14" s="845"/>
      <c r="Q14" s="845"/>
      <c r="R14" s="845"/>
      <c r="S14" s="845"/>
      <c r="T14" s="845"/>
      <c r="U14" s="845"/>
      <c r="V14" s="845"/>
      <c r="W14" s="845"/>
      <c r="X14" s="845"/>
      <c r="Y14" s="845"/>
      <c r="Z14" s="845"/>
      <c r="AA14" s="845"/>
      <c r="AB14" s="845"/>
      <c r="AC14" s="845"/>
      <c r="AD14" s="845"/>
      <c r="AE14" s="845"/>
      <c r="AF14" s="845"/>
      <c r="AG14" s="845"/>
      <c r="AH14" s="845"/>
      <c r="AI14" s="845"/>
      <c r="AJ14" s="845"/>
      <c r="AK14" s="845"/>
      <c r="AL14" s="845"/>
      <c r="AM14" s="845"/>
      <c r="AN14" s="845"/>
      <c r="AO14" s="845"/>
      <c r="AP14" s="845"/>
      <c r="AQ14" s="845"/>
      <c r="AR14" s="845"/>
      <c r="AS14" s="845"/>
      <c r="AT14" s="845"/>
      <c r="AU14" s="845"/>
      <c r="AV14" s="845"/>
      <c r="AW14" s="845"/>
      <c r="AX14" s="845"/>
      <c r="AY14" s="845"/>
      <c r="AZ14" s="844"/>
      <c r="BA14" s="845"/>
      <c r="BB14" s="845"/>
      <c r="BC14" s="845"/>
      <c r="BD14" s="845"/>
      <c r="BE14" s="845"/>
      <c r="BF14" s="845"/>
      <c r="BG14" s="845"/>
      <c r="BH14" s="846"/>
      <c r="BI14" s="302"/>
      <c r="BJ14" s="302"/>
      <c r="BK14" s="302"/>
      <c r="BL14" s="302"/>
      <c r="BM14" s="302"/>
      <c r="BN14" s="634"/>
    </row>
    <row r="15" spans="1:66" ht="12.75" customHeight="1" x14ac:dyDescent="0.25">
      <c r="A15" s="8"/>
      <c r="B15" s="9"/>
      <c r="C15" s="847"/>
      <c r="D15" s="848"/>
      <c r="E15" s="849"/>
      <c r="F15" s="848"/>
      <c r="G15" s="848"/>
      <c r="H15" s="848"/>
      <c r="I15" s="848"/>
      <c r="J15" s="848"/>
      <c r="K15" s="848"/>
      <c r="L15" s="848"/>
      <c r="M15" s="848"/>
      <c r="N15" s="848"/>
      <c r="O15" s="848"/>
      <c r="P15" s="848"/>
      <c r="Q15" s="848"/>
      <c r="R15" s="848"/>
      <c r="S15" s="848"/>
      <c r="T15" s="848"/>
      <c r="U15" s="848"/>
      <c r="V15" s="848"/>
      <c r="W15" s="848"/>
      <c r="X15" s="848"/>
      <c r="Y15" s="848"/>
      <c r="Z15" s="848"/>
      <c r="AA15" s="848"/>
      <c r="AB15" s="848"/>
      <c r="AC15" s="848"/>
      <c r="AD15" s="848"/>
      <c r="AE15" s="848"/>
      <c r="AF15" s="848"/>
      <c r="AG15" s="848"/>
      <c r="AH15" s="848"/>
      <c r="AI15" s="848"/>
      <c r="AJ15" s="848"/>
      <c r="AK15" s="848"/>
      <c r="AL15" s="848"/>
      <c r="AM15" s="848"/>
      <c r="AN15" s="848"/>
      <c r="AO15" s="848"/>
      <c r="AP15" s="848"/>
      <c r="AQ15" s="848"/>
      <c r="AR15" s="848"/>
      <c r="AS15" s="848"/>
      <c r="AT15" s="848"/>
      <c r="AU15" s="848"/>
      <c r="AV15" s="848"/>
      <c r="AW15" s="848"/>
      <c r="AX15" s="848"/>
      <c r="AY15" s="848"/>
      <c r="AZ15" s="849"/>
      <c r="BA15" s="848"/>
      <c r="BB15" s="848"/>
      <c r="BC15" s="848"/>
      <c r="BD15" s="848"/>
      <c r="BE15" s="848"/>
      <c r="BF15" s="848"/>
      <c r="BG15" s="848"/>
      <c r="BH15" s="850"/>
      <c r="BI15" s="851"/>
      <c r="BJ15" s="851"/>
      <c r="BK15" s="851"/>
      <c r="BL15" s="851"/>
      <c r="BM15" s="851"/>
      <c r="BN15" s="852"/>
    </row>
    <row r="16" spans="1:66" s="10" customFormat="1" ht="12.75" customHeight="1" x14ac:dyDescent="0.25">
      <c r="A16" s="1104" t="s">
        <v>11</v>
      </c>
      <c r="B16" s="1107" t="s">
        <v>12</v>
      </c>
      <c r="C16" s="1110" t="s">
        <v>274</v>
      </c>
      <c r="D16" s="1111"/>
      <c r="E16" s="1111"/>
      <c r="F16" s="1111"/>
      <c r="G16" s="1111"/>
      <c r="H16" s="1111"/>
      <c r="I16" s="1111"/>
      <c r="J16" s="1111"/>
      <c r="K16" s="1111"/>
      <c r="L16" s="1111"/>
      <c r="M16" s="1111"/>
      <c r="N16" s="1111"/>
      <c r="O16" s="1111"/>
      <c r="P16" s="1111"/>
      <c r="Q16" s="1111"/>
      <c r="R16" s="1111"/>
      <c r="S16" s="1111"/>
      <c r="T16" s="1111"/>
      <c r="U16" s="1111"/>
      <c r="V16" s="1111"/>
      <c r="W16" s="1111"/>
      <c r="X16" s="1111"/>
      <c r="Y16" s="1111"/>
      <c r="Z16" s="1111"/>
      <c r="AA16" s="1111"/>
      <c r="AB16" s="1111"/>
      <c r="AC16" s="1111"/>
      <c r="AD16" s="1111"/>
      <c r="AE16" s="1111"/>
      <c r="AF16" s="1111"/>
      <c r="AG16" s="1111"/>
      <c r="AH16" s="1111"/>
      <c r="AI16" s="1111"/>
      <c r="AJ16" s="1111"/>
      <c r="AK16" s="1111"/>
      <c r="AL16" s="1111"/>
      <c r="AM16" s="1111"/>
      <c r="AN16" s="1111"/>
      <c r="AO16" s="1111"/>
      <c r="AP16" s="1111"/>
      <c r="AQ16" s="1111"/>
      <c r="AR16" s="1111"/>
      <c r="AS16" s="1111"/>
      <c r="AT16" s="1111"/>
      <c r="AU16" s="1111"/>
      <c r="AV16" s="1111"/>
      <c r="AW16" s="1111"/>
      <c r="AX16" s="1111"/>
      <c r="AY16" s="1111"/>
      <c r="AZ16" s="1111"/>
      <c r="BA16" s="1111"/>
      <c r="BB16" s="1111"/>
      <c r="BC16" s="1111"/>
      <c r="BD16" s="1111"/>
      <c r="BE16" s="1111"/>
      <c r="BF16" s="1111"/>
      <c r="BG16" s="1111"/>
      <c r="BH16" s="1111"/>
      <c r="BI16" s="1111"/>
      <c r="BJ16" s="1111"/>
      <c r="BK16" s="1111"/>
      <c r="BL16" s="1111"/>
      <c r="BM16" s="1111"/>
      <c r="BN16" s="1140"/>
    </row>
    <row r="17" spans="1:66" s="10" customFormat="1" ht="12.75" customHeight="1" x14ac:dyDescent="0.25">
      <c r="A17" s="1139"/>
      <c r="B17" s="1108"/>
      <c r="C17" s="1141" t="s">
        <v>13</v>
      </c>
      <c r="D17" s="1143" t="s">
        <v>1369</v>
      </c>
      <c r="E17" s="1145" t="s">
        <v>14</v>
      </c>
      <c r="F17" s="1143" t="s">
        <v>1370</v>
      </c>
      <c r="G17" s="1131" t="s">
        <v>1371</v>
      </c>
      <c r="H17" s="1131"/>
      <c r="I17" s="1131"/>
      <c r="J17" s="1131"/>
      <c r="K17" s="1131"/>
      <c r="L17" s="1131"/>
      <c r="M17" s="1131"/>
      <c r="N17" s="1131"/>
      <c r="O17" s="1131"/>
      <c r="P17" s="1131"/>
      <c r="Q17" s="1131"/>
      <c r="R17" s="1131"/>
      <c r="S17" s="1131"/>
      <c r="T17" s="1131"/>
      <c r="U17" s="1131"/>
      <c r="V17" s="1131"/>
      <c r="W17" s="1131"/>
      <c r="X17" s="1131"/>
      <c r="Y17" s="1131"/>
      <c r="Z17" s="1131"/>
      <c r="AA17" s="1131"/>
      <c r="AB17" s="1131"/>
      <c r="AC17" s="1131"/>
      <c r="AD17" s="1131"/>
      <c r="AE17" s="1131"/>
      <c r="AF17" s="1131"/>
      <c r="AG17" s="1131"/>
      <c r="AH17" s="1131"/>
      <c r="AI17" s="1131"/>
      <c r="AJ17" s="1131"/>
      <c r="AK17" s="1131"/>
      <c r="AL17" s="1131"/>
      <c r="AM17" s="1131"/>
      <c r="AN17" s="1131"/>
      <c r="AO17" s="1131"/>
      <c r="AP17" s="1131"/>
      <c r="AQ17" s="1131"/>
      <c r="AR17" s="1131"/>
      <c r="AS17" s="1131"/>
      <c r="AT17" s="1131"/>
      <c r="AU17" s="1131"/>
      <c r="AV17" s="1131"/>
      <c r="AW17" s="1131"/>
      <c r="AX17" s="1131"/>
      <c r="AY17" s="1131"/>
      <c r="AZ17" s="1135" t="s">
        <v>15</v>
      </c>
      <c r="BA17" s="1137" t="s">
        <v>1372</v>
      </c>
      <c r="BB17" s="1131" t="s">
        <v>1371</v>
      </c>
      <c r="BC17" s="1131"/>
      <c r="BD17" s="1131"/>
      <c r="BE17" s="1131"/>
      <c r="BF17" s="1131"/>
      <c r="BG17" s="1131"/>
      <c r="BH17" s="1145" t="s">
        <v>16</v>
      </c>
      <c r="BI17" s="1143" t="s">
        <v>1373</v>
      </c>
      <c r="BJ17" s="1130" t="s">
        <v>1371</v>
      </c>
      <c r="BK17" s="1131"/>
      <c r="BL17" s="1131"/>
      <c r="BM17" s="1131"/>
      <c r="BN17" s="1147" t="s">
        <v>17</v>
      </c>
    </row>
    <row r="18" spans="1:66" s="11" customFormat="1" ht="61.5" customHeight="1" thickBot="1" x14ac:dyDescent="0.3">
      <c r="A18" s="1106"/>
      <c r="B18" s="1108"/>
      <c r="C18" s="1142"/>
      <c r="D18" s="1144"/>
      <c r="E18" s="1146"/>
      <c r="F18" s="1144"/>
      <c r="G18" s="853" t="s">
        <v>1374</v>
      </c>
      <c r="H18" s="853" t="s">
        <v>1375</v>
      </c>
      <c r="I18" s="853" t="s">
        <v>1376</v>
      </c>
      <c r="J18" s="853" t="s">
        <v>1412</v>
      </c>
      <c r="K18" s="854" t="s">
        <v>1413</v>
      </c>
      <c r="L18" s="853"/>
      <c r="M18" s="853"/>
      <c r="N18" s="853"/>
      <c r="O18" s="853"/>
      <c r="P18" s="853"/>
      <c r="Q18" s="853"/>
      <c r="R18" s="853"/>
      <c r="S18" s="853"/>
      <c r="T18" s="853"/>
      <c r="U18" s="853"/>
      <c r="V18" s="853"/>
      <c r="W18" s="853"/>
      <c r="X18" s="853"/>
      <c r="Y18" s="853"/>
      <c r="Z18" s="855"/>
      <c r="AA18" s="855"/>
      <c r="AB18" s="855"/>
      <c r="AC18" s="855"/>
      <c r="AD18" s="855"/>
      <c r="AE18" s="855"/>
      <c r="AF18" s="855"/>
      <c r="AG18" s="855"/>
      <c r="AH18" s="855"/>
      <c r="AI18" s="855"/>
      <c r="AJ18" s="855"/>
      <c r="AK18" s="855"/>
      <c r="AL18" s="855"/>
      <c r="AM18" s="855"/>
      <c r="AN18" s="855"/>
      <c r="AO18" s="855"/>
      <c r="AP18" s="855"/>
      <c r="AQ18" s="855"/>
      <c r="AR18" s="855"/>
      <c r="AS18" s="855"/>
      <c r="AT18" s="855"/>
      <c r="AU18" s="855"/>
      <c r="AV18" s="855"/>
      <c r="AW18" s="855"/>
      <c r="AX18" s="855"/>
      <c r="AY18" s="856"/>
      <c r="AZ18" s="1136"/>
      <c r="BA18" s="1138"/>
      <c r="BB18" s="855"/>
      <c r="BC18" s="855"/>
      <c r="BD18" s="855"/>
      <c r="BE18" s="855"/>
      <c r="BF18" s="855"/>
      <c r="BG18" s="856"/>
      <c r="BH18" s="1146"/>
      <c r="BI18" s="1144"/>
      <c r="BJ18" s="855"/>
      <c r="BK18" s="855"/>
      <c r="BL18" s="855"/>
      <c r="BM18" s="856"/>
      <c r="BN18" s="1148"/>
    </row>
    <row r="19" spans="1:66" s="11" customFormat="1" ht="9.75" customHeight="1" thickTop="1" x14ac:dyDescent="0.25">
      <c r="A19" s="12" t="s">
        <v>18</v>
      </c>
      <c r="B19" s="12">
        <v>2</v>
      </c>
      <c r="C19" s="857">
        <v>3</v>
      </c>
      <c r="D19" s="858">
        <v>4</v>
      </c>
      <c r="E19" s="375">
        <v>5</v>
      </c>
      <c r="F19" s="859">
        <v>6</v>
      </c>
      <c r="G19" s="162">
        <v>7</v>
      </c>
      <c r="H19" s="162">
        <v>8</v>
      </c>
      <c r="I19" s="162">
        <v>9</v>
      </c>
      <c r="J19" s="162">
        <v>10</v>
      </c>
      <c r="K19" s="162">
        <v>11</v>
      </c>
      <c r="L19" s="162">
        <v>12</v>
      </c>
      <c r="M19" s="162">
        <v>13</v>
      </c>
      <c r="N19" s="162">
        <v>14</v>
      </c>
      <c r="O19" s="162">
        <v>15</v>
      </c>
      <c r="P19" s="162">
        <v>16</v>
      </c>
      <c r="Q19" s="162">
        <v>17</v>
      </c>
      <c r="R19" s="162">
        <v>18</v>
      </c>
      <c r="S19" s="162">
        <v>19</v>
      </c>
      <c r="T19" s="162">
        <v>10</v>
      </c>
      <c r="U19" s="162">
        <v>21</v>
      </c>
      <c r="V19" s="162">
        <v>22</v>
      </c>
      <c r="W19" s="162">
        <v>23</v>
      </c>
      <c r="X19" s="162">
        <v>24</v>
      </c>
      <c r="Y19" s="162">
        <v>25</v>
      </c>
      <c r="Z19" s="162">
        <v>26</v>
      </c>
      <c r="AA19" s="162">
        <v>27</v>
      </c>
      <c r="AB19" s="162">
        <v>11</v>
      </c>
      <c r="AC19" s="162">
        <v>29</v>
      </c>
      <c r="AD19" s="162">
        <v>30</v>
      </c>
      <c r="AE19" s="162">
        <v>31</v>
      </c>
      <c r="AF19" s="162">
        <v>32</v>
      </c>
      <c r="AG19" s="162">
        <v>33</v>
      </c>
      <c r="AH19" s="162">
        <v>34</v>
      </c>
      <c r="AI19" s="162">
        <v>35</v>
      </c>
      <c r="AJ19" s="162">
        <v>36</v>
      </c>
      <c r="AK19" s="162">
        <v>37</v>
      </c>
      <c r="AL19" s="162">
        <v>38</v>
      </c>
      <c r="AM19" s="162">
        <v>39</v>
      </c>
      <c r="AN19" s="162">
        <v>40</v>
      </c>
      <c r="AO19" s="162">
        <v>41</v>
      </c>
      <c r="AP19" s="162">
        <v>42</v>
      </c>
      <c r="AQ19" s="162">
        <v>43</v>
      </c>
      <c r="AR19" s="162">
        <v>44</v>
      </c>
      <c r="AS19" s="162">
        <v>45</v>
      </c>
      <c r="AT19" s="162">
        <v>46</v>
      </c>
      <c r="AU19" s="162">
        <v>47</v>
      </c>
      <c r="AV19" s="162">
        <v>48</v>
      </c>
      <c r="AW19" s="162">
        <v>49</v>
      </c>
      <c r="AX19" s="162">
        <v>50</v>
      </c>
      <c r="AY19" s="268">
        <v>51</v>
      </c>
      <c r="AZ19" s="12">
        <v>52</v>
      </c>
      <c r="BA19" s="859">
        <v>53</v>
      </c>
      <c r="BB19" s="162">
        <v>54</v>
      </c>
      <c r="BC19" s="162">
        <v>55</v>
      </c>
      <c r="BD19" s="162">
        <v>56</v>
      </c>
      <c r="BE19" s="162">
        <v>57</v>
      </c>
      <c r="BF19" s="162">
        <v>58</v>
      </c>
      <c r="BG19" s="268">
        <v>59</v>
      </c>
      <c r="BH19" s="12">
        <v>60</v>
      </c>
      <c r="BI19" s="859">
        <v>61</v>
      </c>
      <c r="BJ19" s="162">
        <v>62</v>
      </c>
      <c r="BK19" s="162">
        <v>63</v>
      </c>
      <c r="BL19" s="162">
        <v>64</v>
      </c>
      <c r="BM19" s="268">
        <v>65</v>
      </c>
      <c r="BN19" s="860">
        <v>66</v>
      </c>
    </row>
    <row r="20" spans="1:66" s="17" customFormat="1" x14ac:dyDescent="0.25">
      <c r="A20" s="15"/>
      <c r="B20" s="16" t="s">
        <v>19</v>
      </c>
      <c r="C20" s="861"/>
      <c r="D20" s="862"/>
      <c r="E20" s="863"/>
      <c r="F20" s="864"/>
      <c r="G20" s="865"/>
      <c r="H20" s="865"/>
      <c r="I20" s="865"/>
      <c r="J20" s="865"/>
      <c r="K20" s="865"/>
      <c r="L20" s="865"/>
      <c r="M20" s="865"/>
      <c r="N20" s="865"/>
      <c r="O20" s="865"/>
      <c r="P20" s="865"/>
      <c r="Q20" s="865"/>
      <c r="R20" s="865"/>
      <c r="S20" s="865"/>
      <c r="T20" s="865"/>
      <c r="U20" s="865"/>
      <c r="V20" s="865"/>
      <c r="W20" s="865"/>
      <c r="X20" s="865"/>
      <c r="Y20" s="865"/>
      <c r="Z20" s="865"/>
      <c r="AA20" s="865"/>
      <c r="AB20" s="865"/>
      <c r="AC20" s="865"/>
      <c r="AD20" s="865"/>
      <c r="AE20" s="865"/>
      <c r="AF20" s="865"/>
      <c r="AG20" s="865"/>
      <c r="AH20" s="865"/>
      <c r="AI20" s="865"/>
      <c r="AJ20" s="865"/>
      <c r="AK20" s="865"/>
      <c r="AL20" s="865"/>
      <c r="AM20" s="865"/>
      <c r="AN20" s="865"/>
      <c r="AO20" s="865"/>
      <c r="AP20" s="865"/>
      <c r="AQ20" s="865"/>
      <c r="AR20" s="865"/>
      <c r="AS20" s="865"/>
      <c r="AT20" s="865"/>
      <c r="AU20" s="865"/>
      <c r="AV20" s="865"/>
      <c r="AW20" s="865"/>
      <c r="AX20" s="865"/>
      <c r="AY20" s="863"/>
      <c r="AZ20" s="866"/>
      <c r="BA20" s="864"/>
      <c r="BB20" s="865"/>
      <c r="BC20" s="865"/>
      <c r="BD20" s="865"/>
      <c r="BE20" s="865"/>
      <c r="BF20" s="865"/>
      <c r="BG20" s="863"/>
      <c r="BH20" s="866"/>
      <c r="BI20" s="864"/>
      <c r="BJ20" s="865"/>
      <c r="BK20" s="865"/>
      <c r="BL20" s="865"/>
      <c r="BM20" s="863"/>
      <c r="BN20" s="867"/>
    </row>
    <row r="21" spans="1:66" s="17" customFormat="1" ht="12.75" thickBot="1" x14ac:dyDescent="0.3">
      <c r="A21" s="18"/>
      <c r="B21" s="19" t="s">
        <v>20</v>
      </c>
      <c r="C21" s="868">
        <f>SUM(C22,C25,C26,C27,C42,C43)</f>
        <v>466324</v>
      </c>
      <c r="D21" s="869">
        <f>SUM(D22,D25,D26,D27,D42,D43)</f>
        <v>500000</v>
      </c>
      <c r="E21" s="269">
        <f t="shared" ref="E21" si="0">SUM(E22,E25,E26,E42,E43)</f>
        <v>466324</v>
      </c>
      <c r="F21" s="869">
        <f>SUM(F22,F25,F26,F42,F43)</f>
        <v>500000</v>
      </c>
      <c r="G21" s="163">
        <f>SUM(G22,G25,G26,G42,G43)</f>
        <v>-29200</v>
      </c>
      <c r="H21" s="163">
        <f t="shared" ref="H21:AX21" si="1">SUM(H22,H25,H26,H42,H43)</f>
        <v>-230</v>
      </c>
      <c r="I21" s="163">
        <f t="shared" si="1"/>
        <v>-1449</v>
      </c>
      <c r="J21" s="163">
        <f t="shared" si="1"/>
        <v>-302797</v>
      </c>
      <c r="K21" s="163">
        <f t="shared" si="1"/>
        <v>300000</v>
      </c>
      <c r="L21" s="163">
        <f t="shared" si="1"/>
        <v>0</v>
      </c>
      <c r="M21" s="163">
        <f t="shared" si="1"/>
        <v>0</v>
      </c>
      <c r="N21" s="163">
        <f t="shared" si="1"/>
        <v>0</v>
      </c>
      <c r="O21" s="163">
        <f t="shared" si="1"/>
        <v>0</v>
      </c>
      <c r="P21" s="163">
        <f t="shared" si="1"/>
        <v>0</v>
      </c>
      <c r="Q21" s="163">
        <f t="shared" si="1"/>
        <v>0</v>
      </c>
      <c r="R21" s="163">
        <f t="shared" si="1"/>
        <v>0</v>
      </c>
      <c r="S21" s="163">
        <f t="shared" si="1"/>
        <v>0</v>
      </c>
      <c r="T21" s="163">
        <f t="shared" si="1"/>
        <v>0</v>
      </c>
      <c r="U21" s="163">
        <f t="shared" si="1"/>
        <v>0</v>
      </c>
      <c r="V21" s="163">
        <f t="shared" si="1"/>
        <v>0</v>
      </c>
      <c r="W21" s="163">
        <f t="shared" si="1"/>
        <v>0</v>
      </c>
      <c r="X21" s="163">
        <f t="shared" si="1"/>
        <v>0</v>
      </c>
      <c r="Y21" s="163">
        <f t="shared" si="1"/>
        <v>0</v>
      </c>
      <c r="Z21" s="163">
        <f t="shared" si="1"/>
        <v>0</v>
      </c>
      <c r="AA21" s="163">
        <f t="shared" si="1"/>
        <v>0</v>
      </c>
      <c r="AB21" s="163">
        <f t="shared" si="1"/>
        <v>0</v>
      </c>
      <c r="AC21" s="163">
        <f t="shared" si="1"/>
        <v>0</v>
      </c>
      <c r="AD21" s="163">
        <f t="shared" si="1"/>
        <v>0</v>
      </c>
      <c r="AE21" s="163">
        <f t="shared" si="1"/>
        <v>0</v>
      </c>
      <c r="AF21" s="163">
        <f t="shared" si="1"/>
        <v>0</v>
      </c>
      <c r="AG21" s="163">
        <f t="shared" si="1"/>
        <v>0</v>
      </c>
      <c r="AH21" s="163">
        <f t="shared" si="1"/>
        <v>0</v>
      </c>
      <c r="AI21" s="163">
        <f t="shared" si="1"/>
        <v>0</v>
      </c>
      <c r="AJ21" s="163">
        <f t="shared" si="1"/>
        <v>0</v>
      </c>
      <c r="AK21" s="163">
        <f t="shared" si="1"/>
        <v>0</v>
      </c>
      <c r="AL21" s="163">
        <f t="shared" si="1"/>
        <v>0</v>
      </c>
      <c r="AM21" s="163">
        <f t="shared" si="1"/>
        <v>0</v>
      </c>
      <c r="AN21" s="163">
        <f t="shared" si="1"/>
        <v>0</v>
      </c>
      <c r="AO21" s="163">
        <f t="shared" si="1"/>
        <v>0</v>
      </c>
      <c r="AP21" s="163">
        <f t="shared" si="1"/>
        <v>0</v>
      </c>
      <c r="AQ21" s="163">
        <f t="shared" si="1"/>
        <v>0</v>
      </c>
      <c r="AR21" s="163">
        <f t="shared" si="1"/>
        <v>0</v>
      </c>
      <c r="AS21" s="163">
        <f t="shared" si="1"/>
        <v>0</v>
      </c>
      <c r="AT21" s="163">
        <f t="shared" si="1"/>
        <v>0</v>
      </c>
      <c r="AU21" s="163">
        <f t="shared" si="1"/>
        <v>0</v>
      </c>
      <c r="AV21" s="163">
        <f t="shared" si="1"/>
        <v>0</v>
      </c>
      <c r="AW21" s="163">
        <f t="shared" si="1"/>
        <v>0</v>
      </c>
      <c r="AX21" s="163">
        <f t="shared" si="1"/>
        <v>0</v>
      </c>
      <c r="AY21" s="269">
        <f>SUM(AY22,AY25,AY26,AY42,AY43)</f>
        <v>0</v>
      </c>
      <c r="AZ21" s="353">
        <f t="shared" ref="AZ21" si="2">SUM(AZ22,AZ25,AZ26,AZ42,AZ43)</f>
        <v>0</v>
      </c>
      <c r="BA21" s="869">
        <f>SUM(BA22,BA25,BA43)</f>
        <v>0</v>
      </c>
      <c r="BB21" s="163">
        <f t="shared" ref="BB21:BG21" si="3">SUM(BB22,BB25,BB26,BB42,BB43)</f>
        <v>0</v>
      </c>
      <c r="BC21" s="163">
        <f t="shared" si="3"/>
        <v>0</v>
      </c>
      <c r="BD21" s="163">
        <f t="shared" si="3"/>
        <v>0</v>
      </c>
      <c r="BE21" s="163">
        <f t="shared" si="3"/>
        <v>0</v>
      </c>
      <c r="BF21" s="163">
        <f t="shared" si="3"/>
        <v>0</v>
      </c>
      <c r="BG21" s="269">
        <f t="shared" si="3"/>
        <v>0</v>
      </c>
      <c r="BH21" s="353">
        <f>SUM(BH22,BH27,BH43)</f>
        <v>0</v>
      </c>
      <c r="BI21" s="869">
        <f>SUM(BI22,BI27,BI43)</f>
        <v>0</v>
      </c>
      <c r="BJ21" s="163">
        <f>SUM(BJ22,BJ27,BJ43)</f>
        <v>0</v>
      </c>
      <c r="BK21" s="163">
        <f t="shared" ref="BK21:BM21" si="4">SUM(BK22,BK25,BK26,BK42,BK43)</f>
        <v>0</v>
      </c>
      <c r="BL21" s="163">
        <f t="shared" si="4"/>
        <v>0</v>
      </c>
      <c r="BM21" s="269">
        <f t="shared" si="4"/>
        <v>0</v>
      </c>
      <c r="BN21" s="870">
        <f>SUM(BN22,BN45)</f>
        <v>0</v>
      </c>
    </row>
    <row r="22" spans="1:66" ht="12.75" thickTop="1" x14ac:dyDescent="0.25">
      <c r="A22" s="22"/>
      <c r="B22" s="23" t="s">
        <v>21</v>
      </c>
      <c r="C22" s="871">
        <f t="shared" ref="C22" si="5">SUM(C23:C24)</f>
        <v>0</v>
      </c>
      <c r="D22" s="872">
        <f t="shared" ref="D22:E22" si="6">SUM(D23:D24)</f>
        <v>0</v>
      </c>
      <c r="E22" s="270">
        <f t="shared" si="6"/>
        <v>0</v>
      </c>
      <c r="F22" s="872">
        <f>SUM(F23:F24)</f>
        <v>0</v>
      </c>
      <c r="G22" s="164">
        <f>SUM(G23:G24)</f>
        <v>0</v>
      </c>
      <c r="H22" s="164">
        <f t="shared" ref="H22:AX22" si="7">SUM(H23:H24)</f>
        <v>0</v>
      </c>
      <c r="I22" s="164">
        <f t="shared" si="7"/>
        <v>0</v>
      </c>
      <c r="J22" s="164">
        <f t="shared" si="7"/>
        <v>0</v>
      </c>
      <c r="K22" s="164">
        <f t="shared" si="7"/>
        <v>0</v>
      </c>
      <c r="L22" s="164">
        <f t="shared" si="7"/>
        <v>0</v>
      </c>
      <c r="M22" s="164">
        <f t="shared" si="7"/>
        <v>0</v>
      </c>
      <c r="N22" s="164">
        <f t="shared" si="7"/>
        <v>0</v>
      </c>
      <c r="O22" s="164">
        <f t="shared" si="7"/>
        <v>0</v>
      </c>
      <c r="P22" s="164">
        <f t="shared" si="7"/>
        <v>0</v>
      </c>
      <c r="Q22" s="164">
        <f t="shared" si="7"/>
        <v>0</v>
      </c>
      <c r="R22" s="164">
        <f t="shared" si="7"/>
        <v>0</v>
      </c>
      <c r="S22" s="164">
        <f t="shared" si="7"/>
        <v>0</v>
      </c>
      <c r="T22" s="164">
        <f t="shared" si="7"/>
        <v>0</v>
      </c>
      <c r="U22" s="164">
        <f t="shared" si="7"/>
        <v>0</v>
      </c>
      <c r="V22" s="164">
        <f t="shared" si="7"/>
        <v>0</v>
      </c>
      <c r="W22" s="164">
        <f t="shared" si="7"/>
        <v>0</v>
      </c>
      <c r="X22" s="164">
        <f t="shared" si="7"/>
        <v>0</v>
      </c>
      <c r="Y22" s="164">
        <f t="shared" si="7"/>
        <v>0</v>
      </c>
      <c r="Z22" s="164">
        <f t="shared" si="7"/>
        <v>0</v>
      </c>
      <c r="AA22" s="164">
        <f t="shared" si="7"/>
        <v>0</v>
      </c>
      <c r="AB22" s="164">
        <f t="shared" si="7"/>
        <v>0</v>
      </c>
      <c r="AC22" s="164">
        <f t="shared" si="7"/>
        <v>0</v>
      </c>
      <c r="AD22" s="164">
        <f t="shared" si="7"/>
        <v>0</v>
      </c>
      <c r="AE22" s="164">
        <f t="shared" si="7"/>
        <v>0</v>
      </c>
      <c r="AF22" s="164">
        <f t="shared" si="7"/>
        <v>0</v>
      </c>
      <c r="AG22" s="164">
        <f t="shared" si="7"/>
        <v>0</v>
      </c>
      <c r="AH22" s="164">
        <f t="shared" si="7"/>
        <v>0</v>
      </c>
      <c r="AI22" s="164">
        <f t="shared" si="7"/>
        <v>0</v>
      </c>
      <c r="AJ22" s="164">
        <f t="shared" si="7"/>
        <v>0</v>
      </c>
      <c r="AK22" s="164">
        <f t="shared" si="7"/>
        <v>0</v>
      </c>
      <c r="AL22" s="164">
        <f t="shared" si="7"/>
        <v>0</v>
      </c>
      <c r="AM22" s="164">
        <f t="shared" si="7"/>
        <v>0</v>
      </c>
      <c r="AN22" s="164">
        <f t="shared" si="7"/>
        <v>0</v>
      </c>
      <c r="AO22" s="164">
        <f t="shared" si="7"/>
        <v>0</v>
      </c>
      <c r="AP22" s="164">
        <f t="shared" si="7"/>
        <v>0</v>
      </c>
      <c r="AQ22" s="164">
        <f t="shared" si="7"/>
        <v>0</v>
      </c>
      <c r="AR22" s="164">
        <f t="shared" si="7"/>
        <v>0</v>
      </c>
      <c r="AS22" s="164">
        <f t="shared" si="7"/>
        <v>0</v>
      </c>
      <c r="AT22" s="164">
        <f t="shared" si="7"/>
        <v>0</v>
      </c>
      <c r="AU22" s="164">
        <f t="shared" si="7"/>
        <v>0</v>
      </c>
      <c r="AV22" s="164">
        <f t="shared" si="7"/>
        <v>0</v>
      </c>
      <c r="AW22" s="164">
        <f t="shared" si="7"/>
        <v>0</v>
      </c>
      <c r="AX22" s="164">
        <f t="shared" si="7"/>
        <v>0</v>
      </c>
      <c r="AY22" s="270">
        <f>SUM(AY23:AY24)</f>
        <v>0</v>
      </c>
      <c r="AZ22" s="354">
        <f t="shared" ref="AZ22" si="8">SUM(AZ23:AZ24)</f>
        <v>0</v>
      </c>
      <c r="BA22" s="872">
        <f>SUM(BA23:BA24)</f>
        <v>0</v>
      </c>
      <c r="BB22" s="164">
        <f t="shared" ref="BB22:BG22" si="9">SUM(BB23:BB24)</f>
        <v>0</v>
      </c>
      <c r="BC22" s="164">
        <f t="shared" si="9"/>
        <v>0</v>
      </c>
      <c r="BD22" s="164">
        <f t="shared" si="9"/>
        <v>0</v>
      </c>
      <c r="BE22" s="164">
        <f t="shared" si="9"/>
        <v>0</v>
      </c>
      <c r="BF22" s="164">
        <f t="shared" si="9"/>
        <v>0</v>
      </c>
      <c r="BG22" s="270">
        <f t="shared" si="9"/>
        <v>0</v>
      </c>
      <c r="BH22" s="354">
        <f>SUM(BH23:BH24)</f>
        <v>0</v>
      </c>
      <c r="BI22" s="872">
        <f>SUM(BI23:BI24)</f>
        <v>0</v>
      </c>
      <c r="BJ22" s="164">
        <f>SUM(BJ23:BJ24)</f>
        <v>0</v>
      </c>
      <c r="BK22" s="164">
        <f t="shared" ref="BK22:BM22" si="10">SUM(BK23:BK24)</f>
        <v>0</v>
      </c>
      <c r="BL22" s="164">
        <f t="shared" si="10"/>
        <v>0</v>
      </c>
      <c r="BM22" s="270">
        <f t="shared" si="10"/>
        <v>0</v>
      </c>
      <c r="BN22" s="873">
        <f>SUM(BN23:BN24)</f>
        <v>0</v>
      </c>
    </row>
    <row r="23" spans="1:66" x14ac:dyDescent="0.25">
      <c r="A23" s="26"/>
      <c r="B23" s="27" t="s">
        <v>22</v>
      </c>
      <c r="C23" s="874">
        <f>SUM(E23,AZ23,BH23)</f>
        <v>0</v>
      </c>
      <c r="D23" s="875">
        <f>SUM(F23,BA23,BI23)</f>
        <v>0</v>
      </c>
      <c r="E23" s="271">
        <f>SUM(F23:AY23)</f>
        <v>0</v>
      </c>
      <c r="F23" s="876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271"/>
      <c r="AZ23" s="642">
        <f>SUM(BA23:BG23)</f>
        <v>0</v>
      </c>
      <c r="BA23" s="876"/>
      <c r="BB23" s="165"/>
      <c r="BC23" s="165"/>
      <c r="BD23" s="165"/>
      <c r="BE23" s="165"/>
      <c r="BF23" s="165"/>
      <c r="BG23" s="271"/>
      <c r="BH23" s="642">
        <f>SUM(BI23:BM23)</f>
        <v>0</v>
      </c>
      <c r="BI23" s="876"/>
      <c r="BJ23" s="165"/>
      <c r="BK23" s="165"/>
      <c r="BL23" s="165"/>
      <c r="BM23" s="271"/>
      <c r="BN23" s="877"/>
    </row>
    <row r="24" spans="1:66" x14ac:dyDescent="0.25">
      <c r="A24" s="30"/>
      <c r="B24" s="31" t="s">
        <v>23</v>
      </c>
      <c r="C24" s="878">
        <f>SUM(E24,AZ24,BH24)</f>
        <v>0</v>
      </c>
      <c r="D24" s="879">
        <f>SUM(F24,BA24,BI24)</f>
        <v>0</v>
      </c>
      <c r="E24" s="272">
        <f>SUM(F24:AY24)</f>
        <v>0</v>
      </c>
      <c r="F24" s="880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272"/>
      <c r="AZ24" s="644">
        <f>SUM(BA24:BG24)</f>
        <v>0</v>
      </c>
      <c r="BA24" s="880"/>
      <c r="BB24" s="166"/>
      <c r="BC24" s="166"/>
      <c r="BD24" s="166"/>
      <c r="BE24" s="166"/>
      <c r="BF24" s="166"/>
      <c r="BG24" s="272"/>
      <c r="BH24" s="644">
        <f>SUM(BI24:BM24)</f>
        <v>0</v>
      </c>
      <c r="BI24" s="880"/>
      <c r="BJ24" s="166"/>
      <c r="BK24" s="166"/>
      <c r="BL24" s="166"/>
      <c r="BM24" s="272"/>
      <c r="BN24" s="881"/>
    </row>
    <row r="25" spans="1:66" s="17" customFormat="1" ht="24.75" thickBot="1" x14ac:dyDescent="0.3">
      <c r="A25" s="159">
        <v>19300</v>
      </c>
      <c r="B25" s="159" t="s">
        <v>277</v>
      </c>
      <c r="C25" s="882">
        <f>SUM(E25,AZ25)</f>
        <v>466324</v>
      </c>
      <c r="D25" s="883">
        <f>SUM(F25,BA25)</f>
        <v>500000</v>
      </c>
      <c r="E25" s="1036">
        <f>SUM(F25:AY25)</f>
        <v>466324</v>
      </c>
      <c r="F25" s="885">
        <f>F51</f>
        <v>500000</v>
      </c>
      <c r="G25" s="167">
        <v>-29200</v>
      </c>
      <c r="H25" s="167">
        <v>-230</v>
      </c>
      <c r="I25" s="167">
        <f>4410+17897+744-24500</f>
        <v>-1449</v>
      </c>
      <c r="J25" s="167">
        <f>-279045-23752</f>
        <v>-302797</v>
      </c>
      <c r="K25" s="167">
        <v>300000</v>
      </c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884"/>
      <c r="AZ25" s="646">
        <f>SUM(BA25:BG25)</f>
        <v>0</v>
      </c>
      <c r="BA25" s="885"/>
      <c r="BB25" s="167"/>
      <c r="BC25" s="167"/>
      <c r="BD25" s="167"/>
      <c r="BE25" s="167"/>
      <c r="BF25" s="167"/>
      <c r="BG25" s="884"/>
      <c r="BH25" s="886" t="s">
        <v>24</v>
      </c>
      <c r="BI25" s="887" t="s">
        <v>24</v>
      </c>
      <c r="BJ25" s="259" t="s">
        <v>24</v>
      </c>
      <c r="BK25" s="36" t="s">
        <v>24</v>
      </c>
      <c r="BL25" s="36" t="s">
        <v>24</v>
      </c>
      <c r="BM25" s="888" t="s">
        <v>24</v>
      </c>
      <c r="BN25" s="889" t="s">
        <v>24</v>
      </c>
    </row>
    <row r="26" spans="1:66" s="17" customFormat="1" ht="36.75" customHeight="1" thickTop="1" x14ac:dyDescent="0.25">
      <c r="A26" s="38"/>
      <c r="B26" s="38" t="s">
        <v>25</v>
      </c>
      <c r="C26" s="890">
        <f>SUM(E26)</f>
        <v>0</v>
      </c>
      <c r="D26" s="891">
        <f>SUM(F26)</f>
        <v>0</v>
      </c>
      <c r="E26" s="892">
        <f>SUM(F26:AY26)</f>
        <v>0</v>
      </c>
      <c r="F26" s="893"/>
      <c r="G26" s="828"/>
      <c r="H26" s="828"/>
      <c r="I26" s="828"/>
      <c r="J26" s="828"/>
      <c r="K26" s="828"/>
      <c r="L26" s="828"/>
      <c r="M26" s="828"/>
      <c r="N26" s="828"/>
      <c r="O26" s="828"/>
      <c r="P26" s="828"/>
      <c r="Q26" s="828"/>
      <c r="R26" s="828"/>
      <c r="S26" s="828"/>
      <c r="T26" s="828"/>
      <c r="U26" s="828"/>
      <c r="V26" s="828"/>
      <c r="W26" s="828"/>
      <c r="X26" s="828"/>
      <c r="Y26" s="828"/>
      <c r="Z26" s="828"/>
      <c r="AA26" s="828"/>
      <c r="AB26" s="828"/>
      <c r="AC26" s="828"/>
      <c r="AD26" s="828"/>
      <c r="AE26" s="828"/>
      <c r="AF26" s="828"/>
      <c r="AG26" s="828"/>
      <c r="AH26" s="828"/>
      <c r="AI26" s="828"/>
      <c r="AJ26" s="828"/>
      <c r="AK26" s="828"/>
      <c r="AL26" s="828"/>
      <c r="AM26" s="828"/>
      <c r="AN26" s="828"/>
      <c r="AO26" s="828"/>
      <c r="AP26" s="828"/>
      <c r="AQ26" s="828"/>
      <c r="AR26" s="828"/>
      <c r="AS26" s="828"/>
      <c r="AT26" s="828"/>
      <c r="AU26" s="828"/>
      <c r="AV26" s="828"/>
      <c r="AW26" s="828"/>
      <c r="AX26" s="828"/>
      <c r="AY26" s="894"/>
      <c r="AZ26" s="650" t="s">
        <v>24</v>
      </c>
      <c r="BA26" s="895" t="s">
        <v>24</v>
      </c>
      <c r="BB26" s="168" t="s">
        <v>24</v>
      </c>
      <c r="BC26" s="168" t="s">
        <v>24</v>
      </c>
      <c r="BD26" s="168" t="s">
        <v>24</v>
      </c>
      <c r="BE26" s="168" t="s">
        <v>24</v>
      </c>
      <c r="BF26" s="168" t="s">
        <v>24</v>
      </c>
      <c r="BG26" s="274" t="s">
        <v>24</v>
      </c>
      <c r="BH26" s="650" t="s">
        <v>24</v>
      </c>
      <c r="BI26" s="895" t="s">
        <v>24</v>
      </c>
      <c r="BJ26" s="168" t="s">
        <v>24</v>
      </c>
      <c r="BK26" s="40" t="s">
        <v>24</v>
      </c>
      <c r="BL26" s="40" t="s">
        <v>24</v>
      </c>
      <c r="BM26" s="649" t="s">
        <v>24</v>
      </c>
      <c r="BN26" s="896" t="s">
        <v>24</v>
      </c>
    </row>
    <row r="27" spans="1:66" s="17" customFormat="1" ht="36" x14ac:dyDescent="0.25">
      <c r="A27" s="38">
        <v>21300</v>
      </c>
      <c r="B27" s="38" t="s">
        <v>26</v>
      </c>
      <c r="C27" s="890">
        <f>SUM(C28,C32,C34,C37)</f>
        <v>0</v>
      </c>
      <c r="D27" s="891">
        <f>SUM(D28,D32,D34,D37)</f>
        <v>0</v>
      </c>
      <c r="E27" s="274" t="s">
        <v>24</v>
      </c>
      <c r="F27" s="895" t="s">
        <v>24</v>
      </c>
      <c r="G27" s="168" t="s">
        <v>24</v>
      </c>
      <c r="H27" s="168" t="s">
        <v>24</v>
      </c>
      <c r="I27" s="168" t="s">
        <v>24</v>
      </c>
      <c r="J27" s="168" t="s">
        <v>24</v>
      </c>
      <c r="K27" s="168" t="s">
        <v>24</v>
      </c>
      <c r="L27" s="168" t="s">
        <v>24</v>
      </c>
      <c r="M27" s="168" t="s">
        <v>24</v>
      </c>
      <c r="N27" s="168" t="s">
        <v>24</v>
      </c>
      <c r="O27" s="168" t="s">
        <v>24</v>
      </c>
      <c r="P27" s="168" t="s">
        <v>24</v>
      </c>
      <c r="Q27" s="168" t="s">
        <v>24</v>
      </c>
      <c r="R27" s="168" t="s">
        <v>24</v>
      </c>
      <c r="S27" s="168" t="s">
        <v>24</v>
      </c>
      <c r="T27" s="168" t="s">
        <v>24</v>
      </c>
      <c r="U27" s="168" t="s">
        <v>24</v>
      </c>
      <c r="V27" s="168" t="s">
        <v>24</v>
      </c>
      <c r="W27" s="168" t="s">
        <v>24</v>
      </c>
      <c r="X27" s="168" t="s">
        <v>24</v>
      </c>
      <c r="Y27" s="168" t="s">
        <v>24</v>
      </c>
      <c r="Z27" s="168" t="s">
        <v>24</v>
      </c>
      <c r="AA27" s="168" t="s">
        <v>24</v>
      </c>
      <c r="AB27" s="168" t="s">
        <v>24</v>
      </c>
      <c r="AC27" s="168" t="s">
        <v>24</v>
      </c>
      <c r="AD27" s="168" t="s">
        <v>24</v>
      </c>
      <c r="AE27" s="168" t="s">
        <v>24</v>
      </c>
      <c r="AF27" s="168" t="s">
        <v>24</v>
      </c>
      <c r="AG27" s="168" t="s">
        <v>24</v>
      </c>
      <c r="AH27" s="168" t="s">
        <v>24</v>
      </c>
      <c r="AI27" s="168" t="s">
        <v>24</v>
      </c>
      <c r="AJ27" s="168" t="s">
        <v>24</v>
      </c>
      <c r="AK27" s="168" t="s">
        <v>24</v>
      </c>
      <c r="AL27" s="168" t="s">
        <v>24</v>
      </c>
      <c r="AM27" s="168" t="s">
        <v>24</v>
      </c>
      <c r="AN27" s="168" t="s">
        <v>24</v>
      </c>
      <c r="AO27" s="168" t="s">
        <v>24</v>
      </c>
      <c r="AP27" s="168" t="s">
        <v>24</v>
      </c>
      <c r="AQ27" s="168" t="s">
        <v>24</v>
      </c>
      <c r="AR27" s="168" t="s">
        <v>24</v>
      </c>
      <c r="AS27" s="168" t="s">
        <v>24</v>
      </c>
      <c r="AT27" s="168" t="s">
        <v>24</v>
      </c>
      <c r="AU27" s="168" t="s">
        <v>24</v>
      </c>
      <c r="AV27" s="168" t="s">
        <v>24</v>
      </c>
      <c r="AW27" s="168" t="s">
        <v>24</v>
      </c>
      <c r="AX27" s="168" t="s">
        <v>24</v>
      </c>
      <c r="AY27" s="274" t="s">
        <v>24</v>
      </c>
      <c r="AZ27" s="650" t="s">
        <v>24</v>
      </c>
      <c r="BA27" s="895" t="s">
        <v>24</v>
      </c>
      <c r="BB27" s="168" t="s">
        <v>24</v>
      </c>
      <c r="BC27" s="168" t="s">
        <v>24</v>
      </c>
      <c r="BD27" s="168" t="s">
        <v>24</v>
      </c>
      <c r="BE27" s="168" t="s">
        <v>24</v>
      </c>
      <c r="BF27" s="168" t="s">
        <v>24</v>
      </c>
      <c r="BG27" s="274" t="s">
        <v>24</v>
      </c>
      <c r="BH27" s="358">
        <f>SUM(BH28,BH32,BH34,BH37)</f>
        <v>0</v>
      </c>
      <c r="BI27" s="891">
        <f>SUM(BI28,BI32,BI34,BI37)</f>
        <v>0</v>
      </c>
      <c r="BJ27" s="91">
        <f>SUM(BJ28,BJ32,BJ34,BJ37)</f>
        <v>0</v>
      </c>
      <c r="BK27" s="43">
        <f t="shared" ref="BK27:BM27" si="11">SUM(BK28,BK32,BK34,BK37)</f>
        <v>0</v>
      </c>
      <c r="BL27" s="43">
        <f t="shared" si="11"/>
        <v>0</v>
      </c>
      <c r="BM27" s="670">
        <f t="shared" si="11"/>
        <v>0</v>
      </c>
      <c r="BN27" s="896" t="s">
        <v>24</v>
      </c>
    </row>
    <row r="28" spans="1:66" s="17" customFormat="1" ht="24" x14ac:dyDescent="0.25">
      <c r="A28" s="44">
        <v>21350</v>
      </c>
      <c r="B28" s="38" t="s">
        <v>27</v>
      </c>
      <c r="C28" s="890">
        <f>SUM(C29:C31)</f>
        <v>0</v>
      </c>
      <c r="D28" s="891">
        <f>SUM(D29:D31)</f>
        <v>0</v>
      </c>
      <c r="E28" s="274" t="s">
        <v>24</v>
      </c>
      <c r="F28" s="895" t="s">
        <v>24</v>
      </c>
      <c r="G28" s="168" t="s">
        <v>24</v>
      </c>
      <c r="H28" s="168" t="s">
        <v>24</v>
      </c>
      <c r="I28" s="168" t="s">
        <v>24</v>
      </c>
      <c r="J28" s="168" t="s">
        <v>24</v>
      </c>
      <c r="K28" s="168" t="s">
        <v>24</v>
      </c>
      <c r="L28" s="168" t="s">
        <v>24</v>
      </c>
      <c r="M28" s="168" t="s">
        <v>24</v>
      </c>
      <c r="N28" s="168" t="s">
        <v>24</v>
      </c>
      <c r="O28" s="168" t="s">
        <v>24</v>
      </c>
      <c r="P28" s="168" t="s">
        <v>24</v>
      </c>
      <c r="Q28" s="168" t="s">
        <v>24</v>
      </c>
      <c r="R28" s="168" t="s">
        <v>24</v>
      </c>
      <c r="S28" s="168" t="s">
        <v>24</v>
      </c>
      <c r="T28" s="168" t="s">
        <v>24</v>
      </c>
      <c r="U28" s="168" t="s">
        <v>24</v>
      </c>
      <c r="V28" s="168" t="s">
        <v>24</v>
      </c>
      <c r="W28" s="168" t="s">
        <v>24</v>
      </c>
      <c r="X28" s="168" t="s">
        <v>24</v>
      </c>
      <c r="Y28" s="168" t="s">
        <v>24</v>
      </c>
      <c r="Z28" s="168" t="s">
        <v>24</v>
      </c>
      <c r="AA28" s="168" t="s">
        <v>24</v>
      </c>
      <c r="AB28" s="168" t="s">
        <v>24</v>
      </c>
      <c r="AC28" s="168" t="s">
        <v>24</v>
      </c>
      <c r="AD28" s="168" t="s">
        <v>24</v>
      </c>
      <c r="AE28" s="168" t="s">
        <v>24</v>
      </c>
      <c r="AF28" s="168" t="s">
        <v>24</v>
      </c>
      <c r="AG28" s="168" t="s">
        <v>24</v>
      </c>
      <c r="AH28" s="168" t="s">
        <v>24</v>
      </c>
      <c r="AI28" s="168" t="s">
        <v>24</v>
      </c>
      <c r="AJ28" s="168" t="s">
        <v>24</v>
      </c>
      <c r="AK28" s="168" t="s">
        <v>24</v>
      </c>
      <c r="AL28" s="168" t="s">
        <v>24</v>
      </c>
      <c r="AM28" s="168" t="s">
        <v>24</v>
      </c>
      <c r="AN28" s="168" t="s">
        <v>24</v>
      </c>
      <c r="AO28" s="168" t="s">
        <v>24</v>
      </c>
      <c r="AP28" s="168" t="s">
        <v>24</v>
      </c>
      <c r="AQ28" s="168" t="s">
        <v>24</v>
      </c>
      <c r="AR28" s="168" t="s">
        <v>24</v>
      </c>
      <c r="AS28" s="168" t="s">
        <v>24</v>
      </c>
      <c r="AT28" s="168" t="s">
        <v>24</v>
      </c>
      <c r="AU28" s="168" t="s">
        <v>24</v>
      </c>
      <c r="AV28" s="168" t="s">
        <v>24</v>
      </c>
      <c r="AW28" s="168" t="s">
        <v>24</v>
      </c>
      <c r="AX28" s="168" t="s">
        <v>24</v>
      </c>
      <c r="AY28" s="274" t="s">
        <v>24</v>
      </c>
      <c r="AZ28" s="650" t="s">
        <v>24</v>
      </c>
      <c r="BA28" s="895" t="s">
        <v>24</v>
      </c>
      <c r="BB28" s="168" t="s">
        <v>24</v>
      </c>
      <c r="BC28" s="168" t="s">
        <v>24</v>
      </c>
      <c r="BD28" s="168" t="s">
        <v>24</v>
      </c>
      <c r="BE28" s="168" t="s">
        <v>24</v>
      </c>
      <c r="BF28" s="168" t="s">
        <v>24</v>
      </c>
      <c r="BG28" s="274" t="s">
        <v>24</v>
      </c>
      <c r="BH28" s="358">
        <f>SUM(BH29:BH31)</f>
        <v>0</v>
      </c>
      <c r="BI28" s="891">
        <f>SUM(BI29:BI31)</f>
        <v>0</v>
      </c>
      <c r="BJ28" s="91">
        <f>SUM(BJ29:BJ31)</f>
        <v>0</v>
      </c>
      <c r="BK28" s="43">
        <f t="shared" ref="BK28:BM28" si="12">SUM(BK29:BK31)</f>
        <v>0</v>
      </c>
      <c r="BL28" s="43">
        <f t="shared" si="12"/>
        <v>0</v>
      </c>
      <c r="BM28" s="670">
        <f t="shared" si="12"/>
        <v>0</v>
      </c>
      <c r="BN28" s="896" t="s">
        <v>24</v>
      </c>
    </row>
    <row r="29" spans="1:66" x14ac:dyDescent="0.25">
      <c r="A29" s="26">
        <v>21351</v>
      </c>
      <c r="B29" s="45" t="s">
        <v>28</v>
      </c>
      <c r="C29" s="874">
        <f>SUM(BH29)</f>
        <v>0</v>
      </c>
      <c r="D29" s="897">
        <f>SUM(BI29)</f>
        <v>0</v>
      </c>
      <c r="E29" s="286" t="s">
        <v>24</v>
      </c>
      <c r="F29" s="898" t="s">
        <v>24</v>
      </c>
      <c r="G29" s="169" t="s">
        <v>24</v>
      </c>
      <c r="H29" s="169" t="s">
        <v>24</v>
      </c>
      <c r="I29" s="169" t="s">
        <v>24</v>
      </c>
      <c r="J29" s="169" t="s">
        <v>24</v>
      </c>
      <c r="K29" s="169" t="s">
        <v>24</v>
      </c>
      <c r="L29" s="169" t="s">
        <v>24</v>
      </c>
      <c r="M29" s="169" t="s">
        <v>24</v>
      </c>
      <c r="N29" s="169" t="s">
        <v>24</v>
      </c>
      <c r="O29" s="169" t="s">
        <v>24</v>
      </c>
      <c r="P29" s="169" t="s">
        <v>24</v>
      </c>
      <c r="Q29" s="169" t="s">
        <v>24</v>
      </c>
      <c r="R29" s="169" t="s">
        <v>24</v>
      </c>
      <c r="S29" s="169" t="s">
        <v>24</v>
      </c>
      <c r="T29" s="169" t="s">
        <v>24</v>
      </c>
      <c r="U29" s="169" t="s">
        <v>24</v>
      </c>
      <c r="V29" s="169" t="s">
        <v>24</v>
      </c>
      <c r="W29" s="169" t="s">
        <v>24</v>
      </c>
      <c r="X29" s="169" t="s">
        <v>24</v>
      </c>
      <c r="Y29" s="169" t="s">
        <v>24</v>
      </c>
      <c r="Z29" s="169" t="s">
        <v>24</v>
      </c>
      <c r="AA29" s="169" t="s">
        <v>24</v>
      </c>
      <c r="AB29" s="169" t="s">
        <v>24</v>
      </c>
      <c r="AC29" s="169" t="s">
        <v>24</v>
      </c>
      <c r="AD29" s="169" t="s">
        <v>24</v>
      </c>
      <c r="AE29" s="169" t="s">
        <v>24</v>
      </c>
      <c r="AF29" s="169" t="s">
        <v>24</v>
      </c>
      <c r="AG29" s="169" t="s">
        <v>24</v>
      </c>
      <c r="AH29" s="169" t="s">
        <v>24</v>
      </c>
      <c r="AI29" s="169" t="s">
        <v>24</v>
      </c>
      <c r="AJ29" s="169" t="s">
        <v>24</v>
      </c>
      <c r="AK29" s="169" t="s">
        <v>24</v>
      </c>
      <c r="AL29" s="169" t="s">
        <v>24</v>
      </c>
      <c r="AM29" s="169" t="s">
        <v>24</v>
      </c>
      <c r="AN29" s="169" t="s">
        <v>24</v>
      </c>
      <c r="AO29" s="169" t="s">
        <v>24</v>
      </c>
      <c r="AP29" s="169" t="s">
        <v>24</v>
      </c>
      <c r="AQ29" s="169" t="s">
        <v>24</v>
      </c>
      <c r="AR29" s="169" t="s">
        <v>24</v>
      </c>
      <c r="AS29" s="169" t="s">
        <v>24</v>
      </c>
      <c r="AT29" s="169" t="s">
        <v>24</v>
      </c>
      <c r="AU29" s="169" t="s">
        <v>24</v>
      </c>
      <c r="AV29" s="169" t="s">
        <v>24</v>
      </c>
      <c r="AW29" s="169" t="s">
        <v>24</v>
      </c>
      <c r="AX29" s="169" t="s">
        <v>24</v>
      </c>
      <c r="AY29" s="286" t="s">
        <v>24</v>
      </c>
      <c r="AZ29" s="652" t="s">
        <v>24</v>
      </c>
      <c r="BA29" s="898" t="s">
        <v>24</v>
      </c>
      <c r="BB29" s="169" t="s">
        <v>24</v>
      </c>
      <c r="BC29" s="169" t="s">
        <v>24</v>
      </c>
      <c r="BD29" s="169" t="s">
        <v>24</v>
      </c>
      <c r="BE29" s="169" t="s">
        <v>24</v>
      </c>
      <c r="BF29" s="169" t="s">
        <v>24</v>
      </c>
      <c r="BG29" s="286" t="s">
        <v>24</v>
      </c>
      <c r="BH29" s="355">
        <f>SUM(BI29:BM29)</f>
        <v>0</v>
      </c>
      <c r="BI29" s="899"/>
      <c r="BJ29" s="900"/>
      <c r="BK29" s="900"/>
      <c r="BL29" s="900"/>
      <c r="BM29" s="901"/>
      <c r="BN29" s="902" t="s">
        <v>24</v>
      </c>
    </row>
    <row r="30" spans="1:66" x14ac:dyDescent="0.25">
      <c r="A30" s="30">
        <v>21352</v>
      </c>
      <c r="B30" s="50" t="s">
        <v>29</v>
      </c>
      <c r="C30" s="878">
        <f t="shared" ref="C30" si="13">SUM(BH30)</f>
        <v>0</v>
      </c>
      <c r="D30" s="903">
        <f t="shared" ref="D30:D31" si="14">SUM(BI30)</f>
        <v>0</v>
      </c>
      <c r="E30" s="287" t="s">
        <v>24</v>
      </c>
      <c r="F30" s="904" t="s">
        <v>24</v>
      </c>
      <c r="G30" s="170" t="s">
        <v>24</v>
      </c>
      <c r="H30" s="170" t="s">
        <v>24</v>
      </c>
      <c r="I30" s="170" t="s">
        <v>24</v>
      </c>
      <c r="J30" s="170" t="s">
        <v>24</v>
      </c>
      <c r="K30" s="170" t="s">
        <v>24</v>
      </c>
      <c r="L30" s="170" t="s">
        <v>24</v>
      </c>
      <c r="M30" s="170" t="s">
        <v>24</v>
      </c>
      <c r="N30" s="170" t="s">
        <v>24</v>
      </c>
      <c r="O30" s="170" t="s">
        <v>24</v>
      </c>
      <c r="P30" s="170" t="s">
        <v>24</v>
      </c>
      <c r="Q30" s="170" t="s">
        <v>24</v>
      </c>
      <c r="R30" s="170" t="s">
        <v>24</v>
      </c>
      <c r="S30" s="170" t="s">
        <v>24</v>
      </c>
      <c r="T30" s="170" t="s">
        <v>24</v>
      </c>
      <c r="U30" s="170" t="s">
        <v>24</v>
      </c>
      <c r="V30" s="170" t="s">
        <v>24</v>
      </c>
      <c r="W30" s="170" t="s">
        <v>24</v>
      </c>
      <c r="X30" s="170" t="s">
        <v>24</v>
      </c>
      <c r="Y30" s="170" t="s">
        <v>24</v>
      </c>
      <c r="Z30" s="170" t="s">
        <v>24</v>
      </c>
      <c r="AA30" s="170" t="s">
        <v>24</v>
      </c>
      <c r="AB30" s="170" t="s">
        <v>24</v>
      </c>
      <c r="AC30" s="170" t="s">
        <v>24</v>
      </c>
      <c r="AD30" s="170" t="s">
        <v>24</v>
      </c>
      <c r="AE30" s="170" t="s">
        <v>24</v>
      </c>
      <c r="AF30" s="170" t="s">
        <v>24</v>
      </c>
      <c r="AG30" s="170" t="s">
        <v>24</v>
      </c>
      <c r="AH30" s="170" t="s">
        <v>24</v>
      </c>
      <c r="AI30" s="170" t="s">
        <v>24</v>
      </c>
      <c r="AJ30" s="170" t="s">
        <v>24</v>
      </c>
      <c r="AK30" s="170" t="s">
        <v>24</v>
      </c>
      <c r="AL30" s="170" t="s">
        <v>24</v>
      </c>
      <c r="AM30" s="170" t="s">
        <v>24</v>
      </c>
      <c r="AN30" s="170" t="s">
        <v>24</v>
      </c>
      <c r="AO30" s="170" t="s">
        <v>24</v>
      </c>
      <c r="AP30" s="170" t="s">
        <v>24</v>
      </c>
      <c r="AQ30" s="170" t="s">
        <v>24</v>
      </c>
      <c r="AR30" s="170" t="s">
        <v>24</v>
      </c>
      <c r="AS30" s="170" t="s">
        <v>24</v>
      </c>
      <c r="AT30" s="170" t="s">
        <v>24</v>
      </c>
      <c r="AU30" s="170" t="s">
        <v>24</v>
      </c>
      <c r="AV30" s="170" t="s">
        <v>24</v>
      </c>
      <c r="AW30" s="170" t="s">
        <v>24</v>
      </c>
      <c r="AX30" s="170" t="s">
        <v>24</v>
      </c>
      <c r="AY30" s="287" t="s">
        <v>24</v>
      </c>
      <c r="AZ30" s="654" t="s">
        <v>24</v>
      </c>
      <c r="BA30" s="904" t="s">
        <v>24</v>
      </c>
      <c r="BB30" s="170" t="s">
        <v>24</v>
      </c>
      <c r="BC30" s="170" t="s">
        <v>24</v>
      </c>
      <c r="BD30" s="170" t="s">
        <v>24</v>
      </c>
      <c r="BE30" s="170" t="s">
        <v>24</v>
      </c>
      <c r="BF30" s="170" t="s">
        <v>24</v>
      </c>
      <c r="BG30" s="287" t="s">
        <v>24</v>
      </c>
      <c r="BH30" s="356">
        <f>SUM(BI30:BM30)</f>
        <v>0</v>
      </c>
      <c r="BI30" s="905"/>
      <c r="BJ30" s="906"/>
      <c r="BK30" s="906"/>
      <c r="BL30" s="906"/>
      <c r="BM30" s="907"/>
      <c r="BN30" s="908" t="s">
        <v>24</v>
      </c>
    </row>
    <row r="31" spans="1:66" ht="24" x14ac:dyDescent="0.25">
      <c r="A31" s="30">
        <v>21359</v>
      </c>
      <c r="B31" s="50" t="s">
        <v>30</v>
      </c>
      <c r="C31" s="878">
        <f>SUM(BH31)</f>
        <v>0</v>
      </c>
      <c r="D31" s="903">
        <f t="shared" si="14"/>
        <v>0</v>
      </c>
      <c r="E31" s="287" t="s">
        <v>24</v>
      </c>
      <c r="F31" s="904" t="s">
        <v>24</v>
      </c>
      <c r="G31" s="170" t="s">
        <v>24</v>
      </c>
      <c r="H31" s="170" t="s">
        <v>24</v>
      </c>
      <c r="I31" s="170" t="s">
        <v>24</v>
      </c>
      <c r="J31" s="170" t="s">
        <v>24</v>
      </c>
      <c r="K31" s="170" t="s">
        <v>24</v>
      </c>
      <c r="L31" s="170" t="s">
        <v>24</v>
      </c>
      <c r="M31" s="170" t="s">
        <v>24</v>
      </c>
      <c r="N31" s="170" t="s">
        <v>24</v>
      </c>
      <c r="O31" s="170" t="s">
        <v>24</v>
      </c>
      <c r="P31" s="170" t="s">
        <v>24</v>
      </c>
      <c r="Q31" s="170" t="s">
        <v>24</v>
      </c>
      <c r="R31" s="170" t="s">
        <v>24</v>
      </c>
      <c r="S31" s="170" t="s">
        <v>24</v>
      </c>
      <c r="T31" s="170" t="s">
        <v>24</v>
      </c>
      <c r="U31" s="170" t="s">
        <v>24</v>
      </c>
      <c r="V31" s="170" t="s">
        <v>24</v>
      </c>
      <c r="W31" s="170" t="s">
        <v>24</v>
      </c>
      <c r="X31" s="170" t="s">
        <v>24</v>
      </c>
      <c r="Y31" s="170" t="s">
        <v>24</v>
      </c>
      <c r="Z31" s="170" t="s">
        <v>24</v>
      </c>
      <c r="AA31" s="170" t="s">
        <v>24</v>
      </c>
      <c r="AB31" s="170" t="s">
        <v>24</v>
      </c>
      <c r="AC31" s="170" t="s">
        <v>24</v>
      </c>
      <c r="AD31" s="170" t="s">
        <v>24</v>
      </c>
      <c r="AE31" s="170" t="s">
        <v>24</v>
      </c>
      <c r="AF31" s="170" t="s">
        <v>24</v>
      </c>
      <c r="AG31" s="170" t="s">
        <v>24</v>
      </c>
      <c r="AH31" s="170" t="s">
        <v>24</v>
      </c>
      <c r="AI31" s="170" t="s">
        <v>24</v>
      </c>
      <c r="AJ31" s="170" t="s">
        <v>24</v>
      </c>
      <c r="AK31" s="170" t="s">
        <v>24</v>
      </c>
      <c r="AL31" s="170" t="s">
        <v>24</v>
      </c>
      <c r="AM31" s="170" t="s">
        <v>24</v>
      </c>
      <c r="AN31" s="170" t="s">
        <v>24</v>
      </c>
      <c r="AO31" s="170" t="s">
        <v>24</v>
      </c>
      <c r="AP31" s="170" t="s">
        <v>24</v>
      </c>
      <c r="AQ31" s="170" t="s">
        <v>24</v>
      </c>
      <c r="AR31" s="170" t="s">
        <v>24</v>
      </c>
      <c r="AS31" s="170" t="s">
        <v>24</v>
      </c>
      <c r="AT31" s="170" t="s">
        <v>24</v>
      </c>
      <c r="AU31" s="170" t="s">
        <v>24</v>
      </c>
      <c r="AV31" s="170" t="s">
        <v>24</v>
      </c>
      <c r="AW31" s="170" t="s">
        <v>24</v>
      </c>
      <c r="AX31" s="170" t="s">
        <v>24</v>
      </c>
      <c r="AY31" s="287" t="s">
        <v>24</v>
      </c>
      <c r="AZ31" s="654" t="s">
        <v>24</v>
      </c>
      <c r="BA31" s="904" t="s">
        <v>24</v>
      </c>
      <c r="BB31" s="170" t="s">
        <v>24</v>
      </c>
      <c r="BC31" s="170" t="s">
        <v>24</v>
      </c>
      <c r="BD31" s="170" t="s">
        <v>24</v>
      </c>
      <c r="BE31" s="170" t="s">
        <v>24</v>
      </c>
      <c r="BF31" s="170" t="s">
        <v>24</v>
      </c>
      <c r="BG31" s="287" t="s">
        <v>24</v>
      </c>
      <c r="BH31" s="356">
        <f>SUM(BI31:BM31)</f>
        <v>0</v>
      </c>
      <c r="BI31" s="905"/>
      <c r="BJ31" s="906"/>
      <c r="BK31" s="906"/>
      <c r="BL31" s="906"/>
      <c r="BM31" s="907"/>
      <c r="BN31" s="908" t="s">
        <v>24</v>
      </c>
    </row>
    <row r="32" spans="1:66" s="17" customFormat="1" ht="36" x14ac:dyDescent="0.25">
      <c r="A32" s="44">
        <v>21370</v>
      </c>
      <c r="B32" s="38" t="s">
        <v>31</v>
      </c>
      <c r="C32" s="890">
        <f>SUM(C33)</f>
        <v>0</v>
      </c>
      <c r="D32" s="891">
        <f>SUM(D33)</f>
        <v>0</v>
      </c>
      <c r="E32" s="274" t="s">
        <v>24</v>
      </c>
      <c r="F32" s="895" t="s">
        <v>24</v>
      </c>
      <c r="G32" s="168" t="s">
        <v>24</v>
      </c>
      <c r="H32" s="168" t="s">
        <v>24</v>
      </c>
      <c r="I32" s="168" t="s">
        <v>24</v>
      </c>
      <c r="J32" s="168" t="s">
        <v>24</v>
      </c>
      <c r="K32" s="168" t="s">
        <v>24</v>
      </c>
      <c r="L32" s="168" t="s">
        <v>24</v>
      </c>
      <c r="M32" s="168" t="s">
        <v>24</v>
      </c>
      <c r="N32" s="168" t="s">
        <v>24</v>
      </c>
      <c r="O32" s="168" t="s">
        <v>24</v>
      </c>
      <c r="P32" s="168" t="s">
        <v>24</v>
      </c>
      <c r="Q32" s="168" t="s">
        <v>24</v>
      </c>
      <c r="R32" s="168" t="s">
        <v>24</v>
      </c>
      <c r="S32" s="168" t="s">
        <v>24</v>
      </c>
      <c r="T32" s="168" t="s">
        <v>24</v>
      </c>
      <c r="U32" s="168" t="s">
        <v>24</v>
      </c>
      <c r="V32" s="168" t="s">
        <v>24</v>
      </c>
      <c r="W32" s="168" t="s">
        <v>24</v>
      </c>
      <c r="X32" s="168" t="s">
        <v>24</v>
      </c>
      <c r="Y32" s="168" t="s">
        <v>24</v>
      </c>
      <c r="Z32" s="168" t="s">
        <v>24</v>
      </c>
      <c r="AA32" s="168" t="s">
        <v>24</v>
      </c>
      <c r="AB32" s="168" t="s">
        <v>24</v>
      </c>
      <c r="AC32" s="168" t="s">
        <v>24</v>
      </c>
      <c r="AD32" s="168" t="s">
        <v>24</v>
      </c>
      <c r="AE32" s="168" t="s">
        <v>24</v>
      </c>
      <c r="AF32" s="168" t="s">
        <v>24</v>
      </c>
      <c r="AG32" s="168" t="s">
        <v>24</v>
      </c>
      <c r="AH32" s="168" t="s">
        <v>24</v>
      </c>
      <c r="AI32" s="168" t="s">
        <v>24</v>
      </c>
      <c r="AJ32" s="168" t="s">
        <v>24</v>
      </c>
      <c r="AK32" s="168" t="s">
        <v>24</v>
      </c>
      <c r="AL32" s="168" t="s">
        <v>24</v>
      </c>
      <c r="AM32" s="168" t="s">
        <v>24</v>
      </c>
      <c r="AN32" s="168" t="s">
        <v>24</v>
      </c>
      <c r="AO32" s="168" t="s">
        <v>24</v>
      </c>
      <c r="AP32" s="168" t="s">
        <v>24</v>
      </c>
      <c r="AQ32" s="168" t="s">
        <v>24</v>
      </c>
      <c r="AR32" s="168" t="s">
        <v>24</v>
      </c>
      <c r="AS32" s="168" t="s">
        <v>24</v>
      </c>
      <c r="AT32" s="168" t="s">
        <v>24</v>
      </c>
      <c r="AU32" s="168" t="s">
        <v>24</v>
      </c>
      <c r="AV32" s="168" t="s">
        <v>24</v>
      </c>
      <c r="AW32" s="168" t="s">
        <v>24</v>
      </c>
      <c r="AX32" s="168" t="s">
        <v>24</v>
      </c>
      <c r="AY32" s="274" t="s">
        <v>24</v>
      </c>
      <c r="AZ32" s="650" t="s">
        <v>24</v>
      </c>
      <c r="BA32" s="895" t="s">
        <v>24</v>
      </c>
      <c r="BB32" s="168" t="s">
        <v>24</v>
      </c>
      <c r="BC32" s="168" t="s">
        <v>24</v>
      </c>
      <c r="BD32" s="168" t="s">
        <v>24</v>
      </c>
      <c r="BE32" s="168" t="s">
        <v>24</v>
      </c>
      <c r="BF32" s="168" t="s">
        <v>24</v>
      </c>
      <c r="BG32" s="274" t="s">
        <v>24</v>
      </c>
      <c r="BH32" s="358">
        <f>SUM(BH33)</f>
        <v>0</v>
      </c>
      <c r="BI32" s="891">
        <f>SUM(BI33)</f>
        <v>0</v>
      </c>
      <c r="BJ32" s="91">
        <f>SUM(BJ33)</f>
        <v>0</v>
      </c>
      <c r="BK32" s="43">
        <f t="shared" ref="BK32:BM32" si="15">SUM(BK33)</f>
        <v>0</v>
      </c>
      <c r="BL32" s="43">
        <f t="shared" si="15"/>
        <v>0</v>
      </c>
      <c r="BM32" s="670">
        <f t="shared" si="15"/>
        <v>0</v>
      </c>
      <c r="BN32" s="896" t="s">
        <v>24</v>
      </c>
    </row>
    <row r="33" spans="1:66" ht="36" x14ac:dyDescent="0.25">
      <c r="A33" s="56">
        <v>21379</v>
      </c>
      <c r="B33" s="57" t="s">
        <v>32</v>
      </c>
      <c r="C33" s="909">
        <f t="shared" ref="C33:D33" si="16">SUM(BH33)</f>
        <v>0</v>
      </c>
      <c r="D33" s="910">
        <f t="shared" si="16"/>
        <v>0</v>
      </c>
      <c r="E33" s="288" t="s">
        <v>24</v>
      </c>
      <c r="F33" s="911" t="s">
        <v>24</v>
      </c>
      <c r="G33" s="171" t="s">
        <v>24</v>
      </c>
      <c r="H33" s="171" t="s">
        <v>24</v>
      </c>
      <c r="I33" s="171" t="s">
        <v>24</v>
      </c>
      <c r="J33" s="171" t="s">
        <v>24</v>
      </c>
      <c r="K33" s="171" t="s">
        <v>24</v>
      </c>
      <c r="L33" s="171" t="s">
        <v>24</v>
      </c>
      <c r="M33" s="171" t="s">
        <v>24</v>
      </c>
      <c r="N33" s="171" t="s">
        <v>24</v>
      </c>
      <c r="O33" s="171" t="s">
        <v>24</v>
      </c>
      <c r="P33" s="171" t="s">
        <v>24</v>
      </c>
      <c r="Q33" s="171" t="s">
        <v>24</v>
      </c>
      <c r="R33" s="171" t="s">
        <v>24</v>
      </c>
      <c r="S33" s="171" t="s">
        <v>24</v>
      </c>
      <c r="T33" s="171" t="s">
        <v>24</v>
      </c>
      <c r="U33" s="171" t="s">
        <v>24</v>
      </c>
      <c r="V33" s="171" t="s">
        <v>24</v>
      </c>
      <c r="W33" s="171" t="s">
        <v>24</v>
      </c>
      <c r="X33" s="171" t="s">
        <v>24</v>
      </c>
      <c r="Y33" s="171" t="s">
        <v>24</v>
      </c>
      <c r="Z33" s="171" t="s">
        <v>24</v>
      </c>
      <c r="AA33" s="171" t="s">
        <v>24</v>
      </c>
      <c r="AB33" s="171" t="s">
        <v>24</v>
      </c>
      <c r="AC33" s="171" t="s">
        <v>24</v>
      </c>
      <c r="AD33" s="171" t="s">
        <v>24</v>
      </c>
      <c r="AE33" s="171" t="s">
        <v>24</v>
      </c>
      <c r="AF33" s="171" t="s">
        <v>24</v>
      </c>
      <c r="AG33" s="171" t="s">
        <v>24</v>
      </c>
      <c r="AH33" s="171" t="s">
        <v>24</v>
      </c>
      <c r="AI33" s="171" t="s">
        <v>24</v>
      </c>
      <c r="AJ33" s="171" t="s">
        <v>24</v>
      </c>
      <c r="AK33" s="171" t="s">
        <v>24</v>
      </c>
      <c r="AL33" s="171" t="s">
        <v>24</v>
      </c>
      <c r="AM33" s="171" t="s">
        <v>24</v>
      </c>
      <c r="AN33" s="171" t="s">
        <v>24</v>
      </c>
      <c r="AO33" s="171" t="s">
        <v>24</v>
      </c>
      <c r="AP33" s="171" t="s">
        <v>24</v>
      </c>
      <c r="AQ33" s="171" t="s">
        <v>24</v>
      </c>
      <c r="AR33" s="171" t="s">
        <v>24</v>
      </c>
      <c r="AS33" s="171" t="s">
        <v>24</v>
      </c>
      <c r="AT33" s="171" t="s">
        <v>24</v>
      </c>
      <c r="AU33" s="171" t="s">
        <v>24</v>
      </c>
      <c r="AV33" s="171" t="s">
        <v>24</v>
      </c>
      <c r="AW33" s="171" t="s">
        <v>24</v>
      </c>
      <c r="AX33" s="171" t="s">
        <v>24</v>
      </c>
      <c r="AY33" s="288" t="s">
        <v>24</v>
      </c>
      <c r="AZ33" s="656" t="s">
        <v>24</v>
      </c>
      <c r="BA33" s="911" t="s">
        <v>24</v>
      </c>
      <c r="BB33" s="171" t="s">
        <v>24</v>
      </c>
      <c r="BC33" s="171" t="s">
        <v>24</v>
      </c>
      <c r="BD33" s="171" t="s">
        <v>24</v>
      </c>
      <c r="BE33" s="171" t="s">
        <v>24</v>
      </c>
      <c r="BF33" s="171" t="s">
        <v>24</v>
      </c>
      <c r="BG33" s="288" t="s">
        <v>24</v>
      </c>
      <c r="BH33" s="362">
        <f>SUM(BI33:BM33)</f>
        <v>0</v>
      </c>
      <c r="BI33" s="912"/>
      <c r="BJ33" s="913"/>
      <c r="BK33" s="913"/>
      <c r="BL33" s="913"/>
      <c r="BM33" s="914"/>
      <c r="BN33" s="915" t="s">
        <v>24</v>
      </c>
    </row>
    <row r="34" spans="1:66" s="17" customFormat="1" x14ac:dyDescent="0.25">
      <c r="A34" s="44">
        <v>21380</v>
      </c>
      <c r="B34" s="38" t="s">
        <v>33</v>
      </c>
      <c r="C34" s="890">
        <f>SUM(C35:C36)</f>
        <v>0</v>
      </c>
      <c r="D34" s="891">
        <f>SUM(D35:D36)</f>
        <v>0</v>
      </c>
      <c r="E34" s="274" t="s">
        <v>24</v>
      </c>
      <c r="F34" s="895" t="s">
        <v>24</v>
      </c>
      <c r="G34" s="168" t="s">
        <v>24</v>
      </c>
      <c r="H34" s="168" t="s">
        <v>24</v>
      </c>
      <c r="I34" s="168" t="s">
        <v>24</v>
      </c>
      <c r="J34" s="168" t="s">
        <v>24</v>
      </c>
      <c r="K34" s="168" t="s">
        <v>24</v>
      </c>
      <c r="L34" s="168" t="s">
        <v>24</v>
      </c>
      <c r="M34" s="168" t="s">
        <v>24</v>
      </c>
      <c r="N34" s="168" t="s">
        <v>24</v>
      </c>
      <c r="O34" s="168" t="s">
        <v>24</v>
      </c>
      <c r="P34" s="168" t="s">
        <v>24</v>
      </c>
      <c r="Q34" s="168" t="s">
        <v>24</v>
      </c>
      <c r="R34" s="168" t="s">
        <v>24</v>
      </c>
      <c r="S34" s="168" t="s">
        <v>24</v>
      </c>
      <c r="T34" s="168" t="s">
        <v>24</v>
      </c>
      <c r="U34" s="168" t="s">
        <v>24</v>
      </c>
      <c r="V34" s="168" t="s">
        <v>24</v>
      </c>
      <c r="W34" s="168" t="s">
        <v>24</v>
      </c>
      <c r="X34" s="168" t="s">
        <v>24</v>
      </c>
      <c r="Y34" s="168" t="s">
        <v>24</v>
      </c>
      <c r="Z34" s="168" t="s">
        <v>24</v>
      </c>
      <c r="AA34" s="168" t="s">
        <v>24</v>
      </c>
      <c r="AB34" s="168" t="s">
        <v>24</v>
      </c>
      <c r="AC34" s="168" t="s">
        <v>24</v>
      </c>
      <c r="AD34" s="168" t="s">
        <v>24</v>
      </c>
      <c r="AE34" s="168" t="s">
        <v>24</v>
      </c>
      <c r="AF34" s="168" t="s">
        <v>24</v>
      </c>
      <c r="AG34" s="168" t="s">
        <v>24</v>
      </c>
      <c r="AH34" s="168" t="s">
        <v>24</v>
      </c>
      <c r="AI34" s="168" t="s">
        <v>24</v>
      </c>
      <c r="AJ34" s="168" t="s">
        <v>24</v>
      </c>
      <c r="AK34" s="168" t="s">
        <v>24</v>
      </c>
      <c r="AL34" s="168" t="s">
        <v>24</v>
      </c>
      <c r="AM34" s="168" t="s">
        <v>24</v>
      </c>
      <c r="AN34" s="168" t="s">
        <v>24</v>
      </c>
      <c r="AO34" s="168" t="s">
        <v>24</v>
      </c>
      <c r="AP34" s="168" t="s">
        <v>24</v>
      </c>
      <c r="AQ34" s="168" t="s">
        <v>24</v>
      </c>
      <c r="AR34" s="168" t="s">
        <v>24</v>
      </c>
      <c r="AS34" s="168" t="s">
        <v>24</v>
      </c>
      <c r="AT34" s="168" t="s">
        <v>24</v>
      </c>
      <c r="AU34" s="168" t="s">
        <v>24</v>
      </c>
      <c r="AV34" s="168" t="s">
        <v>24</v>
      </c>
      <c r="AW34" s="168" t="s">
        <v>24</v>
      </c>
      <c r="AX34" s="168" t="s">
        <v>24</v>
      </c>
      <c r="AY34" s="274" t="s">
        <v>24</v>
      </c>
      <c r="AZ34" s="650" t="s">
        <v>24</v>
      </c>
      <c r="BA34" s="895" t="s">
        <v>24</v>
      </c>
      <c r="BB34" s="168" t="s">
        <v>24</v>
      </c>
      <c r="BC34" s="168" t="s">
        <v>24</v>
      </c>
      <c r="BD34" s="168" t="s">
        <v>24</v>
      </c>
      <c r="BE34" s="168" t="s">
        <v>24</v>
      </c>
      <c r="BF34" s="168" t="s">
        <v>24</v>
      </c>
      <c r="BG34" s="274" t="s">
        <v>24</v>
      </c>
      <c r="BH34" s="358">
        <f>SUM(BH35:BH36)</f>
        <v>0</v>
      </c>
      <c r="BI34" s="891">
        <f>SUM(BI35:BI36)</f>
        <v>0</v>
      </c>
      <c r="BJ34" s="91">
        <f>SUM(BJ35:BJ36)</f>
        <v>0</v>
      </c>
      <c r="BK34" s="43">
        <f t="shared" ref="BK34:BM34" si="17">SUM(BK35:BK36)</f>
        <v>0</v>
      </c>
      <c r="BL34" s="43">
        <f t="shared" si="17"/>
        <v>0</v>
      </c>
      <c r="BM34" s="670">
        <f t="shared" si="17"/>
        <v>0</v>
      </c>
      <c r="BN34" s="896" t="s">
        <v>24</v>
      </c>
    </row>
    <row r="35" spans="1:66" x14ac:dyDescent="0.25">
      <c r="A35" s="27">
        <v>21381</v>
      </c>
      <c r="B35" s="45" t="s">
        <v>34</v>
      </c>
      <c r="C35" s="874">
        <f>SUM(BH35)</f>
        <v>0</v>
      </c>
      <c r="D35" s="897">
        <f>SUM(BI35)</f>
        <v>0</v>
      </c>
      <c r="E35" s="286" t="s">
        <v>24</v>
      </c>
      <c r="F35" s="898" t="s">
        <v>24</v>
      </c>
      <c r="G35" s="169" t="s">
        <v>24</v>
      </c>
      <c r="H35" s="169" t="s">
        <v>24</v>
      </c>
      <c r="I35" s="169" t="s">
        <v>24</v>
      </c>
      <c r="J35" s="169" t="s">
        <v>24</v>
      </c>
      <c r="K35" s="169" t="s">
        <v>24</v>
      </c>
      <c r="L35" s="169" t="s">
        <v>24</v>
      </c>
      <c r="M35" s="169" t="s">
        <v>24</v>
      </c>
      <c r="N35" s="169" t="s">
        <v>24</v>
      </c>
      <c r="O35" s="169" t="s">
        <v>24</v>
      </c>
      <c r="P35" s="169" t="s">
        <v>24</v>
      </c>
      <c r="Q35" s="169" t="s">
        <v>24</v>
      </c>
      <c r="R35" s="169" t="s">
        <v>24</v>
      </c>
      <c r="S35" s="169" t="s">
        <v>24</v>
      </c>
      <c r="T35" s="169" t="s">
        <v>24</v>
      </c>
      <c r="U35" s="169" t="s">
        <v>24</v>
      </c>
      <c r="V35" s="169" t="s">
        <v>24</v>
      </c>
      <c r="W35" s="169" t="s">
        <v>24</v>
      </c>
      <c r="X35" s="169" t="s">
        <v>24</v>
      </c>
      <c r="Y35" s="169" t="s">
        <v>24</v>
      </c>
      <c r="Z35" s="169" t="s">
        <v>24</v>
      </c>
      <c r="AA35" s="169" t="s">
        <v>24</v>
      </c>
      <c r="AB35" s="169" t="s">
        <v>24</v>
      </c>
      <c r="AC35" s="169" t="s">
        <v>24</v>
      </c>
      <c r="AD35" s="169" t="s">
        <v>24</v>
      </c>
      <c r="AE35" s="169" t="s">
        <v>24</v>
      </c>
      <c r="AF35" s="169" t="s">
        <v>24</v>
      </c>
      <c r="AG35" s="169" t="s">
        <v>24</v>
      </c>
      <c r="AH35" s="169" t="s">
        <v>24</v>
      </c>
      <c r="AI35" s="169" t="s">
        <v>24</v>
      </c>
      <c r="AJ35" s="169" t="s">
        <v>24</v>
      </c>
      <c r="AK35" s="169" t="s">
        <v>24</v>
      </c>
      <c r="AL35" s="169" t="s">
        <v>24</v>
      </c>
      <c r="AM35" s="169" t="s">
        <v>24</v>
      </c>
      <c r="AN35" s="169" t="s">
        <v>24</v>
      </c>
      <c r="AO35" s="169" t="s">
        <v>24</v>
      </c>
      <c r="AP35" s="169" t="s">
        <v>24</v>
      </c>
      <c r="AQ35" s="169" t="s">
        <v>24</v>
      </c>
      <c r="AR35" s="169" t="s">
        <v>24</v>
      </c>
      <c r="AS35" s="169" t="s">
        <v>24</v>
      </c>
      <c r="AT35" s="169" t="s">
        <v>24</v>
      </c>
      <c r="AU35" s="169" t="s">
        <v>24</v>
      </c>
      <c r="AV35" s="169" t="s">
        <v>24</v>
      </c>
      <c r="AW35" s="169" t="s">
        <v>24</v>
      </c>
      <c r="AX35" s="169" t="s">
        <v>24</v>
      </c>
      <c r="AY35" s="286" t="s">
        <v>24</v>
      </c>
      <c r="AZ35" s="652" t="s">
        <v>24</v>
      </c>
      <c r="BA35" s="898" t="s">
        <v>24</v>
      </c>
      <c r="BB35" s="169" t="s">
        <v>24</v>
      </c>
      <c r="BC35" s="169" t="s">
        <v>24</v>
      </c>
      <c r="BD35" s="169" t="s">
        <v>24</v>
      </c>
      <c r="BE35" s="169" t="s">
        <v>24</v>
      </c>
      <c r="BF35" s="169" t="s">
        <v>24</v>
      </c>
      <c r="BG35" s="286" t="s">
        <v>24</v>
      </c>
      <c r="BH35" s="355">
        <f>SUM(BI35:BM35)</f>
        <v>0</v>
      </c>
      <c r="BI35" s="899"/>
      <c r="BJ35" s="900"/>
      <c r="BK35" s="900"/>
      <c r="BL35" s="900"/>
      <c r="BM35" s="901"/>
      <c r="BN35" s="902" t="s">
        <v>24</v>
      </c>
    </row>
    <row r="36" spans="1:66" ht="24" x14ac:dyDescent="0.25">
      <c r="A36" s="31">
        <v>21383</v>
      </c>
      <c r="B36" s="50" t="s">
        <v>35</v>
      </c>
      <c r="C36" s="878">
        <f>SUM(BH36)</f>
        <v>0</v>
      </c>
      <c r="D36" s="903">
        <f>SUM(BI36)</f>
        <v>0</v>
      </c>
      <c r="E36" s="287" t="s">
        <v>24</v>
      </c>
      <c r="F36" s="904" t="s">
        <v>24</v>
      </c>
      <c r="G36" s="170" t="s">
        <v>24</v>
      </c>
      <c r="H36" s="170" t="s">
        <v>24</v>
      </c>
      <c r="I36" s="170" t="s">
        <v>24</v>
      </c>
      <c r="J36" s="170" t="s">
        <v>24</v>
      </c>
      <c r="K36" s="170" t="s">
        <v>24</v>
      </c>
      <c r="L36" s="170" t="s">
        <v>24</v>
      </c>
      <c r="M36" s="170" t="s">
        <v>24</v>
      </c>
      <c r="N36" s="170" t="s">
        <v>24</v>
      </c>
      <c r="O36" s="170" t="s">
        <v>24</v>
      </c>
      <c r="P36" s="170" t="s">
        <v>24</v>
      </c>
      <c r="Q36" s="170" t="s">
        <v>24</v>
      </c>
      <c r="R36" s="170" t="s">
        <v>24</v>
      </c>
      <c r="S36" s="170" t="s">
        <v>24</v>
      </c>
      <c r="T36" s="170" t="s">
        <v>24</v>
      </c>
      <c r="U36" s="170" t="s">
        <v>24</v>
      </c>
      <c r="V36" s="170" t="s">
        <v>24</v>
      </c>
      <c r="W36" s="170" t="s">
        <v>24</v>
      </c>
      <c r="X36" s="170" t="s">
        <v>24</v>
      </c>
      <c r="Y36" s="170" t="s">
        <v>24</v>
      </c>
      <c r="Z36" s="170" t="s">
        <v>24</v>
      </c>
      <c r="AA36" s="170" t="s">
        <v>24</v>
      </c>
      <c r="AB36" s="170" t="s">
        <v>24</v>
      </c>
      <c r="AC36" s="170" t="s">
        <v>24</v>
      </c>
      <c r="AD36" s="170" t="s">
        <v>24</v>
      </c>
      <c r="AE36" s="170" t="s">
        <v>24</v>
      </c>
      <c r="AF36" s="170" t="s">
        <v>24</v>
      </c>
      <c r="AG36" s="170" t="s">
        <v>24</v>
      </c>
      <c r="AH36" s="170" t="s">
        <v>24</v>
      </c>
      <c r="AI36" s="170" t="s">
        <v>24</v>
      </c>
      <c r="AJ36" s="170" t="s">
        <v>24</v>
      </c>
      <c r="AK36" s="170" t="s">
        <v>24</v>
      </c>
      <c r="AL36" s="170" t="s">
        <v>24</v>
      </c>
      <c r="AM36" s="170" t="s">
        <v>24</v>
      </c>
      <c r="AN36" s="170" t="s">
        <v>24</v>
      </c>
      <c r="AO36" s="170" t="s">
        <v>24</v>
      </c>
      <c r="AP36" s="170" t="s">
        <v>24</v>
      </c>
      <c r="AQ36" s="170" t="s">
        <v>24</v>
      </c>
      <c r="AR36" s="170" t="s">
        <v>24</v>
      </c>
      <c r="AS36" s="170" t="s">
        <v>24</v>
      </c>
      <c r="AT36" s="170" t="s">
        <v>24</v>
      </c>
      <c r="AU36" s="170" t="s">
        <v>24</v>
      </c>
      <c r="AV36" s="170" t="s">
        <v>24</v>
      </c>
      <c r="AW36" s="170" t="s">
        <v>24</v>
      </c>
      <c r="AX36" s="170" t="s">
        <v>24</v>
      </c>
      <c r="AY36" s="287" t="s">
        <v>24</v>
      </c>
      <c r="AZ36" s="654" t="s">
        <v>24</v>
      </c>
      <c r="BA36" s="904" t="s">
        <v>24</v>
      </c>
      <c r="BB36" s="170" t="s">
        <v>24</v>
      </c>
      <c r="BC36" s="170" t="s">
        <v>24</v>
      </c>
      <c r="BD36" s="170" t="s">
        <v>24</v>
      </c>
      <c r="BE36" s="170" t="s">
        <v>24</v>
      </c>
      <c r="BF36" s="170" t="s">
        <v>24</v>
      </c>
      <c r="BG36" s="287" t="s">
        <v>24</v>
      </c>
      <c r="BH36" s="356">
        <f>SUM(BI36:BM36)</f>
        <v>0</v>
      </c>
      <c r="BI36" s="905"/>
      <c r="BJ36" s="906"/>
      <c r="BK36" s="906"/>
      <c r="BL36" s="906"/>
      <c r="BM36" s="907"/>
      <c r="BN36" s="908" t="s">
        <v>24</v>
      </c>
    </row>
    <row r="37" spans="1:66" s="17" customFormat="1" ht="24" x14ac:dyDescent="0.25">
      <c r="A37" s="44">
        <v>21390</v>
      </c>
      <c r="B37" s="38" t="s">
        <v>36</v>
      </c>
      <c r="C37" s="890">
        <f>SUM(C38:C41)</f>
        <v>0</v>
      </c>
      <c r="D37" s="891">
        <f>SUM(D38:D41)</f>
        <v>0</v>
      </c>
      <c r="E37" s="274" t="s">
        <v>24</v>
      </c>
      <c r="F37" s="895" t="s">
        <v>24</v>
      </c>
      <c r="G37" s="168" t="s">
        <v>24</v>
      </c>
      <c r="H37" s="168" t="s">
        <v>24</v>
      </c>
      <c r="I37" s="168" t="s">
        <v>24</v>
      </c>
      <c r="J37" s="168" t="s">
        <v>24</v>
      </c>
      <c r="K37" s="168" t="s">
        <v>24</v>
      </c>
      <c r="L37" s="168" t="s">
        <v>24</v>
      </c>
      <c r="M37" s="168" t="s">
        <v>24</v>
      </c>
      <c r="N37" s="168" t="s">
        <v>24</v>
      </c>
      <c r="O37" s="168" t="s">
        <v>24</v>
      </c>
      <c r="P37" s="168" t="s">
        <v>24</v>
      </c>
      <c r="Q37" s="168" t="s">
        <v>24</v>
      </c>
      <c r="R37" s="168" t="s">
        <v>24</v>
      </c>
      <c r="S37" s="168" t="s">
        <v>24</v>
      </c>
      <c r="T37" s="168" t="s">
        <v>24</v>
      </c>
      <c r="U37" s="168" t="s">
        <v>24</v>
      </c>
      <c r="V37" s="168" t="s">
        <v>24</v>
      </c>
      <c r="W37" s="168" t="s">
        <v>24</v>
      </c>
      <c r="X37" s="168" t="s">
        <v>24</v>
      </c>
      <c r="Y37" s="168" t="s">
        <v>24</v>
      </c>
      <c r="Z37" s="168" t="s">
        <v>24</v>
      </c>
      <c r="AA37" s="168" t="s">
        <v>24</v>
      </c>
      <c r="AB37" s="168" t="s">
        <v>24</v>
      </c>
      <c r="AC37" s="168" t="s">
        <v>24</v>
      </c>
      <c r="AD37" s="168" t="s">
        <v>24</v>
      </c>
      <c r="AE37" s="168" t="s">
        <v>24</v>
      </c>
      <c r="AF37" s="168" t="s">
        <v>24</v>
      </c>
      <c r="AG37" s="168" t="s">
        <v>24</v>
      </c>
      <c r="AH37" s="168" t="s">
        <v>24</v>
      </c>
      <c r="AI37" s="168" t="s">
        <v>24</v>
      </c>
      <c r="AJ37" s="168" t="s">
        <v>24</v>
      </c>
      <c r="AK37" s="168" t="s">
        <v>24</v>
      </c>
      <c r="AL37" s="168" t="s">
        <v>24</v>
      </c>
      <c r="AM37" s="168" t="s">
        <v>24</v>
      </c>
      <c r="AN37" s="168" t="s">
        <v>24</v>
      </c>
      <c r="AO37" s="168" t="s">
        <v>24</v>
      </c>
      <c r="AP37" s="168" t="s">
        <v>24</v>
      </c>
      <c r="AQ37" s="168" t="s">
        <v>24</v>
      </c>
      <c r="AR37" s="168" t="s">
        <v>24</v>
      </c>
      <c r="AS37" s="168" t="s">
        <v>24</v>
      </c>
      <c r="AT37" s="168" t="s">
        <v>24</v>
      </c>
      <c r="AU37" s="168" t="s">
        <v>24</v>
      </c>
      <c r="AV37" s="168" t="s">
        <v>24</v>
      </c>
      <c r="AW37" s="168" t="s">
        <v>24</v>
      </c>
      <c r="AX37" s="168" t="s">
        <v>24</v>
      </c>
      <c r="AY37" s="274" t="s">
        <v>24</v>
      </c>
      <c r="AZ37" s="650" t="s">
        <v>24</v>
      </c>
      <c r="BA37" s="895" t="s">
        <v>24</v>
      </c>
      <c r="BB37" s="168" t="s">
        <v>24</v>
      </c>
      <c r="BC37" s="168" t="s">
        <v>24</v>
      </c>
      <c r="BD37" s="168" t="s">
        <v>24</v>
      </c>
      <c r="BE37" s="168" t="s">
        <v>24</v>
      </c>
      <c r="BF37" s="168" t="s">
        <v>24</v>
      </c>
      <c r="BG37" s="274" t="s">
        <v>24</v>
      </c>
      <c r="BH37" s="358">
        <f>SUM(BH38:BH41)</f>
        <v>0</v>
      </c>
      <c r="BI37" s="891">
        <f>SUM(BI38:BI41)</f>
        <v>0</v>
      </c>
      <c r="BJ37" s="91">
        <f>SUM(BJ38:BJ41)</f>
        <v>0</v>
      </c>
      <c r="BK37" s="43">
        <f t="shared" ref="BK37:BM37" si="18">SUM(BK38:BK41)</f>
        <v>0</v>
      </c>
      <c r="BL37" s="43">
        <f t="shared" si="18"/>
        <v>0</v>
      </c>
      <c r="BM37" s="670">
        <f t="shared" si="18"/>
        <v>0</v>
      </c>
      <c r="BN37" s="896" t="s">
        <v>24</v>
      </c>
    </row>
    <row r="38" spans="1:66" ht="24" x14ac:dyDescent="0.25">
      <c r="A38" s="27">
        <v>21391</v>
      </c>
      <c r="B38" s="45" t="s">
        <v>37</v>
      </c>
      <c r="C38" s="874">
        <f>SUM(BH38)</f>
        <v>0</v>
      </c>
      <c r="D38" s="897">
        <f>SUM(BI38)</f>
        <v>0</v>
      </c>
      <c r="E38" s="286" t="s">
        <v>24</v>
      </c>
      <c r="F38" s="898" t="s">
        <v>24</v>
      </c>
      <c r="G38" s="169" t="s">
        <v>24</v>
      </c>
      <c r="H38" s="169" t="s">
        <v>24</v>
      </c>
      <c r="I38" s="169" t="s">
        <v>24</v>
      </c>
      <c r="J38" s="169" t="s">
        <v>24</v>
      </c>
      <c r="K38" s="169" t="s">
        <v>24</v>
      </c>
      <c r="L38" s="169" t="s">
        <v>24</v>
      </c>
      <c r="M38" s="169" t="s">
        <v>24</v>
      </c>
      <c r="N38" s="169" t="s">
        <v>24</v>
      </c>
      <c r="O38" s="169" t="s">
        <v>24</v>
      </c>
      <c r="P38" s="169" t="s">
        <v>24</v>
      </c>
      <c r="Q38" s="169" t="s">
        <v>24</v>
      </c>
      <c r="R38" s="169" t="s">
        <v>24</v>
      </c>
      <c r="S38" s="169" t="s">
        <v>24</v>
      </c>
      <c r="T38" s="169" t="s">
        <v>24</v>
      </c>
      <c r="U38" s="169" t="s">
        <v>24</v>
      </c>
      <c r="V38" s="169" t="s">
        <v>24</v>
      </c>
      <c r="W38" s="169" t="s">
        <v>24</v>
      </c>
      <c r="X38" s="169" t="s">
        <v>24</v>
      </c>
      <c r="Y38" s="169" t="s">
        <v>24</v>
      </c>
      <c r="Z38" s="169" t="s">
        <v>24</v>
      </c>
      <c r="AA38" s="169" t="s">
        <v>24</v>
      </c>
      <c r="AB38" s="169" t="s">
        <v>24</v>
      </c>
      <c r="AC38" s="169" t="s">
        <v>24</v>
      </c>
      <c r="AD38" s="169" t="s">
        <v>24</v>
      </c>
      <c r="AE38" s="169" t="s">
        <v>24</v>
      </c>
      <c r="AF38" s="169" t="s">
        <v>24</v>
      </c>
      <c r="AG38" s="169" t="s">
        <v>24</v>
      </c>
      <c r="AH38" s="169" t="s">
        <v>24</v>
      </c>
      <c r="AI38" s="169" t="s">
        <v>24</v>
      </c>
      <c r="AJ38" s="169" t="s">
        <v>24</v>
      </c>
      <c r="AK38" s="169" t="s">
        <v>24</v>
      </c>
      <c r="AL38" s="169" t="s">
        <v>24</v>
      </c>
      <c r="AM38" s="169" t="s">
        <v>24</v>
      </c>
      <c r="AN38" s="169" t="s">
        <v>24</v>
      </c>
      <c r="AO38" s="169" t="s">
        <v>24</v>
      </c>
      <c r="AP38" s="169" t="s">
        <v>24</v>
      </c>
      <c r="AQ38" s="169" t="s">
        <v>24</v>
      </c>
      <c r="AR38" s="169" t="s">
        <v>24</v>
      </c>
      <c r="AS38" s="169" t="s">
        <v>24</v>
      </c>
      <c r="AT38" s="169" t="s">
        <v>24</v>
      </c>
      <c r="AU38" s="169" t="s">
        <v>24</v>
      </c>
      <c r="AV38" s="169" t="s">
        <v>24</v>
      </c>
      <c r="AW38" s="169" t="s">
        <v>24</v>
      </c>
      <c r="AX38" s="169" t="s">
        <v>24</v>
      </c>
      <c r="AY38" s="286" t="s">
        <v>24</v>
      </c>
      <c r="AZ38" s="652" t="s">
        <v>24</v>
      </c>
      <c r="BA38" s="898" t="s">
        <v>24</v>
      </c>
      <c r="BB38" s="169" t="s">
        <v>24</v>
      </c>
      <c r="BC38" s="169" t="s">
        <v>24</v>
      </c>
      <c r="BD38" s="169" t="s">
        <v>24</v>
      </c>
      <c r="BE38" s="169" t="s">
        <v>24</v>
      </c>
      <c r="BF38" s="169" t="s">
        <v>24</v>
      </c>
      <c r="BG38" s="286" t="s">
        <v>24</v>
      </c>
      <c r="BH38" s="355">
        <f>SUM(BI38:BM38)</f>
        <v>0</v>
      </c>
      <c r="BI38" s="899"/>
      <c r="BJ38" s="900"/>
      <c r="BK38" s="900"/>
      <c r="BL38" s="900"/>
      <c r="BM38" s="901"/>
      <c r="BN38" s="902" t="s">
        <v>24</v>
      </c>
    </row>
    <row r="39" spans="1:66" x14ac:dyDescent="0.25">
      <c r="A39" s="31">
        <v>21393</v>
      </c>
      <c r="B39" s="50" t="s">
        <v>38</v>
      </c>
      <c r="C39" s="878">
        <f t="shared" ref="C39:C40" si="19">SUM(BH39)</f>
        <v>0</v>
      </c>
      <c r="D39" s="903">
        <f t="shared" ref="D39:D41" si="20">SUM(BI39)</f>
        <v>0</v>
      </c>
      <c r="E39" s="287" t="s">
        <v>24</v>
      </c>
      <c r="F39" s="904" t="s">
        <v>24</v>
      </c>
      <c r="G39" s="170" t="s">
        <v>24</v>
      </c>
      <c r="H39" s="170" t="s">
        <v>24</v>
      </c>
      <c r="I39" s="170" t="s">
        <v>24</v>
      </c>
      <c r="J39" s="170" t="s">
        <v>24</v>
      </c>
      <c r="K39" s="170" t="s">
        <v>24</v>
      </c>
      <c r="L39" s="170" t="s">
        <v>24</v>
      </c>
      <c r="M39" s="170" t="s">
        <v>24</v>
      </c>
      <c r="N39" s="170" t="s">
        <v>24</v>
      </c>
      <c r="O39" s="170" t="s">
        <v>24</v>
      </c>
      <c r="P39" s="170" t="s">
        <v>24</v>
      </c>
      <c r="Q39" s="170" t="s">
        <v>24</v>
      </c>
      <c r="R39" s="170" t="s">
        <v>24</v>
      </c>
      <c r="S39" s="170" t="s">
        <v>24</v>
      </c>
      <c r="T39" s="170" t="s">
        <v>24</v>
      </c>
      <c r="U39" s="170" t="s">
        <v>24</v>
      </c>
      <c r="V39" s="170" t="s">
        <v>24</v>
      </c>
      <c r="W39" s="170" t="s">
        <v>24</v>
      </c>
      <c r="X39" s="170" t="s">
        <v>24</v>
      </c>
      <c r="Y39" s="170" t="s">
        <v>24</v>
      </c>
      <c r="Z39" s="170" t="s">
        <v>24</v>
      </c>
      <c r="AA39" s="170" t="s">
        <v>24</v>
      </c>
      <c r="AB39" s="170" t="s">
        <v>24</v>
      </c>
      <c r="AC39" s="170" t="s">
        <v>24</v>
      </c>
      <c r="AD39" s="170" t="s">
        <v>24</v>
      </c>
      <c r="AE39" s="170" t="s">
        <v>24</v>
      </c>
      <c r="AF39" s="170" t="s">
        <v>24</v>
      </c>
      <c r="AG39" s="170" t="s">
        <v>24</v>
      </c>
      <c r="AH39" s="170" t="s">
        <v>24</v>
      </c>
      <c r="AI39" s="170" t="s">
        <v>24</v>
      </c>
      <c r="AJ39" s="170" t="s">
        <v>24</v>
      </c>
      <c r="AK39" s="170" t="s">
        <v>24</v>
      </c>
      <c r="AL39" s="170" t="s">
        <v>24</v>
      </c>
      <c r="AM39" s="170" t="s">
        <v>24</v>
      </c>
      <c r="AN39" s="170" t="s">
        <v>24</v>
      </c>
      <c r="AO39" s="170" t="s">
        <v>24</v>
      </c>
      <c r="AP39" s="170" t="s">
        <v>24</v>
      </c>
      <c r="AQ39" s="170" t="s">
        <v>24</v>
      </c>
      <c r="AR39" s="170" t="s">
        <v>24</v>
      </c>
      <c r="AS39" s="170" t="s">
        <v>24</v>
      </c>
      <c r="AT39" s="170" t="s">
        <v>24</v>
      </c>
      <c r="AU39" s="170" t="s">
        <v>24</v>
      </c>
      <c r="AV39" s="170" t="s">
        <v>24</v>
      </c>
      <c r="AW39" s="170" t="s">
        <v>24</v>
      </c>
      <c r="AX39" s="170" t="s">
        <v>24</v>
      </c>
      <c r="AY39" s="287" t="s">
        <v>24</v>
      </c>
      <c r="AZ39" s="654" t="s">
        <v>24</v>
      </c>
      <c r="BA39" s="904" t="s">
        <v>24</v>
      </c>
      <c r="BB39" s="170" t="s">
        <v>24</v>
      </c>
      <c r="BC39" s="170" t="s">
        <v>24</v>
      </c>
      <c r="BD39" s="170" t="s">
        <v>24</v>
      </c>
      <c r="BE39" s="170" t="s">
        <v>24</v>
      </c>
      <c r="BF39" s="170" t="s">
        <v>24</v>
      </c>
      <c r="BG39" s="287" t="s">
        <v>24</v>
      </c>
      <c r="BH39" s="356">
        <f>SUM(BI39:BM39)</f>
        <v>0</v>
      </c>
      <c r="BI39" s="905"/>
      <c r="BJ39" s="906"/>
      <c r="BK39" s="906"/>
      <c r="BL39" s="906"/>
      <c r="BM39" s="907"/>
      <c r="BN39" s="908" t="s">
        <v>24</v>
      </c>
    </row>
    <row r="40" spans="1:66" x14ac:dyDescent="0.25">
      <c r="A40" s="31">
        <v>21395</v>
      </c>
      <c r="B40" s="50" t="s">
        <v>39</v>
      </c>
      <c r="C40" s="878">
        <f t="shared" si="19"/>
        <v>0</v>
      </c>
      <c r="D40" s="903">
        <f t="shared" si="20"/>
        <v>0</v>
      </c>
      <c r="E40" s="287" t="s">
        <v>24</v>
      </c>
      <c r="F40" s="904" t="s">
        <v>24</v>
      </c>
      <c r="G40" s="170" t="s">
        <v>24</v>
      </c>
      <c r="H40" s="170" t="s">
        <v>24</v>
      </c>
      <c r="I40" s="170" t="s">
        <v>24</v>
      </c>
      <c r="J40" s="170" t="s">
        <v>24</v>
      </c>
      <c r="K40" s="170" t="s">
        <v>24</v>
      </c>
      <c r="L40" s="170" t="s">
        <v>24</v>
      </c>
      <c r="M40" s="170" t="s">
        <v>24</v>
      </c>
      <c r="N40" s="170" t="s">
        <v>24</v>
      </c>
      <c r="O40" s="170" t="s">
        <v>24</v>
      </c>
      <c r="P40" s="170" t="s">
        <v>24</v>
      </c>
      <c r="Q40" s="170" t="s">
        <v>24</v>
      </c>
      <c r="R40" s="170" t="s">
        <v>24</v>
      </c>
      <c r="S40" s="170" t="s">
        <v>24</v>
      </c>
      <c r="T40" s="170" t="s">
        <v>24</v>
      </c>
      <c r="U40" s="170" t="s">
        <v>24</v>
      </c>
      <c r="V40" s="170" t="s">
        <v>24</v>
      </c>
      <c r="W40" s="170" t="s">
        <v>24</v>
      </c>
      <c r="X40" s="170" t="s">
        <v>24</v>
      </c>
      <c r="Y40" s="170" t="s">
        <v>24</v>
      </c>
      <c r="Z40" s="170" t="s">
        <v>24</v>
      </c>
      <c r="AA40" s="170" t="s">
        <v>24</v>
      </c>
      <c r="AB40" s="170" t="s">
        <v>24</v>
      </c>
      <c r="AC40" s="170" t="s">
        <v>24</v>
      </c>
      <c r="AD40" s="170" t="s">
        <v>24</v>
      </c>
      <c r="AE40" s="170" t="s">
        <v>24</v>
      </c>
      <c r="AF40" s="170" t="s">
        <v>24</v>
      </c>
      <c r="AG40" s="170" t="s">
        <v>24</v>
      </c>
      <c r="AH40" s="170" t="s">
        <v>24</v>
      </c>
      <c r="AI40" s="170" t="s">
        <v>24</v>
      </c>
      <c r="AJ40" s="170" t="s">
        <v>24</v>
      </c>
      <c r="AK40" s="170" t="s">
        <v>24</v>
      </c>
      <c r="AL40" s="170" t="s">
        <v>24</v>
      </c>
      <c r="AM40" s="170" t="s">
        <v>24</v>
      </c>
      <c r="AN40" s="170" t="s">
        <v>24</v>
      </c>
      <c r="AO40" s="170" t="s">
        <v>24</v>
      </c>
      <c r="AP40" s="170" t="s">
        <v>24</v>
      </c>
      <c r="AQ40" s="170" t="s">
        <v>24</v>
      </c>
      <c r="AR40" s="170" t="s">
        <v>24</v>
      </c>
      <c r="AS40" s="170" t="s">
        <v>24</v>
      </c>
      <c r="AT40" s="170" t="s">
        <v>24</v>
      </c>
      <c r="AU40" s="170" t="s">
        <v>24</v>
      </c>
      <c r="AV40" s="170" t="s">
        <v>24</v>
      </c>
      <c r="AW40" s="170" t="s">
        <v>24</v>
      </c>
      <c r="AX40" s="170" t="s">
        <v>24</v>
      </c>
      <c r="AY40" s="287" t="s">
        <v>24</v>
      </c>
      <c r="AZ40" s="654" t="s">
        <v>24</v>
      </c>
      <c r="BA40" s="904" t="s">
        <v>24</v>
      </c>
      <c r="BB40" s="170" t="s">
        <v>24</v>
      </c>
      <c r="BC40" s="170" t="s">
        <v>24</v>
      </c>
      <c r="BD40" s="170" t="s">
        <v>24</v>
      </c>
      <c r="BE40" s="170" t="s">
        <v>24</v>
      </c>
      <c r="BF40" s="170" t="s">
        <v>24</v>
      </c>
      <c r="BG40" s="287" t="s">
        <v>24</v>
      </c>
      <c r="BH40" s="356">
        <f>SUM(BI40:BM40)</f>
        <v>0</v>
      </c>
      <c r="BI40" s="905"/>
      <c r="BJ40" s="906"/>
      <c r="BK40" s="906"/>
      <c r="BL40" s="906"/>
      <c r="BM40" s="907"/>
      <c r="BN40" s="908" t="s">
        <v>24</v>
      </c>
    </row>
    <row r="41" spans="1:66" ht="24" x14ac:dyDescent="0.25">
      <c r="A41" s="31">
        <v>21399</v>
      </c>
      <c r="B41" s="50" t="s">
        <v>40</v>
      </c>
      <c r="C41" s="878">
        <f>SUM(BH41)</f>
        <v>0</v>
      </c>
      <c r="D41" s="903">
        <f t="shared" si="20"/>
        <v>0</v>
      </c>
      <c r="E41" s="287" t="s">
        <v>24</v>
      </c>
      <c r="F41" s="904" t="s">
        <v>24</v>
      </c>
      <c r="G41" s="170" t="s">
        <v>24</v>
      </c>
      <c r="H41" s="170" t="s">
        <v>24</v>
      </c>
      <c r="I41" s="170" t="s">
        <v>24</v>
      </c>
      <c r="J41" s="170" t="s">
        <v>24</v>
      </c>
      <c r="K41" s="170" t="s">
        <v>24</v>
      </c>
      <c r="L41" s="170" t="s">
        <v>24</v>
      </c>
      <c r="M41" s="170" t="s">
        <v>24</v>
      </c>
      <c r="N41" s="170" t="s">
        <v>24</v>
      </c>
      <c r="O41" s="170" t="s">
        <v>24</v>
      </c>
      <c r="P41" s="170" t="s">
        <v>24</v>
      </c>
      <c r="Q41" s="170" t="s">
        <v>24</v>
      </c>
      <c r="R41" s="170" t="s">
        <v>24</v>
      </c>
      <c r="S41" s="170" t="s">
        <v>24</v>
      </c>
      <c r="T41" s="170" t="s">
        <v>24</v>
      </c>
      <c r="U41" s="170" t="s">
        <v>24</v>
      </c>
      <c r="V41" s="170" t="s">
        <v>24</v>
      </c>
      <c r="W41" s="170" t="s">
        <v>24</v>
      </c>
      <c r="X41" s="170" t="s">
        <v>24</v>
      </c>
      <c r="Y41" s="170" t="s">
        <v>24</v>
      </c>
      <c r="Z41" s="170" t="s">
        <v>24</v>
      </c>
      <c r="AA41" s="170" t="s">
        <v>24</v>
      </c>
      <c r="AB41" s="170" t="s">
        <v>24</v>
      </c>
      <c r="AC41" s="170" t="s">
        <v>24</v>
      </c>
      <c r="AD41" s="170" t="s">
        <v>24</v>
      </c>
      <c r="AE41" s="170" t="s">
        <v>24</v>
      </c>
      <c r="AF41" s="170" t="s">
        <v>24</v>
      </c>
      <c r="AG41" s="170" t="s">
        <v>24</v>
      </c>
      <c r="AH41" s="170" t="s">
        <v>24</v>
      </c>
      <c r="AI41" s="170" t="s">
        <v>24</v>
      </c>
      <c r="AJ41" s="170" t="s">
        <v>24</v>
      </c>
      <c r="AK41" s="170" t="s">
        <v>24</v>
      </c>
      <c r="AL41" s="170" t="s">
        <v>24</v>
      </c>
      <c r="AM41" s="170" t="s">
        <v>24</v>
      </c>
      <c r="AN41" s="170" t="s">
        <v>24</v>
      </c>
      <c r="AO41" s="170" t="s">
        <v>24</v>
      </c>
      <c r="AP41" s="170" t="s">
        <v>24</v>
      </c>
      <c r="AQ41" s="170" t="s">
        <v>24</v>
      </c>
      <c r="AR41" s="170" t="s">
        <v>24</v>
      </c>
      <c r="AS41" s="170" t="s">
        <v>24</v>
      </c>
      <c r="AT41" s="170" t="s">
        <v>24</v>
      </c>
      <c r="AU41" s="170" t="s">
        <v>24</v>
      </c>
      <c r="AV41" s="170" t="s">
        <v>24</v>
      </c>
      <c r="AW41" s="170" t="s">
        <v>24</v>
      </c>
      <c r="AX41" s="170" t="s">
        <v>24</v>
      </c>
      <c r="AY41" s="287" t="s">
        <v>24</v>
      </c>
      <c r="AZ41" s="654" t="s">
        <v>24</v>
      </c>
      <c r="BA41" s="904" t="s">
        <v>24</v>
      </c>
      <c r="BB41" s="170" t="s">
        <v>24</v>
      </c>
      <c r="BC41" s="170" t="s">
        <v>24</v>
      </c>
      <c r="BD41" s="170" t="s">
        <v>24</v>
      </c>
      <c r="BE41" s="170" t="s">
        <v>24</v>
      </c>
      <c r="BF41" s="170" t="s">
        <v>24</v>
      </c>
      <c r="BG41" s="287" t="s">
        <v>24</v>
      </c>
      <c r="BH41" s="356">
        <f>SUM(BI41:BM41)</f>
        <v>0</v>
      </c>
      <c r="BI41" s="905"/>
      <c r="BJ41" s="906"/>
      <c r="BK41" s="906"/>
      <c r="BL41" s="906"/>
      <c r="BM41" s="907"/>
      <c r="BN41" s="908" t="s">
        <v>24</v>
      </c>
    </row>
    <row r="42" spans="1:66" s="17" customFormat="1" ht="36.75" customHeight="1" x14ac:dyDescent="0.25">
      <c r="A42" s="44">
        <v>21420</v>
      </c>
      <c r="B42" s="38" t="s">
        <v>41</v>
      </c>
      <c r="C42" s="890">
        <f>SUM(E42,)</f>
        <v>0</v>
      </c>
      <c r="D42" s="916">
        <f>SUM(F42,)</f>
        <v>0</v>
      </c>
      <c r="E42" s="892">
        <f>SUM(F42:AY42)</f>
        <v>0</v>
      </c>
      <c r="F42" s="917"/>
      <c r="G42" s="829"/>
      <c r="H42" s="829"/>
      <c r="I42" s="829"/>
      <c r="J42" s="829"/>
      <c r="K42" s="829"/>
      <c r="L42" s="829"/>
      <c r="M42" s="829"/>
      <c r="N42" s="829"/>
      <c r="O42" s="829"/>
      <c r="P42" s="829"/>
      <c r="Q42" s="829"/>
      <c r="R42" s="829"/>
      <c r="S42" s="829"/>
      <c r="T42" s="829"/>
      <c r="U42" s="829"/>
      <c r="V42" s="829"/>
      <c r="W42" s="829"/>
      <c r="X42" s="829"/>
      <c r="Y42" s="829"/>
      <c r="Z42" s="829"/>
      <c r="AA42" s="829"/>
      <c r="AB42" s="829"/>
      <c r="AC42" s="829"/>
      <c r="AD42" s="829"/>
      <c r="AE42" s="829"/>
      <c r="AF42" s="829"/>
      <c r="AG42" s="829"/>
      <c r="AH42" s="829"/>
      <c r="AI42" s="829"/>
      <c r="AJ42" s="829"/>
      <c r="AK42" s="829"/>
      <c r="AL42" s="829"/>
      <c r="AM42" s="829"/>
      <c r="AN42" s="829"/>
      <c r="AO42" s="829"/>
      <c r="AP42" s="829"/>
      <c r="AQ42" s="829"/>
      <c r="AR42" s="829"/>
      <c r="AS42" s="829"/>
      <c r="AT42" s="829"/>
      <c r="AU42" s="829"/>
      <c r="AV42" s="829"/>
      <c r="AW42" s="829"/>
      <c r="AX42" s="829"/>
      <c r="AY42" s="892"/>
      <c r="AZ42" s="654" t="s">
        <v>24</v>
      </c>
      <c r="BA42" s="895" t="s">
        <v>24</v>
      </c>
      <c r="BB42" s="170" t="s">
        <v>24</v>
      </c>
      <c r="BC42" s="170" t="s">
        <v>24</v>
      </c>
      <c r="BD42" s="170" t="s">
        <v>24</v>
      </c>
      <c r="BE42" s="170" t="s">
        <v>24</v>
      </c>
      <c r="BF42" s="170" t="s">
        <v>24</v>
      </c>
      <c r="BG42" s="287" t="s">
        <v>24</v>
      </c>
      <c r="BH42" s="650" t="s">
        <v>24</v>
      </c>
      <c r="BI42" s="895" t="s">
        <v>24</v>
      </c>
      <c r="BJ42" s="168" t="s">
        <v>24</v>
      </c>
      <c r="BK42" s="40" t="s">
        <v>24</v>
      </c>
      <c r="BL42" s="40" t="s">
        <v>24</v>
      </c>
      <c r="BM42" s="649" t="s">
        <v>24</v>
      </c>
      <c r="BN42" s="896" t="s">
        <v>24</v>
      </c>
    </row>
    <row r="43" spans="1:66" s="17" customFormat="1" ht="24" x14ac:dyDescent="0.25">
      <c r="A43" s="62">
        <v>21490</v>
      </c>
      <c r="B43" s="63" t="s">
        <v>42</v>
      </c>
      <c r="C43" s="890">
        <f>C44</f>
        <v>0</v>
      </c>
      <c r="D43" s="916">
        <f t="shared" ref="D43:E43" si="21">D44</f>
        <v>0</v>
      </c>
      <c r="E43" s="918">
        <f t="shared" si="21"/>
        <v>0</v>
      </c>
      <c r="F43" s="919">
        <f>F44</f>
        <v>0</v>
      </c>
      <c r="G43" s="172">
        <f>G44</f>
        <v>0</v>
      </c>
      <c r="H43" s="172">
        <f t="shared" ref="H43:AX43" si="22">H44</f>
        <v>0</v>
      </c>
      <c r="I43" s="172">
        <f t="shared" si="22"/>
        <v>0</v>
      </c>
      <c r="J43" s="172">
        <f t="shared" si="22"/>
        <v>0</v>
      </c>
      <c r="K43" s="172">
        <f t="shared" si="22"/>
        <v>0</v>
      </c>
      <c r="L43" s="172">
        <f t="shared" si="22"/>
        <v>0</v>
      </c>
      <c r="M43" s="172">
        <f t="shared" si="22"/>
        <v>0</v>
      </c>
      <c r="N43" s="172">
        <f t="shared" si="22"/>
        <v>0</v>
      </c>
      <c r="O43" s="172">
        <f t="shared" si="22"/>
        <v>0</v>
      </c>
      <c r="P43" s="172">
        <f t="shared" si="22"/>
        <v>0</v>
      </c>
      <c r="Q43" s="172">
        <f t="shared" si="22"/>
        <v>0</v>
      </c>
      <c r="R43" s="172">
        <f t="shared" si="22"/>
        <v>0</v>
      </c>
      <c r="S43" s="172">
        <f t="shared" si="22"/>
        <v>0</v>
      </c>
      <c r="T43" s="172">
        <f t="shared" si="22"/>
        <v>0</v>
      </c>
      <c r="U43" s="172">
        <f t="shared" si="22"/>
        <v>0</v>
      </c>
      <c r="V43" s="172">
        <f t="shared" si="22"/>
        <v>0</v>
      </c>
      <c r="W43" s="172">
        <f t="shared" si="22"/>
        <v>0</v>
      </c>
      <c r="X43" s="172">
        <f t="shared" si="22"/>
        <v>0</v>
      </c>
      <c r="Y43" s="172">
        <f t="shared" si="22"/>
        <v>0</v>
      </c>
      <c r="Z43" s="172">
        <f t="shared" si="22"/>
        <v>0</v>
      </c>
      <c r="AA43" s="172">
        <f t="shared" si="22"/>
        <v>0</v>
      </c>
      <c r="AB43" s="172">
        <f t="shared" si="22"/>
        <v>0</v>
      </c>
      <c r="AC43" s="172">
        <f t="shared" si="22"/>
        <v>0</v>
      </c>
      <c r="AD43" s="172">
        <f t="shared" si="22"/>
        <v>0</v>
      </c>
      <c r="AE43" s="172">
        <f t="shared" si="22"/>
        <v>0</v>
      </c>
      <c r="AF43" s="172">
        <f t="shared" si="22"/>
        <v>0</v>
      </c>
      <c r="AG43" s="172">
        <f t="shared" si="22"/>
        <v>0</v>
      </c>
      <c r="AH43" s="172">
        <f t="shared" si="22"/>
        <v>0</v>
      </c>
      <c r="AI43" s="172">
        <f t="shared" si="22"/>
        <v>0</v>
      </c>
      <c r="AJ43" s="172">
        <f t="shared" si="22"/>
        <v>0</v>
      </c>
      <c r="AK43" s="172">
        <f t="shared" si="22"/>
        <v>0</v>
      </c>
      <c r="AL43" s="172">
        <f t="shared" si="22"/>
        <v>0</v>
      </c>
      <c r="AM43" s="172">
        <f t="shared" si="22"/>
        <v>0</v>
      </c>
      <c r="AN43" s="172">
        <f t="shared" si="22"/>
        <v>0</v>
      </c>
      <c r="AO43" s="172">
        <f t="shared" si="22"/>
        <v>0</v>
      </c>
      <c r="AP43" s="172">
        <f t="shared" si="22"/>
        <v>0</v>
      </c>
      <c r="AQ43" s="172">
        <f t="shared" si="22"/>
        <v>0</v>
      </c>
      <c r="AR43" s="172">
        <f t="shared" si="22"/>
        <v>0</v>
      </c>
      <c r="AS43" s="172">
        <f t="shared" si="22"/>
        <v>0</v>
      </c>
      <c r="AT43" s="172">
        <f t="shared" si="22"/>
        <v>0</v>
      </c>
      <c r="AU43" s="172">
        <f t="shared" si="22"/>
        <v>0</v>
      </c>
      <c r="AV43" s="172">
        <f t="shared" si="22"/>
        <v>0</v>
      </c>
      <c r="AW43" s="172">
        <f t="shared" si="22"/>
        <v>0</v>
      </c>
      <c r="AX43" s="172">
        <f t="shared" si="22"/>
        <v>0</v>
      </c>
      <c r="AY43" s="918">
        <f>AY44</f>
        <v>0</v>
      </c>
      <c r="AZ43" s="659">
        <f t="shared" ref="AZ43" si="23">AZ44</f>
        <v>0</v>
      </c>
      <c r="BA43" s="919">
        <f>BA44</f>
        <v>0</v>
      </c>
      <c r="BB43" s="172">
        <f t="shared" ref="BB43:BH43" si="24">BB44</f>
        <v>0</v>
      </c>
      <c r="BC43" s="172">
        <f t="shared" si="24"/>
        <v>0</v>
      </c>
      <c r="BD43" s="172">
        <f t="shared" si="24"/>
        <v>0</v>
      </c>
      <c r="BE43" s="172">
        <f t="shared" si="24"/>
        <v>0</v>
      </c>
      <c r="BF43" s="172">
        <f t="shared" si="24"/>
        <v>0</v>
      </c>
      <c r="BG43" s="918">
        <f t="shared" si="24"/>
        <v>0</v>
      </c>
      <c r="BH43" s="659">
        <f t="shared" si="24"/>
        <v>0</v>
      </c>
      <c r="BI43" s="919">
        <f>BI44</f>
        <v>0</v>
      </c>
      <c r="BJ43" s="172">
        <f>BJ44</f>
        <v>0</v>
      </c>
      <c r="BK43" s="172">
        <f t="shared" ref="BK43:BM43" si="25">BK44</f>
        <v>0</v>
      </c>
      <c r="BL43" s="172">
        <f t="shared" si="25"/>
        <v>0</v>
      </c>
      <c r="BM43" s="918">
        <f t="shared" si="25"/>
        <v>0</v>
      </c>
      <c r="BN43" s="896" t="s">
        <v>24</v>
      </c>
    </row>
    <row r="44" spans="1:66" s="17" customFormat="1" ht="24" x14ac:dyDescent="0.25">
      <c r="A44" s="31">
        <v>21499</v>
      </c>
      <c r="B44" s="50" t="s">
        <v>43</v>
      </c>
      <c r="C44" s="920">
        <f>SUM(E44,AZ44,BH44)</f>
        <v>0</v>
      </c>
      <c r="D44" s="921">
        <f>SUM(F44,BA44,BI44)</f>
        <v>0</v>
      </c>
      <c r="E44" s="271">
        <f>SUM(F44:AY44)</f>
        <v>0</v>
      </c>
      <c r="F44" s="876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271"/>
      <c r="AZ44" s="642">
        <f>SUM(BA44:BG44)</f>
        <v>0</v>
      </c>
      <c r="BA44" s="922"/>
      <c r="BB44" s="165"/>
      <c r="BC44" s="165"/>
      <c r="BD44" s="165"/>
      <c r="BE44" s="165"/>
      <c r="BF44" s="165"/>
      <c r="BG44" s="271"/>
      <c r="BH44" s="642">
        <f>SUM(BI44:BM44)</f>
        <v>0</v>
      </c>
      <c r="BI44" s="922"/>
      <c r="BJ44" s="165"/>
      <c r="BK44" s="165"/>
      <c r="BL44" s="165"/>
      <c r="BM44" s="271"/>
      <c r="BN44" s="915" t="s">
        <v>24</v>
      </c>
    </row>
    <row r="45" spans="1:66" ht="24" x14ac:dyDescent="0.25">
      <c r="A45" s="66">
        <v>23000</v>
      </c>
      <c r="B45" s="67" t="s">
        <v>44</v>
      </c>
      <c r="C45" s="923" t="s">
        <v>24</v>
      </c>
      <c r="D45" s="895" t="s">
        <v>24</v>
      </c>
      <c r="E45" s="924" t="s">
        <v>24</v>
      </c>
      <c r="F45" s="925" t="s">
        <v>24</v>
      </c>
      <c r="G45" s="173" t="s">
        <v>24</v>
      </c>
      <c r="H45" s="173" t="s">
        <v>24</v>
      </c>
      <c r="I45" s="173" t="s">
        <v>24</v>
      </c>
      <c r="J45" s="173" t="s">
        <v>24</v>
      </c>
      <c r="K45" s="173" t="s">
        <v>24</v>
      </c>
      <c r="L45" s="173" t="s">
        <v>24</v>
      </c>
      <c r="M45" s="173" t="s">
        <v>24</v>
      </c>
      <c r="N45" s="173" t="s">
        <v>24</v>
      </c>
      <c r="O45" s="173" t="s">
        <v>24</v>
      </c>
      <c r="P45" s="173" t="s">
        <v>24</v>
      </c>
      <c r="Q45" s="173" t="s">
        <v>24</v>
      </c>
      <c r="R45" s="173" t="s">
        <v>24</v>
      </c>
      <c r="S45" s="173" t="s">
        <v>24</v>
      </c>
      <c r="T45" s="173" t="s">
        <v>24</v>
      </c>
      <c r="U45" s="173" t="s">
        <v>24</v>
      </c>
      <c r="V45" s="173" t="s">
        <v>24</v>
      </c>
      <c r="W45" s="173" t="s">
        <v>24</v>
      </c>
      <c r="X45" s="173" t="s">
        <v>24</v>
      </c>
      <c r="Y45" s="173" t="s">
        <v>24</v>
      </c>
      <c r="Z45" s="173" t="s">
        <v>24</v>
      </c>
      <c r="AA45" s="173" t="s">
        <v>24</v>
      </c>
      <c r="AB45" s="173" t="s">
        <v>24</v>
      </c>
      <c r="AC45" s="173" t="s">
        <v>24</v>
      </c>
      <c r="AD45" s="173" t="s">
        <v>24</v>
      </c>
      <c r="AE45" s="173" t="s">
        <v>24</v>
      </c>
      <c r="AF45" s="173" t="s">
        <v>24</v>
      </c>
      <c r="AG45" s="173" t="s">
        <v>24</v>
      </c>
      <c r="AH45" s="173" t="s">
        <v>24</v>
      </c>
      <c r="AI45" s="173" t="s">
        <v>24</v>
      </c>
      <c r="AJ45" s="173" t="s">
        <v>24</v>
      </c>
      <c r="AK45" s="173" t="s">
        <v>24</v>
      </c>
      <c r="AL45" s="173" t="s">
        <v>24</v>
      </c>
      <c r="AM45" s="173" t="s">
        <v>24</v>
      </c>
      <c r="AN45" s="173" t="s">
        <v>24</v>
      </c>
      <c r="AO45" s="173" t="s">
        <v>24</v>
      </c>
      <c r="AP45" s="173" t="s">
        <v>24</v>
      </c>
      <c r="AQ45" s="173" t="s">
        <v>24</v>
      </c>
      <c r="AR45" s="173" t="s">
        <v>24</v>
      </c>
      <c r="AS45" s="173" t="s">
        <v>24</v>
      </c>
      <c r="AT45" s="173" t="s">
        <v>24</v>
      </c>
      <c r="AU45" s="173" t="s">
        <v>24</v>
      </c>
      <c r="AV45" s="173" t="s">
        <v>24</v>
      </c>
      <c r="AW45" s="173" t="s">
        <v>24</v>
      </c>
      <c r="AX45" s="173" t="s">
        <v>24</v>
      </c>
      <c r="AY45" s="924" t="s">
        <v>24</v>
      </c>
      <c r="AZ45" s="661" t="s">
        <v>24</v>
      </c>
      <c r="BA45" s="925" t="s">
        <v>24</v>
      </c>
      <c r="BB45" s="173" t="s">
        <v>24</v>
      </c>
      <c r="BC45" s="173" t="s">
        <v>24</v>
      </c>
      <c r="BD45" s="173" t="s">
        <v>24</v>
      </c>
      <c r="BE45" s="173" t="s">
        <v>24</v>
      </c>
      <c r="BF45" s="173" t="s">
        <v>24</v>
      </c>
      <c r="BG45" s="924" t="s">
        <v>24</v>
      </c>
      <c r="BH45" s="661" t="s">
        <v>24</v>
      </c>
      <c r="BI45" s="925" t="s">
        <v>24</v>
      </c>
      <c r="BJ45" s="173" t="s">
        <v>24</v>
      </c>
      <c r="BK45" s="173" t="s">
        <v>24</v>
      </c>
      <c r="BL45" s="173" t="s">
        <v>24</v>
      </c>
      <c r="BM45" s="924" t="s">
        <v>24</v>
      </c>
      <c r="BN45" s="926">
        <f>SUM(BN46:BN47)</f>
        <v>0</v>
      </c>
    </row>
    <row r="46" spans="1:66" ht="24" x14ac:dyDescent="0.25">
      <c r="A46" s="68">
        <v>23410</v>
      </c>
      <c r="B46" s="69" t="s">
        <v>45</v>
      </c>
      <c r="C46" s="920" t="s">
        <v>24</v>
      </c>
      <c r="D46" s="927" t="s">
        <v>24</v>
      </c>
      <c r="E46" s="928" t="s">
        <v>24</v>
      </c>
      <c r="F46" s="927" t="s">
        <v>24</v>
      </c>
      <c r="G46" s="174" t="s">
        <v>24</v>
      </c>
      <c r="H46" s="174" t="s">
        <v>24</v>
      </c>
      <c r="I46" s="174" t="s">
        <v>24</v>
      </c>
      <c r="J46" s="174" t="s">
        <v>24</v>
      </c>
      <c r="K46" s="174" t="s">
        <v>24</v>
      </c>
      <c r="L46" s="174" t="s">
        <v>24</v>
      </c>
      <c r="M46" s="174" t="s">
        <v>24</v>
      </c>
      <c r="N46" s="174" t="s">
        <v>24</v>
      </c>
      <c r="O46" s="174" t="s">
        <v>24</v>
      </c>
      <c r="P46" s="174" t="s">
        <v>24</v>
      </c>
      <c r="Q46" s="174" t="s">
        <v>24</v>
      </c>
      <c r="R46" s="174" t="s">
        <v>24</v>
      </c>
      <c r="S46" s="174" t="s">
        <v>24</v>
      </c>
      <c r="T46" s="174" t="s">
        <v>24</v>
      </c>
      <c r="U46" s="174" t="s">
        <v>24</v>
      </c>
      <c r="V46" s="174" t="s">
        <v>24</v>
      </c>
      <c r="W46" s="174" t="s">
        <v>24</v>
      </c>
      <c r="X46" s="174" t="s">
        <v>24</v>
      </c>
      <c r="Y46" s="174" t="s">
        <v>24</v>
      </c>
      <c r="Z46" s="174" t="s">
        <v>24</v>
      </c>
      <c r="AA46" s="174" t="s">
        <v>24</v>
      </c>
      <c r="AB46" s="174" t="s">
        <v>24</v>
      </c>
      <c r="AC46" s="174" t="s">
        <v>24</v>
      </c>
      <c r="AD46" s="174" t="s">
        <v>24</v>
      </c>
      <c r="AE46" s="174" t="s">
        <v>24</v>
      </c>
      <c r="AF46" s="174" t="s">
        <v>24</v>
      </c>
      <c r="AG46" s="174" t="s">
        <v>24</v>
      </c>
      <c r="AH46" s="174" t="s">
        <v>24</v>
      </c>
      <c r="AI46" s="174" t="s">
        <v>24</v>
      </c>
      <c r="AJ46" s="174" t="s">
        <v>24</v>
      </c>
      <c r="AK46" s="174" t="s">
        <v>24</v>
      </c>
      <c r="AL46" s="174" t="s">
        <v>24</v>
      </c>
      <c r="AM46" s="174" t="s">
        <v>24</v>
      </c>
      <c r="AN46" s="174" t="s">
        <v>24</v>
      </c>
      <c r="AO46" s="174" t="s">
        <v>24</v>
      </c>
      <c r="AP46" s="174" t="s">
        <v>24</v>
      </c>
      <c r="AQ46" s="174" t="s">
        <v>24</v>
      </c>
      <c r="AR46" s="174" t="s">
        <v>24</v>
      </c>
      <c r="AS46" s="174" t="s">
        <v>24</v>
      </c>
      <c r="AT46" s="174" t="s">
        <v>24</v>
      </c>
      <c r="AU46" s="174" t="s">
        <v>24</v>
      </c>
      <c r="AV46" s="174" t="s">
        <v>24</v>
      </c>
      <c r="AW46" s="174" t="s">
        <v>24</v>
      </c>
      <c r="AX46" s="174" t="s">
        <v>24</v>
      </c>
      <c r="AY46" s="928" t="s">
        <v>24</v>
      </c>
      <c r="AZ46" s="663" t="s">
        <v>24</v>
      </c>
      <c r="BA46" s="927" t="s">
        <v>24</v>
      </c>
      <c r="BB46" s="174" t="s">
        <v>24</v>
      </c>
      <c r="BC46" s="174" t="s">
        <v>24</v>
      </c>
      <c r="BD46" s="174" t="s">
        <v>24</v>
      </c>
      <c r="BE46" s="174" t="s">
        <v>24</v>
      </c>
      <c r="BF46" s="174" t="s">
        <v>24</v>
      </c>
      <c r="BG46" s="928" t="s">
        <v>24</v>
      </c>
      <c r="BH46" s="663" t="s">
        <v>24</v>
      </c>
      <c r="BI46" s="927" t="s">
        <v>24</v>
      </c>
      <c r="BJ46" s="174" t="s">
        <v>24</v>
      </c>
      <c r="BK46" s="174" t="s">
        <v>24</v>
      </c>
      <c r="BL46" s="174" t="s">
        <v>24</v>
      </c>
      <c r="BM46" s="928" t="s">
        <v>24</v>
      </c>
      <c r="BN46" s="929"/>
    </row>
    <row r="47" spans="1:66" ht="24" x14ac:dyDescent="0.25">
      <c r="A47" s="68">
        <v>23510</v>
      </c>
      <c r="B47" s="69" t="s">
        <v>46</v>
      </c>
      <c r="C47" s="920" t="s">
        <v>24</v>
      </c>
      <c r="D47" s="927" t="s">
        <v>24</v>
      </c>
      <c r="E47" s="928" t="s">
        <v>24</v>
      </c>
      <c r="F47" s="927" t="s">
        <v>24</v>
      </c>
      <c r="G47" s="174" t="s">
        <v>24</v>
      </c>
      <c r="H47" s="174" t="s">
        <v>24</v>
      </c>
      <c r="I47" s="174" t="s">
        <v>24</v>
      </c>
      <c r="J47" s="174" t="s">
        <v>24</v>
      </c>
      <c r="K47" s="174" t="s">
        <v>24</v>
      </c>
      <c r="L47" s="174" t="s">
        <v>24</v>
      </c>
      <c r="M47" s="174" t="s">
        <v>24</v>
      </c>
      <c r="N47" s="174" t="s">
        <v>24</v>
      </c>
      <c r="O47" s="174" t="s">
        <v>24</v>
      </c>
      <c r="P47" s="174" t="s">
        <v>24</v>
      </c>
      <c r="Q47" s="174" t="s">
        <v>24</v>
      </c>
      <c r="R47" s="174" t="s">
        <v>24</v>
      </c>
      <c r="S47" s="174" t="s">
        <v>24</v>
      </c>
      <c r="T47" s="174" t="s">
        <v>24</v>
      </c>
      <c r="U47" s="174" t="s">
        <v>24</v>
      </c>
      <c r="V47" s="174" t="s">
        <v>24</v>
      </c>
      <c r="W47" s="174" t="s">
        <v>24</v>
      </c>
      <c r="X47" s="174" t="s">
        <v>24</v>
      </c>
      <c r="Y47" s="174" t="s">
        <v>24</v>
      </c>
      <c r="Z47" s="174" t="s">
        <v>24</v>
      </c>
      <c r="AA47" s="174" t="s">
        <v>24</v>
      </c>
      <c r="AB47" s="174" t="s">
        <v>24</v>
      </c>
      <c r="AC47" s="174" t="s">
        <v>24</v>
      </c>
      <c r="AD47" s="174" t="s">
        <v>24</v>
      </c>
      <c r="AE47" s="174" t="s">
        <v>24</v>
      </c>
      <c r="AF47" s="174" t="s">
        <v>24</v>
      </c>
      <c r="AG47" s="174" t="s">
        <v>24</v>
      </c>
      <c r="AH47" s="174" t="s">
        <v>24</v>
      </c>
      <c r="AI47" s="174" t="s">
        <v>24</v>
      </c>
      <c r="AJ47" s="174" t="s">
        <v>24</v>
      </c>
      <c r="AK47" s="174" t="s">
        <v>24</v>
      </c>
      <c r="AL47" s="174" t="s">
        <v>24</v>
      </c>
      <c r="AM47" s="174" t="s">
        <v>24</v>
      </c>
      <c r="AN47" s="174" t="s">
        <v>24</v>
      </c>
      <c r="AO47" s="174" t="s">
        <v>24</v>
      </c>
      <c r="AP47" s="174" t="s">
        <v>24</v>
      </c>
      <c r="AQ47" s="174" t="s">
        <v>24</v>
      </c>
      <c r="AR47" s="174" t="s">
        <v>24</v>
      </c>
      <c r="AS47" s="174" t="s">
        <v>24</v>
      </c>
      <c r="AT47" s="174" t="s">
        <v>24</v>
      </c>
      <c r="AU47" s="174" t="s">
        <v>24</v>
      </c>
      <c r="AV47" s="174" t="s">
        <v>24</v>
      </c>
      <c r="AW47" s="174" t="s">
        <v>24</v>
      </c>
      <c r="AX47" s="174" t="s">
        <v>24</v>
      </c>
      <c r="AY47" s="928" t="s">
        <v>24</v>
      </c>
      <c r="AZ47" s="663" t="s">
        <v>24</v>
      </c>
      <c r="BA47" s="927" t="s">
        <v>24</v>
      </c>
      <c r="BB47" s="174" t="s">
        <v>24</v>
      </c>
      <c r="BC47" s="174" t="s">
        <v>24</v>
      </c>
      <c r="BD47" s="174" t="s">
        <v>24</v>
      </c>
      <c r="BE47" s="174" t="s">
        <v>24</v>
      </c>
      <c r="BF47" s="174" t="s">
        <v>24</v>
      </c>
      <c r="BG47" s="928" t="s">
        <v>24</v>
      </c>
      <c r="BH47" s="663" t="s">
        <v>24</v>
      </c>
      <c r="BI47" s="927" t="s">
        <v>24</v>
      </c>
      <c r="BJ47" s="174" t="s">
        <v>24</v>
      </c>
      <c r="BK47" s="174" t="s">
        <v>24</v>
      </c>
      <c r="BL47" s="174" t="s">
        <v>24</v>
      </c>
      <c r="BM47" s="928" t="s">
        <v>24</v>
      </c>
      <c r="BN47" s="929"/>
    </row>
    <row r="48" spans="1:66" x14ac:dyDescent="0.25">
      <c r="A48" s="73"/>
      <c r="B48" s="69"/>
      <c r="C48" s="930"/>
      <c r="D48" s="931"/>
      <c r="E48" s="932"/>
      <c r="F48" s="933"/>
      <c r="G48" s="934"/>
      <c r="H48" s="934"/>
      <c r="I48" s="934"/>
      <c r="J48" s="934"/>
      <c r="K48" s="934"/>
      <c r="L48" s="934"/>
      <c r="M48" s="934"/>
      <c r="N48" s="934"/>
      <c r="O48" s="934"/>
      <c r="P48" s="934"/>
      <c r="Q48" s="934"/>
      <c r="R48" s="934"/>
      <c r="S48" s="934"/>
      <c r="T48" s="934"/>
      <c r="U48" s="934"/>
      <c r="V48" s="934"/>
      <c r="W48" s="934"/>
      <c r="X48" s="934"/>
      <c r="Y48" s="934"/>
      <c r="Z48" s="934"/>
      <c r="AA48" s="934"/>
      <c r="AB48" s="934"/>
      <c r="AC48" s="934"/>
      <c r="AD48" s="934"/>
      <c r="AE48" s="934"/>
      <c r="AF48" s="934"/>
      <c r="AG48" s="934"/>
      <c r="AH48" s="934"/>
      <c r="AI48" s="934"/>
      <c r="AJ48" s="934"/>
      <c r="AK48" s="934"/>
      <c r="AL48" s="934"/>
      <c r="AM48" s="934"/>
      <c r="AN48" s="934"/>
      <c r="AO48" s="934"/>
      <c r="AP48" s="934"/>
      <c r="AQ48" s="934"/>
      <c r="AR48" s="934"/>
      <c r="AS48" s="934"/>
      <c r="AT48" s="934"/>
      <c r="AU48" s="934"/>
      <c r="AV48" s="934"/>
      <c r="AW48" s="934"/>
      <c r="AX48" s="934"/>
      <c r="AY48" s="932"/>
      <c r="AZ48" s="935"/>
      <c r="BA48" s="933"/>
      <c r="BB48" s="934"/>
      <c r="BC48" s="934"/>
      <c r="BD48" s="934"/>
      <c r="BE48" s="934"/>
      <c r="BF48" s="934"/>
      <c r="BG48" s="932"/>
      <c r="BH48" s="935"/>
      <c r="BI48" s="936"/>
      <c r="BJ48" s="934"/>
      <c r="BK48" s="934"/>
      <c r="BL48" s="934"/>
      <c r="BM48" s="932"/>
      <c r="BN48" s="929"/>
    </row>
    <row r="49" spans="1:66" s="17" customFormat="1" x14ac:dyDescent="0.25">
      <c r="A49" s="75"/>
      <c r="B49" s="76" t="s">
        <v>47</v>
      </c>
      <c r="C49" s="861"/>
      <c r="D49" s="937"/>
      <c r="E49" s="938"/>
      <c r="F49" s="939"/>
      <c r="G49" s="940"/>
      <c r="H49" s="940"/>
      <c r="I49" s="940"/>
      <c r="J49" s="940"/>
      <c r="K49" s="940"/>
      <c r="L49" s="940"/>
      <c r="M49" s="940"/>
      <c r="N49" s="940"/>
      <c r="O49" s="940"/>
      <c r="P49" s="940"/>
      <c r="Q49" s="940"/>
      <c r="R49" s="940"/>
      <c r="S49" s="940"/>
      <c r="T49" s="940"/>
      <c r="U49" s="940"/>
      <c r="V49" s="940"/>
      <c r="W49" s="940"/>
      <c r="X49" s="940"/>
      <c r="Y49" s="940"/>
      <c r="Z49" s="940"/>
      <c r="AA49" s="940"/>
      <c r="AB49" s="940"/>
      <c r="AC49" s="940"/>
      <c r="AD49" s="940"/>
      <c r="AE49" s="940"/>
      <c r="AF49" s="940"/>
      <c r="AG49" s="940"/>
      <c r="AH49" s="940"/>
      <c r="AI49" s="940"/>
      <c r="AJ49" s="940"/>
      <c r="AK49" s="940"/>
      <c r="AL49" s="940"/>
      <c r="AM49" s="940"/>
      <c r="AN49" s="940"/>
      <c r="AO49" s="940"/>
      <c r="AP49" s="940"/>
      <c r="AQ49" s="940"/>
      <c r="AR49" s="940"/>
      <c r="AS49" s="940"/>
      <c r="AT49" s="940"/>
      <c r="AU49" s="940"/>
      <c r="AV49" s="940"/>
      <c r="AW49" s="940"/>
      <c r="AX49" s="940"/>
      <c r="AY49" s="941"/>
      <c r="AZ49" s="942"/>
      <c r="BA49" s="939"/>
      <c r="BB49" s="940"/>
      <c r="BC49" s="940"/>
      <c r="BD49" s="940"/>
      <c r="BE49" s="940"/>
      <c r="BF49" s="940"/>
      <c r="BG49" s="941"/>
      <c r="BH49" s="942"/>
      <c r="BI49" s="939"/>
      <c r="BJ49" s="940"/>
      <c r="BK49" s="940"/>
      <c r="BL49" s="940"/>
      <c r="BM49" s="941"/>
      <c r="BN49" s="943"/>
    </row>
    <row r="50" spans="1:66" s="17" customFormat="1" ht="12.75" thickBot="1" x14ac:dyDescent="0.3">
      <c r="A50" s="77"/>
      <c r="B50" s="18" t="s">
        <v>48</v>
      </c>
      <c r="C50" s="868">
        <f>SUM(C51,C282)</f>
        <v>466324</v>
      </c>
      <c r="D50" s="944">
        <f t="shared" ref="D50:E50" si="26">SUM(D51,D282)</f>
        <v>500000</v>
      </c>
      <c r="E50" s="279">
        <f t="shared" si="26"/>
        <v>466324</v>
      </c>
      <c r="F50" s="944">
        <f>SUM(F51,F282)</f>
        <v>500000</v>
      </c>
      <c r="G50" s="175">
        <f>SUM(G51,G282)</f>
        <v>-29200</v>
      </c>
      <c r="H50" s="175">
        <f t="shared" ref="H50:AX50" si="27">SUM(H51,H282)</f>
        <v>-230</v>
      </c>
      <c r="I50" s="175">
        <f t="shared" si="27"/>
        <v>-1449</v>
      </c>
      <c r="J50" s="175">
        <f t="shared" si="27"/>
        <v>-302797</v>
      </c>
      <c r="K50" s="175">
        <f t="shared" si="27"/>
        <v>300000</v>
      </c>
      <c r="L50" s="175">
        <f t="shared" si="27"/>
        <v>0</v>
      </c>
      <c r="M50" s="175">
        <f t="shared" si="27"/>
        <v>0</v>
      </c>
      <c r="N50" s="175">
        <f t="shared" si="27"/>
        <v>0</v>
      </c>
      <c r="O50" s="175">
        <f t="shared" si="27"/>
        <v>0</v>
      </c>
      <c r="P50" s="175">
        <f t="shared" si="27"/>
        <v>0</v>
      </c>
      <c r="Q50" s="175">
        <f t="shared" si="27"/>
        <v>0</v>
      </c>
      <c r="R50" s="175">
        <f t="shared" si="27"/>
        <v>0</v>
      </c>
      <c r="S50" s="175">
        <f t="shared" si="27"/>
        <v>0</v>
      </c>
      <c r="T50" s="175">
        <f t="shared" si="27"/>
        <v>0</v>
      </c>
      <c r="U50" s="175">
        <f t="shared" si="27"/>
        <v>0</v>
      </c>
      <c r="V50" s="175">
        <f t="shared" si="27"/>
        <v>0</v>
      </c>
      <c r="W50" s="175">
        <f t="shared" si="27"/>
        <v>0</v>
      </c>
      <c r="X50" s="175">
        <f t="shared" si="27"/>
        <v>0</v>
      </c>
      <c r="Y50" s="175">
        <f t="shared" si="27"/>
        <v>0</v>
      </c>
      <c r="Z50" s="175">
        <f t="shared" si="27"/>
        <v>0</v>
      </c>
      <c r="AA50" s="175">
        <f t="shared" si="27"/>
        <v>0</v>
      </c>
      <c r="AB50" s="175">
        <f t="shared" si="27"/>
        <v>0</v>
      </c>
      <c r="AC50" s="175">
        <f t="shared" si="27"/>
        <v>0</v>
      </c>
      <c r="AD50" s="175">
        <f t="shared" si="27"/>
        <v>0</v>
      </c>
      <c r="AE50" s="175">
        <f t="shared" si="27"/>
        <v>0</v>
      </c>
      <c r="AF50" s="175">
        <f t="shared" si="27"/>
        <v>0</v>
      </c>
      <c r="AG50" s="175">
        <f t="shared" si="27"/>
        <v>0</v>
      </c>
      <c r="AH50" s="175">
        <f t="shared" si="27"/>
        <v>0</v>
      </c>
      <c r="AI50" s="175">
        <f t="shared" si="27"/>
        <v>0</v>
      </c>
      <c r="AJ50" s="175">
        <f t="shared" si="27"/>
        <v>0</v>
      </c>
      <c r="AK50" s="175">
        <f t="shared" si="27"/>
        <v>0</v>
      </c>
      <c r="AL50" s="175">
        <f t="shared" si="27"/>
        <v>0</v>
      </c>
      <c r="AM50" s="175">
        <f t="shared" si="27"/>
        <v>0</v>
      </c>
      <c r="AN50" s="175">
        <f t="shared" si="27"/>
        <v>0</v>
      </c>
      <c r="AO50" s="175">
        <f t="shared" si="27"/>
        <v>0</v>
      </c>
      <c r="AP50" s="175">
        <f t="shared" si="27"/>
        <v>0</v>
      </c>
      <c r="AQ50" s="175">
        <f t="shared" si="27"/>
        <v>0</v>
      </c>
      <c r="AR50" s="175">
        <f t="shared" si="27"/>
        <v>0</v>
      </c>
      <c r="AS50" s="175">
        <f t="shared" si="27"/>
        <v>0</v>
      </c>
      <c r="AT50" s="175">
        <f t="shared" si="27"/>
        <v>0</v>
      </c>
      <c r="AU50" s="175">
        <f t="shared" si="27"/>
        <v>0</v>
      </c>
      <c r="AV50" s="175">
        <f t="shared" si="27"/>
        <v>0</v>
      </c>
      <c r="AW50" s="175">
        <f t="shared" si="27"/>
        <v>0</v>
      </c>
      <c r="AX50" s="175">
        <f t="shared" si="27"/>
        <v>0</v>
      </c>
      <c r="AY50" s="279">
        <f>SUM(AY51,AY282)</f>
        <v>0</v>
      </c>
      <c r="AZ50" s="366">
        <f t="shared" ref="AZ50" si="28">SUM(AZ51,AZ282)</f>
        <v>0</v>
      </c>
      <c r="BA50" s="944">
        <f>SUM(BA51,BA282)</f>
        <v>0</v>
      </c>
      <c r="BB50" s="175">
        <f t="shared" ref="BB50:BH50" si="29">SUM(BB51,BB282)</f>
        <v>0</v>
      </c>
      <c r="BC50" s="175">
        <f t="shared" si="29"/>
        <v>0</v>
      </c>
      <c r="BD50" s="175">
        <f t="shared" si="29"/>
        <v>0</v>
      </c>
      <c r="BE50" s="175">
        <f t="shared" si="29"/>
        <v>0</v>
      </c>
      <c r="BF50" s="175">
        <f t="shared" si="29"/>
        <v>0</v>
      </c>
      <c r="BG50" s="279">
        <f t="shared" si="29"/>
        <v>0</v>
      </c>
      <c r="BH50" s="366">
        <f t="shared" si="29"/>
        <v>0</v>
      </c>
      <c r="BI50" s="944">
        <f>SUM(BI51,BI282)</f>
        <v>0</v>
      </c>
      <c r="BJ50" s="175">
        <f t="shared" ref="BJ50:BM50" si="30">SUM(BJ51,BJ282)</f>
        <v>0</v>
      </c>
      <c r="BK50" s="175">
        <f t="shared" si="30"/>
        <v>0</v>
      </c>
      <c r="BL50" s="175">
        <f t="shared" si="30"/>
        <v>0</v>
      </c>
      <c r="BM50" s="279">
        <f t="shared" si="30"/>
        <v>0</v>
      </c>
      <c r="BN50" s="945">
        <f>SUM(BN51,BN282)</f>
        <v>0</v>
      </c>
    </row>
    <row r="51" spans="1:66" s="17" customFormat="1" ht="36.75" thickTop="1" x14ac:dyDescent="0.25">
      <c r="A51" s="80"/>
      <c r="B51" s="81" t="s">
        <v>49</v>
      </c>
      <c r="C51" s="946">
        <f t="shared" ref="C51:E51" si="31">SUM(C52,C194)</f>
        <v>466324</v>
      </c>
      <c r="D51" s="947">
        <f t="shared" si="31"/>
        <v>500000</v>
      </c>
      <c r="E51" s="280">
        <f t="shared" si="31"/>
        <v>466324</v>
      </c>
      <c r="F51" s="947">
        <f>SUM(F52,F194)</f>
        <v>500000</v>
      </c>
      <c r="G51" s="176">
        <f>SUM(G52,G194)</f>
        <v>-29200</v>
      </c>
      <c r="H51" s="176">
        <f t="shared" ref="H51:AX51" si="32">SUM(H52,H194)</f>
        <v>-230</v>
      </c>
      <c r="I51" s="176">
        <f t="shared" si="32"/>
        <v>-1449</v>
      </c>
      <c r="J51" s="176">
        <f t="shared" si="32"/>
        <v>-302797</v>
      </c>
      <c r="K51" s="176">
        <f t="shared" si="32"/>
        <v>300000</v>
      </c>
      <c r="L51" s="176">
        <f t="shared" si="32"/>
        <v>0</v>
      </c>
      <c r="M51" s="176">
        <f t="shared" si="32"/>
        <v>0</v>
      </c>
      <c r="N51" s="176">
        <f t="shared" si="32"/>
        <v>0</v>
      </c>
      <c r="O51" s="176">
        <f t="shared" si="32"/>
        <v>0</v>
      </c>
      <c r="P51" s="176">
        <f t="shared" si="32"/>
        <v>0</v>
      </c>
      <c r="Q51" s="176">
        <f t="shared" si="32"/>
        <v>0</v>
      </c>
      <c r="R51" s="176">
        <f t="shared" si="32"/>
        <v>0</v>
      </c>
      <c r="S51" s="176">
        <f t="shared" si="32"/>
        <v>0</v>
      </c>
      <c r="T51" s="176">
        <f t="shared" si="32"/>
        <v>0</v>
      </c>
      <c r="U51" s="176">
        <f t="shared" si="32"/>
        <v>0</v>
      </c>
      <c r="V51" s="176">
        <f t="shared" si="32"/>
        <v>0</v>
      </c>
      <c r="W51" s="176">
        <f t="shared" si="32"/>
        <v>0</v>
      </c>
      <c r="X51" s="176">
        <f t="shared" si="32"/>
        <v>0</v>
      </c>
      <c r="Y51" s="176">
        <f t="shared" si="32"/>
        <v>0</v>
      </c>
      <c r="Z51" s="176">
        <f t="shared" si="32"/>
        <v>0</v>
      </c>
      <c r="AA51" s="176">
        <f t="shared" si="32"/>
        <v>0</v>
      </c>
      <c r="AB51" s="176">
        <f t="shared" si="32"/>
        <v>0</v>
      </c>
      <c r="AC51" s="176">
        <f t="shared" si="32"/>
        <v>0</v>
      </c>
      <c r="AD51" s="176">
        <f t="shared" si="32"/>
        <v>0</v>
      </c>
      <c r="AE51" s="176">
        <f t="shared" si="32"/>
        <v>0</v>
      </c>
      <c r="AF51" s="176">
        <f t="shared" si="32"/>
        <v>0</v>
      </c>
      <c r="AG51" s="176">
        <f t="shared" si="32"/>
        <v>0</v>
      </c>
      <c r="AH51" s="176">
        <f t="shared" si="32"/>
        <v>0</v>
      </c>
      <c r="AI51" s="176">
        <f t="shared" si="32"/>
        <v>0</v>
      </c>
      <c r="AJ51" s="176">
        <f t="shared" si="32"/>
        <v>0</v>
      </c>
      <c r="AK51" s="176">
        <f t="shared" si="32"/>
        <v>0</v>
      </c>
      <c r="AL51" s="176">
        <f t="shared" si="32"/>
        <v>0</v>
      </c>
      <c r="AM51" s="176">
        <f t="shared" si="32"/>
        <v>0</v>
      </c>
      <c r="AN51" s="176">
        <f t="shared" si="32"/>
        <v>0</v>
      </c>
      <c r="AO51" s="176">
        <f t="shared" si="32"/>
        <v>0</v>
      </c>
      <c r="AP51" s="176">
        <f t="shared" si="32"/>
        <v>0</v>
      </c>
      <c r="AQ51" s="176">
        <f t="shared" si="32"/>
        <v>0</v>
      </c>
      <c r="AR51" s="176">
        <f t="shared" si="32"/>
        <v>0</v>
      </c>
      <c r="AS51" s="176">
        <f t="shared" si="32"/>
        <v>0</v>
      </c>
      <c r="AT51" s="176">
        <f t="shared" si="32"/>
        <v>0</v>
      </c>
      <c r="AU51" s="176">
        <f t="shared" si="32"/>
        <v>0</v>
      </c>
      <c r="AV51" s="176">
        <f t="shared" si="32"/>
        <v>0</v>
      </c>
      <c r="AW51" s="176">
        <f t="shared" si="32"/>
        <v>0</v>
      </c>
      <c r="AX51" s="176">
        <f t="shared" si="32"/>
        <v>0</v>
      </c>
      <c r="AY51" s="280">
        <f>SUM(AY52,AY194)</f>
        <v>0</v>
      </c>
      <c r="AZ51" s="367">
        <f t="shared" ref="AZ51" si="33">SUM(AZ52,AZ194)</f>
        <v>0</v>
      </c>
      <c r="BA51" s="947">
        <f>SUM(BA52,BA194)</f>
        <v>0</v>
      </c>
      <c r="BB51" s="176">
        <f t="shared" ref="BB51:BH51" si="34">SUM(BB52,BB194)</f>
        <v>0</v>
      </c>
      <c r="BC51" s="176">
        <f t="shared" si="34"/>
        <v>0</v>
      </c>
      <c r="BD51" s="176">
        <f t="shared" si="34"/>
        <v>0</v>
      </c>
      <c r="BE51" s="176">
        <f t="shared" si="34"/>
        <v>0</v>
      </c>
      <c r="BF51" s="176">
        <f t="shared" si="34"/>
        <v>0</v>
      </c>
      <c r="BG51" s="280">
        <f t="shared" si="34"/>
        <v>0</v>
      </c>
      <c r="BH51" s="367">
        <f t="shared" si="34"/>
        <v>0</v>
      </c>
      <c r="BI51" s="947">
        <f>SUM(BI52,BI194)</f>
        <v>0</v>
      </c>
      <c r="BJ51" s="176">
        <f t="shared" ref="BJ51:BM51" si="35">SUM(BJ52,BJ194)</f>
        <v>0</v>
      </c>
      <c r="BK51" s="176">
        <f t="shared" si="35"/>
        <v>0</v>
      </c>
      <c r="BL51" s="176">
        <f t="shared" si="35"/>
        <v>0</v>
      </c>
      <c r="BM51" s="280">
        <f t="shared" si="35"/>
        <v>0</v>
      </c>
      <c r="BN51" s="948">
        <f>SUM(BN52,BN194)</f>
        <v>0</v>
      </c>
    </row>
    <row r="52" spans="1:66" s="17" customFormat="1" ht="24" x14ac:dyDescent="0.25">
      <c r="A52" s="84"/>
      <c r="B52" s="15" t="s">
        <v>50</v>
      </c>
      <c r="C52" s="949">
        <f>SUM(C53,C75,C173,C187)</f>
        <v>466324</v>
      </c>
      <c r="D52" s="937">
        <f t="shared" ref="D52:E52" si="36">SUM(D53,D75,D173,D187)</f>
        <v>500000</v>
      </c>
      <c r="E52" s="281">
        <f t="shared" si="36"/>
        <v>466324</v>
      </c>
      <c r="F52" s="937">
        <f>SUM(F53,F75,F173,F187)</f>
        <v>500000</v>
      </c>
      <c r="G52" s="177">
        <f>SUM(G53,G75,G173,G187)</f>
        <v>-29200</v>
      </c>
      <c r="H52" s="177">
        <f t="shared" ref="H52:AX52" si="37">SUM(H53,H75,H173,H187)</f>
        <v>-230</v>
      </c>
      <c r="I52" s="177">
        <f t="shared" si="37"/>
        <v>-1449</v>
      </c>
      <c r="J52" s="177">
        <f t="shared" si="37"/>
        <v>-302797</v>
      </c>
      <c r="K52" s="177">
        <f t="shared" si="37"/>
        <v>300000</v>
      </c>
      <c r="L52" s="177">
        <f t="shared" si="37"/>
        <v>0</v>
      </c>
      <c r="M52" s="177">
        <f t="shared" si="37"/>
        <v>0</v>
      </c>
      <c r="N52" s="177">
        <f t="shared" si="37"/>
        <v>0</v>
      </c>
      <c r="O52" s="177">
        <f t="shared" si="37"/>
        <v>0</v>
      </c>
      <c r="P52" s="177">
        <f t="shared" si="37"/>
        <v>0</v>
      </c>
      <c r="Q52" s="177">
        <f t="shared" si="37"/>
        <v>0</v>
      </c>
      <c r="R52" s="177">
        <f t="shared" si="37"/>
        <v>0</v>
      </c>
      <c r="S52" s="177">
        <f t="shared" si="37"/>
        <v>0</v>
      </c>
      <c r="T52" s="177">
        <f t="shared" si="37"/>
        <v>0</v>
      </c>
      <c r="U52" s="177">
        <f t="shared" si="37"/>
        <v>0</v>
      </c>
      <c r="V52" s="177">
        <f t="shared" si="37"/>
        <v>0</v>
      </c>
      <c r="W52" s="177">
        <f t="shared" si="37"/>
        <v>0</v>
      </c>
      <c r="X52" s="177">
        <f t="shared" si="37"/>
        <v>0</v>
      </c>
      <c r="Y52" s="177">
        <f t="shared" si="37"/>
        <v>0</v>
      </c>
      <c r="Z52" s="177">
        <f t="shared" si="37"/>
        <v>0</v>
      </c>
      <c r="AA52" s="177">
        <f t="shared" si="37"/>
        <v>0</v>
      </c>
      <c r="AB52" s="177">
        <f t="shared" si="37"/>
        <v>0</v>
      </c>
      <c r="AC52" s="177">
        <f t="shared" si="37"/>
        <v>0</v>
      </c>
      <c r="AD52" s="177">
        <f t="shared" si="37"/>
        <v>0</v>
      </c>
      <c r="AE52" s="177">
        <f t="shared" si="37"/>
        <v>0</v>
      </c>
      <c r="AF52" s="177">
        <f t="shared" si="37"/>
        <v>0</v>
      </c>
      <c r="AG52" s="177">
        <f t="shared" si="37"/>
        <v>0</v>
      </c>
      <c r="AH52" s="177">
        <f t="shared" si="37"/>
        <v>0</v>
      </c>
      <c r="AI52" s="177">
        <f t="shared" si="37"/>
        <v>0</v>
      </c>
      <c r="AJ52" s="177">
        <f t="shared" si="37"/>
        <v>0</v>
      </c>
      <c r="AK52" s="177">
        <f t="shared" si="37"/>
        <v>0</v>
      </c>
      <c r="AL52" s="177">
        <f t="shared" si="37"/>
        <v>0</v>
      </c>
      <c r="AM52" s="177">
        <f t="shared" si="37"/>
        <v>0</v>
      </c>
      <c r="AN52" s="177">
        <f t="shared" si="37"/>
        <v>0</v>
      </c>
      <c r="AO52" s="177">
        <f t="shared" si="37"/>
        <v>0</v>
      </c>
      <c r="AP52" s="177">
        <f t="shared" si="37"/>
        <v>0</v>
      </c>
      <c r="AQ52" s="177">
        <f t="shared" si="37"/>
        <v>0</v>
      </c>
      <c r="AR52" s="177">
        <f t="shared" si="37"/>
        <v>0</v>
      </c>
      <c r="AS52" s="177">
        <f t="shared" si="37"/>
        <v>0</v>
      </c>
      <c r="AT52" s="177">
        <f t="shared" si="37"/>
        <v>0</v>
      </c>
      <c r="AU52" s="177">
        <f t="shared" si="37"/>
        <v>0</v>
      </c>
      <c r="AV52" s="177">
        <f t="shared" si="37"/>
        <v>0</v>
      </c>
      <c r="AW52" s="177">
        <f t="shared" si="37"/>
        <v>0</v>
      </c>
      <c r="AX52" s="177">
        <f t="shared" si="37"/>
        <v>0</v>
      </c>
      <c r="AY52" s="281">
        <f>SUM(AY53,AY75,AY173,AY187)</f>
        <v>0</v>
      </c>
      <c r="AZ52" s="368">
        <f t="shared" ref="AZ52" si="38">SUM(AZ53,AZ75,AZ173,AZ187)</f>
        <v>0</v>
      </c>
      <c r="BA52" s="937">
        <f>SUM(BA53,BA75,BA173,BA187)</f>
        <v>0</v>
      </c>
      <c r="BB52" s="177">
        <f t="shared" ref="BB52:BH52" si="39">SUM(BB53,BB75,BB173,BB187)</f>
        <v>0</v>
      </c>
      <c r="BC52" s="177">
        <f t="shared" si="39"/>
        <v>0</v>
      </c>
      <c r="BD52" s="177">
        <f t="shared" si="39"/>
        <v>0</v>
      </c>
      <c r="BE52" s="177">
        <f t="shared" si="39"/>
        <v>0</v>
      </c>
      <c r="BF52" s="177">
        <f t="shared" si="39"/>
        <v>0</v>
      </c>
      <c r="BG52" s="281">
        <f t="shared" si="39"/>
        <v>0</v>
      </c>
      <c r="BH52" s="368">
        <f t="shared" si="39"/>
        <v>0</v>
      </c>
      <c r="BI52" s="937">
        <f>SUM(BI53,BI75,BI173,BI187)</f>
        <v>0</v>
      </c>
      <c r="BJ52" s="177">
        <f t="shared" ref="BJ52:BM52" si="40">SUM(BJ53,BJ75,BJ173,BJ187)</f>
        <v>0</v>
      </c>
      <c r="BK52" s="177">
        <f t="shared" si="40"/>
        <v>0</v>
      </c>
      <c r="BL52" s="177">
        <f t="shared" si="40"/>
        <v>0</v>
      </c>
      <c r="BM52" s="281">
        <f t="shared" si="40"/>
        <v>0</v>
      </c>
      <c r="BN52" s="950">
        <f>SUM(BN53,BN75,BN173,BN187)</f>
        <v>0</v>
      </c>
    </row>
    <row r="53" spans="1:66" s="17" customFormat="1" x14ac:dyDescent="0.25">
      <c r="A53" s="87">
        <v>1000</v>
      </c>
      <c r="B53" s="87" t="s">
        <v>51</v>
      </c>
      <c r="C53" s="951">
        <f t="shared" ref="C53:E53" si="41">SUM(C54,C67)</f>
        <v>0</v>
      </c>
      <c r="D53" s="952">
        <f t="shared" si="41"/>
        <v>0</v>
      </c>
      <c r="E53" s="953">
        <f t="shared" si="41"/>
        <v>0</v>
      </c>
      <c r="F53" s="952">
        <f>SUM(F54,F67)</f>
        <v>0</v>
      </c>
      <c r="G53" s="954">
        <f>SUM(G54,G67)</f>
        <v>0</v>
      </c>
      <c r="H53" s="954">
        <f t="shared" ref="H53:AX53" si="42">SUM(H54,H67)</f>
        <v>0</v>
      </c>
      <c r="I53" s="954">
        <f t="shared" si="42"/>
        <v>0</v>
      </c>
      <c r="J53" s="954">
        <f t="shared" si="42"/>
        <v>0</v>
      </c>
      <c r="K53" s="954">
        <f t="shared" si="42"/>
        <v>0</v>
      </c>
      <c r="L53" s="954">
        <f t="shared" si="42"/>
        <v>0</v>
      </c>
      <c r="M53" s="954">
        <f t="shared" si="42"/>
        <v>0</v>
      </c>
      <c r="N53" s="954">
        <f t="shared" si="42"/>
        <v>0</v>
      </c>
      <c r="O53" s="954">
        <f t="shared" si="42"/>
        <v>0</v>
      </c>
      <c r="P53" s="954">
        <f t="shared" si="42"/>
        <v>0</v>
      </c>
      <c r="Q53" s="954">
        <f t="shared" si="42"/>
        <v>0</v>
      </c>
      <c r="R53" s="954">
        <f t="shared" si="42"/>
        <v>0</v>
      </c>
      <c r="S53" s="954">
        <f t="shared" si="42"/>
        <v>0</v>
      </c>
      <c r="T53" s="954">
        <f t="shared" si="42"/>
        <v>0</v>
      </c>
      <c r="U53" s="954">
        <f t="shared" si="42"/>
        <v>0</v>
      </c>
      <c r="V53" s="954">
        <f t="shared" si="42"/>
        <v>0</v>
      </c>
      <c r="W53" s="954">
        <f t="shared" si="42"/>
        <v>0</v>
      </c>
      <c r="X53" s="954">
        <f t="shared" si="42"/>
        <v>0</v>
      </c>
      <c r="Y53" s="954">
        <f t="shared" si="42"/>
        <v>0</v>
      </c>
      <c r="Z53" s="954">
        <f t="shared" si="42"/>
        <v>0</v>
      </c>
      <c r="AA53" s="954">
        <f t="shared" si="42"/>
        <v>0</v>
      </c>
      <c r="AB53" s="954">
        <f t="shared" si="42"/>
        <v>0</v>
      </c>
      <c r="AC53" s="954">
        <f t="shared" si="42"/>
        <v>0</v>
      </c>
      <c r="AD53" s="954">
        <f t="shared" si="42"/>
        <v>0</v>
      </c>
      <c r="AE53" s="954">
        <f t="shared" si="42"/>
        <v>0</v>
      </c>
      <c r="AF53" s="954">
        <f t="shared" si="42"/>
        <v>0</v>
      </c>
      <c r="AG53" s="954">
        <f t="shared" si="42"/>
        <v>0</v>
      </c>
      <c r="AH53" s="954">
        <f t="shared" si="42"/>
        <v>0</v>
      </c>
      <c r="AI53" s="954">
        <f t="shared" si="42"/>
        <v>0</v>
      </c>
      <c r="AJ53" s="954">
        <f t="shared" si="42"/>
        <v>0</v>
      </c>
      <c r="AK53" s="954">
        <f t="shared" si="42"/>
        <v>0</v>
      </c>
      <c r="AL53" s="954">
        <f t="shared" si="42"/>
        <v>0</v>
      </c>
      <c r="AM53" s="954">
        <f t="shared" si="42"/>
        <v>0</v>
      </c>
      <c r="AN53" s="954">
        <f t="shared" si="42"/>
        <v>0</v>
      </c>
      <c r="AO53" s="954">
        <f t="shared" si="42"/>
        <v>0</v>
      </c>
      <c r="AP53" s="954">
        <f t="shared" si="42"/>
        <v>0</v>
      </c>
      <c r="AQ53" s="954">
        <f t="shared" si="42"/>
        <v>0</v>
      </c>
      <c r="AR53" s="954">
        <f t="shared" si="42"/>
        <v>0</v>
      </c>
      <c r="AS53" s="954">
        <f t="shared" si="42"/>
        <v>0</v>
      </c>
      <c r="AT53" s="954">
        <f t="shared" si="42"/>
        <v>0</v>
      </c>
      <c r="AU53" s="954">
        <f t="shared" si="42"/>
        <v>0</v>
      </c>
      <c r="AV53" s="954">
        <f t="shared" si="42"/>
        <v>0</v>
      </c>
      <c r="AW53" s="954">
        <f t="shared" si="42"/>
        <v>0</v>
      </c>
      <c r="AX53" s="954">
        <f t="shared" si="42"/>
        <v>0</v>
      </c>
      <c r="AY53" s="953">
        <f>SUM(AY54,AY67)</f>
        <v>0</v>
      </c>
      <c r="AZ53" s="952">
        <f t="shared" ref="AZ53" si="43">SUM(AZ54,AZ67)</f>
        <v>0</v>
      </c>
      <c r="BA53" s="952">
        <f>SUM(BA54,BA67)</f>
        <v>0</v>
      </c>
      <c r="BB53" s="954">
        <f t="shared" ref="BB53:BH53" si="44">SUM(BB54,BB67)</f>
        <v>0</v>
      </c>
      <c r="BC53" s="954">
        <f t="shared" si="44"/>
        <v>0</v>
      </c>
      <c r="BD53" s="954">
        <f t="shared" si="44"/>
        <v>0</v>
      </c>
      <c r="BE53" s="954">
        <f t="shared" si="44"/>
        <v>0</v>
      </c>
      <c r="BF53" s="954">
        <f t="shared" si="44"/>
        <v>0</v>
      </c>
      <c r="BG53" s="953">
        <f t="shared" si="44"/>
        <v>0</v>
      </c>
      <c r="BH53" s="952">
        <f t="shared" si="44"/>
        <v>0</v>
      </c>
      <c r="BI53" s="952">
        <f>SUM(BI54,BI67)</f>
        <v>0</v>
      </c>
      <c r="BJ53" s="178">
        <f t="shared" ref="BJ53:BM53" si="45">SUM(BJ54,BJ67)</f>
        <v>0</v>
      </c>
      <c r="BK53" s="178">
        <f t="shared" si="45"/>
        <v>0</v>
      </c>
      <c r="BL53" s="178">
        <f t="shared" si="45"/>
        <v>0</v>
      </c>
      <c r="BM53" s="122">
        <f t="shared" si="45"/>
        <v>0</v>
      </c>
      <c r="BN53" s="955">
        <f>SUM(BN54,BN67)</f>
        <v>0</v>
      </c>
    </row>
    <row r="54" spans="1:66" x14ac:dyDescent="0.25">
      <c r="A54" s="38">
        <v>1100</v>
      </c>
      <c r="B54" s="90" t="s">
        <v>52</v>
      </c>
      <c r="C54" s="923">
        <f t="shared" ref="C54:E54" si="46">SUM(C55,C58,C66)</f>
        <v>0</v>
      </c>
      <c r="D54" s="891">
        <f t="shared" si="46"/>
        <v>0</v>
      </c>
      <c r="E54" s="109">
        <f t="shared" si="46"/>
        <v>0</v>
      </c>
      <c r="F54" s="891">
        <f>SUM(F55,F58,F66)</f>
        <v>0</v>
      </c>
      <c r="G54" s="91">
        <f>SUM(G55,G58,G66)</f>
        <v>0</v>
      </c>
      <c r="H54" s="91">
        <f t="shared" ref="H54:AX54" si="47">SUM(H55,H58,H66)</f>
        <v>0</v>
      </c>
      <c r="I54" s="91">
        <f t="shared" si="47"/>
        <v>0</v>
      </c>
      <c r="J54" s="91">
        <f t="shared" si="47"/>
        <v>0</v>
      </c>
      <c r="K54" s="91">
        <f t="shared" si="47"/>
        <v>0</v>
      </c>
      <c r="L54" s="91">
        <f t="shared" si="47"/>
        <v>0</v>
      </c>
      <c r="M54" s="91">
        <f t="shared" si="47"/>
        <v>0</v>
      </c>
      <c r="N54" s="91">
        <f t="shared" si="47"/>
        <v>0</v>
      </c>
      <c r="O54" s="91">
        <f t="shared" si="47"/>
        <v>0</v>
      </c>
      <c r="P54" s="91">
        <f t="shared" si="47"/>
        <v>0</v>
      </c>
      <c r="Q54" s="91">
        <f t="shared" si="47"/>
        <v>0</v>
      </c>
      <c r="R54" s="91">
        <f t="shared" si="47"/>
        <v>0</v>
      </c>
      <c r="S54" s="91">
        <f t="shared" si="47"/>
        <v>0</v>
      </c>
      <c r="T54" s="91">
        <f t="shared" si="47"/>
        <v>0</v>
      </c>
      <c r="U54" s="91">
        <f t="shared" si="47"/>
        <v>0</v>
      </c>
      <c r="V54" s="91">
        <f t="shared" si="47"/>
        <v>0</v>
      </c>
      <c r="W54" s="91">
        <f t="shared" si="47"/>
        <v>0</v>
      </c>
      <c r="X54" s="91">
        <f t="shared" si="47"/>
        <v>0</v>
      </c>
      <c r="Y54" s="91">
        <f t="shared" si="47"/>
        <v>0</v>
      </c>
      <c r="Z54" s="91">
        <f t="shared" si="47"/>
        <v>0</v>
      </c>
      <c r="AA54" s="91">
        <f t="shared" si="47"/>
        <v>0</v>
      </c>
      <c r="AB54" s="91">
        <f t="shared" si="47"/>
        <v>0</v>
      </c>
      <c r="AC54" s="91">
        <f t="shared" si="47"/>
        <v>0</v>
      </c>
      <c r="AD54" s="91">
        <f t="shared" si="47"/>
        <v>0</v>
      </c>
      <c r="AE54" s="91">
        <f t="shared" si="47"/>
        <v>0</v>
      </c>
      <c r="AF54" s="91">
        <f t="shared" si="47"/>
        <v>0</v>
      </c>
      <c r="AG54" s="91">
        <f t="shared" si="47"/>
        <v>0</v>
      </c>
      <c r="AH54" s="91">
        <f t="shared" si="47"/>
        <v>0</v>
      </c>
      <c r="AI54" s="91">
        <f t="shared" si="47"/>
        <v>0</v>
      </c>
      <c r="AJ54" s="91">
        <f t="shared" si="47"/>
        <v>0</v>
      </c>
      <c r="AK54" s="91">
        <f t="shared" si="47"/>
        <v>0</v>
      </c>
      <c r="AL54" s="91">
        <f t="shared" si="47"/>
        <v>0</v>
      </c>
      <c r="AM54" s="91">
        <f t="shared" si="47"/>
        <v>0</v>
      </c>
      <c r="AN54" s="91">
        <f t="shared" si="47"/>
        <v>0</v>
      </c>
      <c r="AO54" s="91">
        <f t="shared" si="47"/>
        <v>0</v>
      </c>
      <c r="AP54" s="91">
        <f t="shared" si="47"/>
        <v>0</v>
      </c>
      <c r="AQ54" s="91">
        <f t="shared" si="47"/>
        <v>0</v>
      </c>
      <c r="AR54" s="91">
        <f t="shared" si="47"/>
        <v>0</v>
      </c>
      <c r="AS54" s="91">
        <f t="shared" si="47"/>
        <v>0</v>
      </c>
      <c r="AT54" s="91">
        <f t="shared" si="47"/>
        <v>0</v>
      </c>
      <c r="AU54" s="91">
        <f t="shared" si="47"/>
        <v>0</v>
      </c>
      <c r="AV54" s="91">
        <f t="shared" si="47"/>
        <v>0</v>
      </c>
      <c r="AW54" s="91">
        <f t="shared" si="47"/>
        <v>0</v>
      </c>
      <c r="AX54" s="91">
        <f t="shared" si="47"/>
        <v>0</v>
      </c>
      <c r="AY54" s="109">
        <f>SUM(AY55,AY58,AY66)</f>
        <v>0</v>
      </c>
      <c r="AZ54" s="358">
        <f t="shared" ref="AZ54" si="48">SUM(AZ55,AZ58,AZ66)</f>
        <v>0</v>
      </c>
      <c r="BA54" s="891">
        <f>SUM(BA55,BA58,BA66)</f>
        <v>0</v>
      </c>
      <c r="BB54" s="91">
        <f t="shared" ref="BB54:BH54" si="49">SUM(BB55,BB58,BB66)</f>
        <v>0</v>
      </c>
      <c r="BC54" s="91">
        <f t="shared" si="49"/>
        <v>0</v>
      </c>
      <c r="BD54" s="91">
        <f t="shared" si="49"/>
        <v>0</v>
      </c>
      <c r="BE54" s="91">
        <f t="shared" si="49"/>
        <v>0</v>
      </c>
      <c r="BF54" s="91">
        <f t="shared" si="49"/>
        <v>0</v>
      </c>
      <c r="BG54" s="109">
        <f t="shared" si="49"/>
        <v>0</v>
      </c>
      <c r="BH54" s="358">
        <f t="shared" si="49"/>
        <v>0</v>
      </c>
      <c r="BI54" s="891">
        <f>SUM(BI55,BI58,BI66)</f>
        <v>0</v>
      </c>
      <c r="BJ54" s="91">
        <f t="shared" ref="BJ54:BM54" si="50">SUM(BJ55,BJ58,BJ66)</f>
        <v>0</v>
      </c>
      <c r="BK54" s="91">
        <f t="shared" si="50"/>
        <v>0</v>
      </c>
      <c r="BL54" s="91">
        <f t="shared" si="50"/>
        <v>0</v>
      </c>
      <c r="BM54" s="109">
        <f t="shared" si="50"/>
        <v>0</v>
      </c>
      <c r="BN54" s="956">
        <f>SUM(BN55,BN58,BN66)</f>
        <v>0</v>
      </c>
    </row>
    <row r="55" spans="1:66" x14ac:dyDescent="0.25">
      <c r="A55" s="92">
        <v>1110</v>
      </c>
      <c r="B55" s="69" t="s">
        <v>53</v>
      </c>
      <c r="C55" s="920">
        <f t="shared" ref="C55:E55" si="51">SUM(C56:C57)</f>
        <v>0</v>
      </c>
      <c r="D55" s="957">
        <f t="shared" si="51"/>
        <v>0</v>
      </c>
      <c r="E55" s="120">
        <f t="shared" si="51"/>
        <v>0</v>
      </c>
      <c r="F55" s="957">
        <f>SUM(F56:F57)</f>
        <v>0</v>
      </c>
      <c r="G55" s="179">
        <f>SUM(G56:G57)</f>
        <v>0</v>
      </c>
      <c r="H55" s="179">
        <f t="shared" ref="H55:AX55" si="52">SUM(H56:H57)</f>
        <v>0</v>
      </c>
      <c r="I55" s="179">
        <f t="shared" si="52"/>
        <v>0</v>
      </c>
      <c r="J55" s="179">
        <f t="shared" si="52"/>
        <v>0</v>
      </c>
      <c r="K55" s="179">
        <f t="shared" si="52"/>
        <v>0</v>
      </c>
      <c r="L55" s="179">
        <f t="shared" si="52"/>
        <v>0</v>
      </c>
      <c r="M55" s="179">
        <f t="shared" si="52"/>
        <v>0</v>
      </c>
      <c r="N55" s="179">
        <f t="shared" si="52"/>
        <v>0</v>
      </c>
      <c r="O55" s="179">
        <f t="shared" si="52"/>
        <v>0</v>
      </c>
      <c r="P55" s="179">
        <f t="shared" si="52"/>
        <v>0</v>
      </c>
      <c r="Q55" s="179">
        <f t="shared" si="52"/>
        <v>0</v>
      </c>
      <c r="R55" s="179">
        <f t="shared" si="52"/>
        <v>0</v>
      </c>
      <c r="S55" s="179">
        <f t="shared" si="52"/>
        <v>0</v>
      </c>
      <c r="T55" s="179">
        <f t="shared" si="52"/>
        <v>0</v>
      </c>
      <c r="U55" s="179">
        <f t="shared" si="52"/>
        <v>0</v>
      </c>
      <c r="V55" s="179">
        <f t="shared" si="52"/>
        <v>0</v>
      </c>
      <c r="W55" s="179">
        <f t="shared" si="52"/>
        <v>0</v>
      </c>
      <c r="X55" s="179">
        <f t="shared" si="52"/>
        <v>0</v>
      </c>
      <c r="Y55" s="179">
        <f t="shared" si="52"/>
        <v>0</v>
      </c>
      <c r="Z55" s="179">
        <f t="shared" si="52"/>
        <v>0</v>
      </c>
      <c r="AA55" s="179">
        <f t="shared" si="52"/>
        <v>0</v>
      </c>
      <c r="AB55" s="179">
        <f t="shared" si="52"/>
        <v>0</v>
      </c>
      <c r="AC55" s="179">
        <f t="shared" si="52"/>
        <v>0</v>
      </c>
      <c r="AD55" s="179">
        <f t="shared" si="52"/>
        <v>0</v>
      </c>
      <c r="AE55" s="179">
        <f t="shared" si="52"/>
        <v>0</v>
      </c>
      <c r="AF55" s="179">
        <f t="shared" si="52"/>
        <v>0</v>
      </c>
      <c r="AG55" s="179">
        <f t="shared" si="52"/>
        <v>0</v>
      </c>
      <c r="AH55" s="179">
        <f t="shared" si="52"/>
        <v>0</v>
      </c>
      <c r="AI55" s="179">
        <f t="shared" si="52"/>
        <v>0</v>
      </c>
      <c r="AJ55" s="179">
        <f t="shared" si="52"/>
        <v>0</v>
      </c>
      <c r="AK55" s="179">
        <f t="shared" si="52"/>
        <v>0</v>
      </c>
      <c r="AL55" s="179">
        <f t="shared" si="52"/>
        <v>0</v>
      </c>
      <c r="AM55" s="179">
        <f t="shared" si="52"/>
        <v>0</v>
      </c>
      <c r="AN55" s="179">
        <f t="shared" si="52"/>
        <v>0</v>
      </c>
      <c r="AO55" s="179">
        <f t="shared" si="52"/>
        <v>0</v>
      </c>
      <c r="AP55" s="179">
        <f t="shared" si="52"/>
        <v>0</v>
      </c>
      <c r="AQ55" s="179">
        <f t="shared" si="52"/>
        <v>0</v>
      </c>
      <c r="AR55" s="179">
        <f t="shared" si="52"/>
        <v>0</v>
      </c>
      <c r="AS55" s="179">
        <f t="shared" si="52"/>
        <v>0</v>
      </c>
      <c r="AT55" s="179">
        <f t="shared" si="52"/>
        <v>0</v>
      </c>
      <c r="AU55" s="179">
        <f t="shared" si="52"/>
        <v>0</v>
      </c>
      <c r="AV55" s="179">
        <f t="shared" si="52"/>
        <v>0</v>
      </c>
      <c r="AW55" s="179">
        <f t="shared" si="52"/>
        <v>0</v>
      </c>
      <c r="AX55" s="179">
        <f t="shared" si="52"/>
        <v>0</v>
      </c>
      <c r="AY55" s="120">
        <f>SUM(AY56:AY57)</f>
        <v>0</v>
      </c>
      <c r="AZ55" s="364">
        <f t="shared" ref="AZ55" si="53">SUM(AZ56:AZ57)</f>
        <v>0</v>
      </c>
      <c r="BA55" s="957">
        <f>SUM(BA56:BA57)</f>
        <v>0</v>
      </c>
      <c r="BB55" s="179">
        <f t="shared" ref="BB55:BH55" si="54">SUM(BB56:BB57)</f>
        <v>0</v>
      </c>
      <c r="BC55" s="179">
        <f t="shared" si="54"/>
        <v>0</v>
      </c>
      <c r="BD55" s="179">
        <f t="shared" si="54"/>
        <v>0</v>
      </c>
      <c r="BE55" s="179">
        <f t="shared" si="54"/>
        <v>0</v>
      </c>
      <c r="BF55" s="179">
        <f t="shared" si="54"/>
        <v>0</v>
      </c>
      <c r="BG55" s="120">
        <f t="shared" si="54"/>
        <v>0</v>
      </c>
      <c r="BH55" s="364">
        <f t="shared" si="54"/>
        <v>0</v>
      </c>
      <c r="BI55" s="957">
        <f>SUM(BI56:BI57)</f>
        <v>0</v>
      </c>
      <c r="BJ55" s="179">
        <f t="shared" ref="BJ55:BM55" si="55">SUM(BJ56:BJ57)</f>
        <v>0</v>
      </c>
      <c r="BK55" s="179">
        <f t="shared" si="55"/>
        <v>0</v>
      </c>
      <c r="BL55" s="179">
        <f t="shared" si="55"/>
        <v>0</v>
      </c>
      <c r="BM55" s="120">
        <f t="shared" si="55"/>
        <v>0</v>
      </c>
      <c r="BN55" s="958">
        <f>SUM(BN56:BN57)</f>
        <v>0</v>
      </c>
    </row>
    <row r="56" spans="1:66" x14ac:dyDescent="0.25">
      <c r="A56" s="27">
        <v>1111</v>
      </c>
      <c r="B56" s="45" t="s">
        <v>54</v>
      </c>
      <c r="C56" s="874">
        <f>SUM(E56,AZ56,BH56)</f>
        <v>0</v>
      </c>
      <c r="D56" s="897">
        <f>SUM(F56,BA56,BI56)</f>
        <v>0</v>
      </c>
      <c r="E56" s="275">
        <f>SUM(F56:AY56)</f>
        <v>0</v>
      </c>
      <c r="F56" s="899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275"/>
      <c r="AZ56" s="673">
        <f>SUM(BA56:BG56)</f>
        <v>0</v>
      </c>
      <c r="BA56" s="899"/>
      <c r="BB56" s="180"/>
      <c r="BC56" s="180"/>
      <c r="BD56" s="180"/>
      <c r="BE56" s="180"/>
      <c r="BF56" s="180"/>
      <c r="BG56" s="275"/>
      <c r="BH56" s="673">
        <f>SUM(BI56:BM56)</f>
        <v>0</v>
      </c>
      <c r="BI56" s="899"/>
      <c r="BJ56" s="180"/>
      <c r="BK56" s="180"/>
      <c r="BL56" s="180"/>
      <c r="BM56" s="275"/>
      <c r="BN56" s="959"/>
    </row>
    <row r="57" spans="1:66" ht="24" customHeight="1" x14ac:dyDescent="0.25">
      <c r="A57" s="31">
        <v>1119</v>
      </c>
      <c r="B57" s="50" t="s">
        <v>55</v>
      </c>
      <c r="C57" s="878">
        <f>SUM(E57,AZ57,BH57)</f>
        <v>0</v>
      </c>
      <c r="D57" s="903">
        <f>SUM(F57,BA57,BI57)</f>
        <v>0</v>
      </c>
      <c r="E57" s="110">
        <f>SUM(F57:AY57)</f>
        <v>0</v>
      </c>
      <c r="F57" s="905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10"/>
      <c r="AZ57" s="675">
        <f>SUM(BA57:BG57)</f>
        <v>0</v>
      </c>
      <c r="BA57" s="905"/>
      <c r="BB57" s="181"/>
      <c r="BC57" s="181"/>
      <c r="BD57" s="181"/>
      <c r="BE57" s="181"/>
      <c r="BF57" s="181"/>
      <c r="BG57" s="110"/>
      <c r="BH57" s="675">
        <f>SUM(BI57:BM57)</f>
        <v>0</v>
      </c>
      <c r="BI57" s="905"/>
      <c r="BJ57" s="181"/>
      <c r="BK57" s="181"/>
      <c r="BL57" s="181"/>
      <c r="BM57" s="110"/>
      <c r="BN57" s="960"/>
    </row>
    <row r="58" spans="1:66" ht="23.25" customHeight="1" x14ac:dyDescent="0.25">
      <c r="A58" s="97">
        <v>1140</v>
      </c>
      <c r="B58" s="50" t="s">
        <v>56</v>
      </c>
      <c r="C58" s="878">
        <f t="shared" ref="C58:E58" si="56">SUM(C59:C65)</f>
        <v>0</v>
      </c>
      <c r="D58" s="903">
        <f t="shared" si="56"/>
        <v>0</v>
      </c>
      <c r="E58" s="119">
        <f t="shared" si="56"/>
        <v>0</v>
      </c>
      <c r="F58" s="903">
        <f>SUM(F59:F65)</f>
        <v>0</v>
      </c>
      <c r="G58" s="104">
        <f>SUM(G59:G65)</f>
        <v>0</v>
      </c>
      <c r="H58" s="104">
        <f t="shared" ref="H58:AX58" si="57">SUM(H59:H65)</f>
        <v>0</v>
      </c>
      <c r="I58" s="104">
        <f t="shared" si="57"/>
        <v>0</v>
      </c>
      <c r="J58" s="104">
        <f t="shared" si="57"/>
        <v>0</v>
      </c>
      <c r="K58" s="104">
        <f t="shared" si="57"/>
        <v>0</v>
      </c>
      <c r="L58" s="104">
        <f t="shared" si="57"/>
        <v>0</v>
      </c>
      <c r="M58" s="104">
        <f t="shared" si="57"/>
        <v>0</v>
      </c>
      <c r="N58" s="104">
        <f t="shared" si="57"/>
        <v>0</v>
      </c>
      <c r="O58" s="104">
        <f t="shared" si="57"/>
        <v>0</v>
      </c>
      <c r="P58" s="104">
        <f t="shared" si="57"/>
        <v>0</v>
      </c>
      <c r="Q58" s="104">
        <f t="shared" si="57"/>
        <v>0</v>
      </c>
      <c r="R58" s="104">
        <f t="shared" si="57"/>
        <v>0</v>
      </c>
      <c r="S58" s="104">
        <f t="shared" si="57"/>
        <v>0</v>
      </c>
      <c r="T58" s="104">
        <f t="shared" si="57"/>
        <v>0</v>
      </c>
      <c r="U58" s="104">
        <f t="shared" si="57"/>
        <v>0</v>
      </c>
      <c r="V58" s="104">
        <f t="shared" si="57"/>
        <v>0</v>
      </c>
      <c r="W58" s="104">
        <f t="shared" si="57"/>
        <v>0</v>
      </c>
      <c r="X58" s="104">
        <f t="shared" si="57"/>
        <v>0</v>
      </c>
      <c r="Y58" s="104">
        <f t="shared" si="57"/>
        <v>0</v>
      </c>
      <c r="Z58" s="104">
        <f t="shared" si="57"/>
        <v>0</v>
      </c>
      <c r="AA58" s="104">
        <f t="shared" si="57"/>
        <v>0</v>
      </c>
      <c r="AB58" s="104">
        <f t="shared" si="57"/>
        <v>0</v>
      </c>
      <c r="AC58" s="104">
        <f t="shared" si="57"/>
        <v>0</v>
      </c>
      <c r="AD58" s="104">
        <f t="shared" si="57"/>
        <v>0</v>
      </c>
      <c r="AE58" s="104">
        <f t="shared" si="57"/>
        <v>0</v>
      </c>
      <c r="AF58" s="104">
        <f t="shared" si="57"/>
        <v>0</v>
      </c>
      <c r="AG58" s="104">
        <f t="shared" si="57"/>
        <v>0</v>
      </c>
      <c r="AH58" s="104">
        <f t="shared" si="57"/>
        <v>0</v>
      </c>
      <c r="AI58" s="104">
        <f t="shared" si="57"/>
        <v>0</v>
      </c>
      <c r="AJ58" s="104">
        <f t="shared" si="57"/>
        <v>0</v>
      </c>
      <c r="AK58" s="104">
        <f t="shared" si="57"/>
        <v>0</v>
      </c>
      <c r="AL58" s="104">
        <f t="shared" si="57"/>
        <v>0</v>
      </c>
      <c r="AM58" s="104">
        <f t="shared" si="57"/>
        <v>0</v>
      </c>
      <c r="AN58" s="104">
        <f t="shared" si="57"/>
        <v>0</v>
      </c>
      <c r="AO58" s="104">
        <f t="shared" si="57"/>
        <v>0</v>
      </c>
      <c r="AP58" s="104">
        <f t="shared" si="57"/>
        <v>0</v>
      </c>
      <c r="AQ58" s="104">
        <f t="shared" si="57"/>
        <v>0</v>
      </c>
      <c r="AR58" s="104">
        <f t="shared" si="57"/>
        <v>0</v>
      </c>
      <c r="AS58" s="104">
        <f t="shared" si="57"/>
        <v>0</v>
      </c>
      <c r="AT58" s="104">
        <f t="shared" si="57"/>
        <v>0</v>
      </c>
      <c r="AU58" s="104">
        <f t="shared" si="57"/>
        <v>0</v>
      </c>
      <c r="AV58" s="104">
        <f t="shared" si="57"/>
        <v>0</v>
      </c>
      <c r="AW58" s="104">
        <f t="shared" si="57"/>
        <v>0</v>
      </c>
      <c r="AX58" s="104">
        <f t="shared" si="57"/>
        <v>0</v>
      </c>
      <c r="AY58" s="119">
        <f>SUM(AY59:AY65)</f>
        <v>0</v>
      </c>
      <c r="AZ58" s="343">
        <f t="shared" ref="AZ58" si="58">SUM(AZ59:AZ65)</f>
        <v>0</v>
      </c>
      <c r="BA58" s="903">
        <f>SUM(BA59:BA65)</f>
        <v>0</v>
      </c>
      <c r="BB58" s="104">
        <f t="shared" ref="BB58:BH58" si="59">SUM(BB59:BB65)</f>
        <v>0</v>
      </c>
      <c r="BC58" s="104">
        <f t="shared" si="59"/>
        <v>0</v>
      </c>
      <c r="BD58" s="104">
        <f t="shared" si="59"/>
        <v>0</v>
      </c>
      <c r="BE58" s="104">
        <f t="shared" si="59"/>
        <v>0</v>
      </c>
      <c r="BF58" s="104">
        <f t="shared" si="59"/>
        <v>0</v>
      </c>
      <c r="BG58" s="119">
        <f t="shared" si="59"/>
        <v>0</v>
      </c>
      <c r="BH58" s="343">
        <f t="shared" si="59"/>
        <v>0</v>
      </c>
      <c r="BI58" s="903">
        <f>SUM(BI59:BI65)</f>
        <v>0</v>
      </c>
      <c r="BJ58" s="104">
        <f t="shared" ref="BJ58:BM58" si="60">SUM(BJ59:BJ65)</f>
        <v>0</v>
      </c>
      <c r="BK58" s="104">
        <f t="shared" si="60"/>
        <v>0</v>
      </c>
      <c r="BL58" s="104">
        <f t="shared" si="60"/>
        <v>0</v>
      </c>
      <c r="BM58" s="119">
        <f t="shared" si="60"/>
        <v>0</v>
      </c>
      <c r="BN58" s="961">
        <f>SUM(BN59:BN65)</f>
        <v>0</v>
      </c>
    </row>
    <row r="59" spans="1:66" x14ac:dyDescent="0.25">
      <c r="A59" s="31">
        <v>1141</v>
      </c>
      <c r="B59" s="50" t="s">
        <v>57</v>
      </c>
      <c r="C59" s="878">
        <f t="shared" ref="C59:D66" si="61">SUM(E59,AZ59,BH59)</f>
        <v>0</v>
      </c>
      <c r="D59" s="903">
        <f t="shared" si="61"/>
        <v>0</v>
      </c>
      <c r="E59" s="110">
        <f t="shared" ref="E59:E66" si="62">SUM(F59:AY59)</f>
        <v>0</v>
      </c>
      <c r="F59" s="905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10"/>
      <c r="AZ59" s="675">
        <f>SUM(BA59:BG59)</f>
        <v>0</v>
      </c>
      <c r="BA59" s="905"/>
      <c r="BB59" s="181"/>
      <c r="BC59" s="181"/>
      <c r="BD59" s="181"/>
      <c r="BE59" s="181"/>
      <c r="BF59" s="181"/>
      <c r="BG59" s="110"/>
      <c r="BH59" s="675">
        <f t="shared" ref="BH59:BH66" si="63">SUM(BI59:BM59)</f>
        <v>0</v>
      </c>
      <c r="BI59" s="905"/>
      <c r="BJ59" s="181"/>
      <c r="BK59" s="181"/>
      <c r="BL59" s="181"/>
      <c r="BM59" s="110"/>
      <c r="BN59" s="960"/>
    </row>
    <row r="60" spans="1:66" ht="24.75" customHeight="1" x14ac:dyDescent="0.25">
      <c r="A60" s="31">
        <v>1142</v>
      </c>
      <c r="B60" s="50" t="s">
        <v>58</v>
      </c>
      <c r="C60" s="878">
        <f t="shared" si="61"/>
        <v>0</v>
      </c>
      <c r="D60" s="903">
        <f t="shared" si="61"/>
        <v>0</v>
      </c>
      <c r="E60" s="110">
        <f t="shared" si="62"/>
        <v>0</v>
      </c>
      <c r="F60" s="905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10"/>
      <c r="AZ60" s="675">
        <f t="shared" ref="AZ60:AZ74" si="64">SUM(BA60:BG60)</f>
        <v>0</v>
      </c>
      <c r="BA60" s="905"/>
      <c r="BB60" s="181"/>
      <c r="BC60" s="181"/>
      <c r="BD60" s="181"/>
      <c r="BE60" s="181"/>
      <c r="BF60" s="181"/>
      <c r="BG60" s="110"/>
      <c r="BH60" s="675">
        <f t="shared" si="63"/>
        <v>0</v>
      </c>
      <c r="BI60" s="905"/>
      <c r="BJ60" s="181"/>
      <c r="BK60" s="181"/>
      <c r="BL60" s="181"/>
      <c r="BM60" s="110"/>
      <c r="BN60" s="960"/>
    </row>
    <row r="61" spans="1:66" ht="24" x14ac:dyDescent="0.25">
      <c r="A61" s="31">
        <v>1145</v>
      </c>
      <c r="B61" s="50" t="s">
        <v>59</v>
      </c>
      <c r="C61" s="878">
        <f t="shared" si="61"/>
        <v>0</v>
      </c>
      <c r="D61" s="903">
        <f t="shared" si="61"/>
        <v>0</v>
      </c>
      <c r="E61" s="110">
        <f t="shared" si="62"/>
        <v>0</v>
      </c>
      <c r="F61" s="905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10"/>
      <c r="AZ61" s="675">
        <f t="shared" si="64"/>
        <v>0</v>
      </c>
      <c r="BA61" s="905"/>
      <c r="BB61" s="181"/>
      <c r="BC61" s="181"/>
      <c r="BD61" s="181"/>
      <c r="BE61" s="181"/>
      <c r="BF61" s="181"/>
      <c r="BG61" s="110"/>
      <c r="BH61" s="675">
        <f t="shared" si="63"/>
        <v>0</v>
      </c>
      <c r="BI61" s="905"/>
      <c r="BJ61" s="181"/>
      <c r="BK61" s="181"/>
      <c r="BL61" s="181"/>
      <c r="BM61" s="110"/>
      <c r="BN61" s="960"/>
    </row>
    <row r="62" spans="1:66" ht="27.75" customHeight="1" x14ac:dyDescent="0.25">
      <c r="A62" s="31">
        <v>1146</v>
      </c>
      <c r="B62" s="50" t="s">
        <v>60</v>
      </c>
      <c r="C62" s="878">
        <f t="shared" si="61"/>
        <v>0</v>
      </c>
      <c r="D62" s="903">
        <f t="shared" si="61"/>
        <v>0</v>
      </c>
      <c r="E62" s="110">
        <f t="shared" si="62"/>
        <v>0</v>
      </c>
      <c r="F62" s="905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10"/>
      <c r="AZ62" s="675">
        <f t="shared" si="64"/>
        <v>0</v>
      </c>
      <c r="BA62" s="905"/>
      <c r="BB62" s="181"/>
      <c r="BC62" s="181"/>
      <c r="BD62" s="181"/>
      <c r="BE62" s="181"/>
      <c r="BF62" s="181"/>
      <c r="BG62" s="110"/>
      <c r="BH62" s="675">
        <f t="shared" si="63"/>
        <v>0</v>
      </c>
      <c r="BI62" s="905"/>
      <c r="BJ62" s="181"/>
      <c r="BK62" s="181"/>
      <c r="BL62" s="181"/>
      <c r="BM62" s="110"/>
      <c r="BN62" s="960"/>
    </row>
    <row r="63" spans="1:66" x14ac:dyDescent="0.25">
      <c r="A63" s="31">
        <v>1147</v>
      </c>
      <c r="B63" s="50" t="s">
        <v>61</v>
      </c>
      <c r="C63" s="878">
        <f t="shared" si="61"/>
        <v>0</v>
      </c>
      <c r="D63" s="903">
        <f t="shared" si="61"/>
        <v>0</v>
      </c>
      <c r="E63" s="110">
        <f t="shared" si="62"/>
        <v>0</v>
      </c>
      <c r="F63" s="905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10"/>
      <c r="AZ63" s="675">
        <f t="shared" si="64"/>
        <v>0</v>
      </c>
      <c r="BA63" s="905"/>
      <c r="BB63" s="181"/>
      <c r="BC63" s="181"/>
      <c r="BD63" s="181"/>
      <c r="BE63" s="181"/>
      <c r="BF63" s="181"/>
      <c r="BG63" s="110"/>
      <c r="BH63" s="675">
        <f t="shared" si="63"/>
        <v>0</v>
      </c>
      <c r="BI63" s="905"/>
      <c r="BJ63" s="181"/>
      <c r="BK63" s="181"/>
      <c r="BL63" s="181"/>
      <c r="BM63" s="110"/>
      <c r="BN63" s="960"/>
    </row>
    <row r="64" spans="1:66" x14ac:dyDescent="0.25">
      <c r="A64" s="31">
        <v>1148</v>
      </c>
      <c r="B64" s="50" t="s">
        <v>295</v>
      </c>
      <c r="C64" s="878">
        <f t="shared" si="61"/>
        <v>0</v>
      </c>
      <c r="D64" s="903">
        <f t="shared" si="61"/>
        <v>0</v>
      </c>
      <c r="E64" s="110">
        <f t="shared" si="62"/>
        <v>0</v>
      </c>
      <c r="F64" s="905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10"/>
      <c r="AZ64" s="675">
        <f t="shared" si="64"/>
        <v>0</v>
      </c>
      <c r="BA64" s="905"/>
      <c r="BB64" s="181"/>
      <c r="BC64" s="181"/>
      <c r="BD64" s="181"/>
      <c r="BE64" s="181"/>
      <c r="BF64" s="181"/>
      <c r="BG64" s="110"/>
      <c r="BH64" s="675">
        <f t="shared" si="63"/>
        <v>0</v>
      </c>
      <c r="BI64" s="905"/>
      <c r="BJ64" s="181"/>
      <c r="BK64" s="181"/>
      <c r="BL64" s="181"/>
      <c r="BM64" s="110"/>
      <c r="BN64" s="960"/>
    </row>
    <row r="65" spans="1:66" ht="37.5" customHeight="1" x14ac:dyDescent="0.25">
      <c r="A65" s="31">
        <v>1149</v>
      </c>
      <c r="B65" s="50" t="s">
        <v>62</v>
      </c>
      <c r="C65" s="878">
        <f t="shared" si="61"/>
        <v>0</v>
      </c>
      <c r="D65" s="903">
        <f t="shared" si="61"/>
        <v>0</v>
      </c>
      <c r="E65" s="110">
        <f t="shared" si="62"/>
        <v>0</v>
      </c>
      <c r="F65" s="905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10"/>
      <c r="AZ65" s="675">
        <f t="shared" si="64"/>
        <v>0</v>
      </c>
      <c r="BA65" s="905"/>
      <c r="BB65" s="181"/>
      <c r="BC65" s="181"/>
      <c r="BD65" s="181"/>
      <c r="BE65" s="181"/>
      <c r="BF65" s="181"/>
      <c r="BG65" s="110"/>
      <c r="BH65" s="675">
        <f t="shared" si="63"/>
        <v>0</v>
      </c>
      <c r="BI65" s="905"/>
      <c r="BJ65" s="181"/>
      <c r="BK65" s="181"/>
      <c r="BL65" s="181"/>
      <c r="BM65" s="110"/>
      <c r="BN65" s="960"/>
    </row>
    <row r="66" spans="1:66" ht="36" x14ac:dyDescent="0.25">
      <c r="A66" s="92">
        <v>1150</v>
      </c>
      <c r="B66" s="69" t="s">
        <v>63</v>
      </c>
      <c r="C66" s="920">
        <f t="shared" si="61"/>
        <v>0</v>
      </c>
      <c r="D66" s="957">
        <f t="shared" si="61"/>
        <v>0</v>
      </c>
      <c r="E66" s="110">
        <f t="shared" si="62"/>
        <v>0</v>
      </c>
      <c r="F66" s="931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282"/>
      <c r="AZ66" s="675">
        <f t="shared" si="64"/>
        <v>0</v>
      </c>
      <c r="BA66" s="931"/>
      <c r="BB66" s="182"/>
      <c r="BC66" s="182"/>
      <c r="BD66" s="182"/>
      <c r="BE66" s="182"/>
      <c r="BF66" s="182"/>
      <c r="BG66" s="282"/>
      <c r="BH66" s="677">
        <f t="shared" si="63"/>
        <v>0</v>
      </c>
      <c r="BI66" s="931"/>
      <c r="BJ66" s="182"/>
      <c r="BK66" s="182"/>
      <c r="BL66" s="182"/>
      <c r="BM66" s="282"/>
      <c r="BN66" s="962"/>
    </row>
    <row r="67" spans="1:66" ht="36" x14ac:dyDescent="0.25">
      <c r="A67" s="38">
        <v>1200</v>
      </c>
      <c r="B67" s="90" t="s">
        <v>64</v>
      </c>
      <c r="C67" s="923">
        <f t="shared" ref="C67:E67" si="65">SUM(C68:C69)</f>
        <v>0</v>
      </c>
      <c r="D67" s="891">
        <f t="shared" si="65"/>
        <v>0</v>
      </c>
      <c r="E67" s="109">
        <f t="shared" si="65"/>
        <v>0</v>
      </c>
      <c r="F67" s="891">
        <f>SUM(F68:F69)</f>
        <v>0</v>
      </c>
      <c r="G67" s="91">
        <f>SUM(G68:G69)</f>
        <v>0</v>
      </c>
      <c r="H67" s="91">
        <f t="shared" ref="H67:AX67" si="66">SUM(H68:H69)</f>
        <v>0</v>
      </c>
      <c r="I67" s="91">
        <f t="shared" si="66"/>
        <v>0</v>
      </c>
      <c r="J67" s="91">
        <f t="shared" si="66"/>
        <v>0</v>
      </c>
      <c r="K67" s="91">
        <f t="shared" si="66"/>
        <v>0</v>
      </c>
      <c r="L67" s="91">
        <f t="shared" si="66"/>
        <v>0</v>
      </c>
      <c r="M67" s="91">
        <f t="shared" si="66"/>
        <v>0</v>
      </c>
      <c r="N67" s="91">
        <f t="shared" si="66"/>
        <v>0</v>
      </c>
      <c r="O67" s="91">
        <f t="shared" si="66"/>
        <v>0</v>
      </c>
      <c r="P67" s="91">
        <f t="shared" si="66"/>
        <v>0</v>
      </c>
      <c r="Q67" s="91">
        <f t="shared" si="66"/>
        <v>0</v>
      </c>
      <c r="R67" s="91">
        <f t="shared" si="66"/>
        <v>0</v>
      </c>
      <c r="S67" s="91">
        <f t="shared" si="66"/>
        <v>0</v>
      </c>
      <c r="T67" s="91">
        <f t="shared" si="66"/>
        <v>0</v>
      </c>
      <c r="U67" s="91">
        <f t="shared" si="66"/>
        <v>0</v>
      </c>
      <c r="V67" s="91">
        <f t="shared" si="66"/>
        <v>0</v>
      </c>
      <c r="W67" s="91">
        <f t="shared" si="66"/>
        <v>0</v>
      </c>
      <c r="X67" s="91">
        <f t="shared" si="66"/>
        <v>0</v>
      </c>
      <c r="Y67" s="91">
        <f t="shared" si="66"/>
        <v>0</v>
      </c>
      <c r="Z67" s="91">
        <f t="shared" si="66"/>
        <v>0</v>
      </c>
      <c r="AA67" s="91">
        <f t="shared" si="66"/>
        <v>0</v>
      </c>
      <c r="AB67" s="91">
        <f t="shared" si="66"/>
        <v>0</v>
      </c>
      <c r="AC67" s="91">
        <f t="shared" si="66"/>
        <v>0</v>
      </c>
      <c r="AD67" s="91">
        <f t="shared" si="66"/>
        <v>0</v>
      </c>
      <c r="AE67" s="91">
        <f t="shared" si="66"/>
        <v>0</v>
      </c>
      <c r="AF67" s="91">
        <f t="shared" si="66"/>
        <v>0</v>
      </c>
      <c r="AG67" s="91">
        <f t="shared" si="66"/>
        <v>0</v>
      </c>
      <c r="AH67" s="91">
        <f t="shared" si="66"/>
        <v>0</v>
      </c>
      <c r="AI67" s="91">
        <f t="shared" si="66"/>
        <v>0</v>
      </c>
      <c r="AJ67" s="91">
        <f t="shared" si="66"/>
        <v>0</v>
      </c>
      <c r="AK67" s="91">
        <f t="shared" si="66"/>
        <v>0</v>
      </c>
      <c r="AL67" s="91">
        <f t="shared" si="66"/>
        <v>0</v>
      </c>
      <c r="AM67" s="91">
        <f t="shared" si="66"/>
        <v>0</v>
      </c>
      <c r="AN67" s="91">
        <f t="shared" si="66"/>
        <v>0</v>
      </c>
      <c r="AO67" s="91">
        <f t="shared" si="66"/>
        <v>0</v>
      </c>
      <c r="AP67" s="91">
        <f t="shared" si="66"/>
        <v>0</v>
      </c>
      <c r="AQ67" s="91">
        <f t="shared" si="66"/>
        <v>0</v>
      </c>
      <c r="AR67" s="91">
        <f t="shared" si="66"/>
        <v>0</v>
      </c>
      <c r="AS67" s="91">
        <f t="shared" si="66"/>
        <v>0</v>
      </c>
      <c r="AT67" s="91">
        <f t="shared" si="66"/>
        <v>0</v>
      </c>
      <c r="AU67" s="91">
        <f t="shared" si="66"/>
        <v>0</v>
      </c>
      <c r="AV67" s="91">
        <f t="shared" si="66"/>
        <v>0</v>
      </c>
      <c r="AW67" s="91">
        <f t="shared" si="66"/>
        <v>0</v>
      </c>
      <c r="AX67" s="91">
        <f t="shared" si="66"/>
        <v>0</v>
      </c>
      <c r="AY67" s="109">
        <f>SUM(AY68:AY69)</f>
        <v>0</v>
      </c>
      <c r="AZ67" s="358">
        <f t="shared" ref="AZ67" si="67">SUM(AZ68:AZ69)</f>
        <v>0</v>
      </c>
      <c r="BA67" s="891">
        <f>SUM(BA68:BA69)</f>
        <v>0</v>
      </c>
      <c r="BB67" s="91">
        <f t="shared" ref="BB67:BH67" si="68">SUM(BB68:BB69)</f>
        <v>0</v>
      </c>
      <c r="BC67" s="91">
        <f t="shared" si="68"/>
        <v>0</v>
      </c>
      <c r="BD67" s="91">
        <f t="shared" si="68"/>
        <v>0</v>
      </c>
      <c r="BE67" s="91">
        <f t="shared" si="68"/>
        <v>0</v>
      </c>
      <c r="BF67" s="91">
        <f t="shared" si="68"/>
        <v>0</v>
      </c>
      <c r="BG67" s="109">
        <f t="shared" si="68"/>
        <v>0</v>
      </c>
      <c r="BH67" s="358">
        <f t="shared" si="68"/>
        <v>0</v>
      </c>
      <c r="BI67" s="891">
        <f>SUM(BI68:BI69)</f>
        <v>0</v>
      </c>
      <c r="BJ67" s="91">
        <f t="shared" ref="BJ67:BM67" si="69">SUM(BJ68:BJ69)</f>
        <v>0</v>
      </c>
      <c r="BK67" s="91">
        <f t="shared" si="69"/>
        <v>0</v>
      </c>
      <c r="BL67" s="91">
        <f t="shared" si="69"/>
        <v>0</v>
      </c>
      <c r="BM67" s="109">
        <f t="shared" si="69"/>
        <v>0</v>
      </c>
      <c r="BN67" s="963">
        <f>SUM(BN68:BN69)</f>
        <v>0</v>
      </c>
    </row>
    <row r="68" spans="1:66" ht="24" x14ac:dyDescent="0.25">
      <c r="A68" s="102">
        <v>1210</v>
      </c>
      <c r="B68" s="45" t="s">
        <v>65</v>
      </c>
      <c r="C68" s="874">
        <f>SUM(E68,AZ68,BH68)</f>
        <v>0</v>
      </c>
      <c r="D68" s="897">
        <f>SUM(F68,BA68,BI68)</f>
        <v>0</v>
      </c>
      <c r="E68" s="275">
        <f>SUM(F68:AY68)</f>
        <v>0</v>
      </c>
      <c r="F68" s="899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275"/>
      <c r="AZ68" s="673">
        <f t="shared" si="64"/>
        <v>0</v>
      </c>
      <c r="BA68" s="899"/>
      <c r="BB68" s="180"/>
      <c r="BC68" s="180"/>
      <c r="BD68" s="180"/>
      <c r="BE68" s="180"/>
      <c r="BF68" s="180"/>
      <c r="BG68" s="275"/>
      <c r="BH68" s="673">
        <f>SUM(BI68:BM68)</f>
        <v>0</v>
      </c>
      <c r="BI68" s="899"/>
      <c r="BJ68" s="180"/>
      <c r="BK68" s="180"/>
      <c r="BL68" s="180"/>
      <c r="BM68" s="275"/>
      <c r="BN68" s="959"/>
    </row>
    <row r="69" spans="1:66" ht="24" x14ac:dyDescent="0.25">
      <c r="A69" s="97">
        <v>1220</v>
      </c>
      <c r="B69" s="50" t="s">
        <v>66</v>
      </c>
      <c r="C69" s="878">
        <f t="shared" ref="C69:E69" si="70">SUM(C70:C74)</f>
        <v>0</v>
      </c>
      <c r="D69" s="903">
        <f t="shared" si="70"/>
        <v>0</v>
      </c>
      <c r="E69" s="119">
        <f t="shared" si="70"/>
        <v>0</v>
      </c>
      <c r="F69" s="903">
        <f>SUM(F70:F74)</f>
        <v>0</v>
      </c>
      <c r="G69" s="104">
        <f>SUM(G70:G74)</f>
        <v>0</v>
      </c>
      <c r="H69" s="104">
        <f t="shared" ref="H69:AX69" si="71">SUM(H70:H74)</f>
        <v>0</v>
      </c>
      <c r="I69" s="104">
        <f t="shared" si="71"/>
        <v>0</v>
      </c>
      <c r="J69" s="104">
        <f t="shared" si="71"/>
        <v>0</v>
      </c>
      <c r="K69" s="104">
        <f t="shared" si="71"/>
        <v>0</v>
      </c>
      <c r="L69" s="104">
        <f t="shared" si="71"/>
        <v>0</v>
      </c>
      <c r="M69" s="104">
        <f t="shared" si="71"/>
        <v>0</v>
      </c>
      <c r="N69" s="104">
        <f t="shared" si="71"/>
        <v>0</v>
      </c>
      <c r="O69" s="104">
        <f t="shared" si="71"/>
        <v>0</v>
      </c>
      <c r="P69" s="104">
        <f t="shared" si="71"/>
        <v>0</v>
      </c>
      <c r="Q69" s="104">
        <f t="shared" si="71"/>
        <v>0</v>
      </c>
      <c r="R69" s="104">
        <f t="shared" si="71"/>
        <v>0</v>
      </c>
      <c r="S69" s="104">
        <f t="shared" si="71"/>
        <v>0</v>
      </c>
      <c r="T69" s="104">
        <f t="shared" si="71"/>
        <v>0</v>
      </c>
      <c r="U69" s="104">
        <f t="shared" si="71"/>
        <v>0</v>
      </c>
      <c r="V69" s="104">
        <f t="shared" si="71"/>
        <v>0</v>
      </c>
      <c r="W69" s="104">
        <f t="shared" si="71"/>
        <v>0</v>
      </c>
      <c r="X69" s="104">
        <f t="shared" si="71"/>
        <v>0</v>
      </c>
      <c r="Y69" s="104">
        <f t="shared" si="71"/>
        <v>0</v>
      </c>
      <c r="Z69" s="104">
        <f t="shared" si="71"/>
        <v>0</v>
      </c>
      <c r="AA69" s="104">
        <f t="shared" si="71"/>
        <v>0</v>
      </c>
      <c r="AB69" s="104">
        <f t="shared" si="71"/>
        <v>0</v>
      </c>
      <c r="AC69" s="104">
        <f t="shared" si="71"/>
        <v>0</v>
      </c>
      <c r="AD69" s="104">
        <f t="shared" si="71"/>
        <v>0</v>
      </c>
      <c r="AE69" s="104">
        <f t="shared" si="71"/>
        <v>0</v>
      </c>
      <c r="AF69" s="104">
        <f t="shared" si="71"/>
        <v>0</v>
      </c>
      <c r="AG69" s="104">
        <f t="shared" si="71"/>
        <v>0</v>
      </c>
      <c r="AH69" s="104">
        <f t="shared" si="71"/>
        <v>0</v>
      </c>
      <c r="AI69" s="104">
        <f t="shared" si="71"/>
        <v>0</v>
      </c>
      <c r="AJ69" s="104">
        <f t="shared" si="71"/>
        <v>0</v>
      </c>
      <c r="AK69" s="104">
        <f t="shared" si="71"/>
        <v>0</v>
      </c>
      <c r="AL69" s="104">
        <f t="shared" si="71"/>
        <v>0</v>
      </c>
      <c r="AM69" s="104">
        <f t="shared" si="71"/>
        <v>0</v>
      </c>
      <c r="AN69" s="104">
        <f t="shared" si="71"/>
        <v>0</v>
      </c>
      <c r="AO69" s="104">
        <f t="shared" si="71"/>
        <v>0</v>
      </c>
      <c r="AP69" s="104">
        <f t="shared" si="71"/>
        <v>0</v>
      </c>
      <c r="AQ69" s="104">
        <f t="shared" si="71"/>
        <v>0</v>
      </c>
      <c r="AR69" s="104">
        <f t="shared" si="71"/>
        <v>0</v>
      </c>
      <c r="AS69" s="104">
        <f t="shared" si="71"/>
        <v>0</v>
      </c>
      <c r="AT69" s="104">
        <f t="shared" si="71"/>
        <v>0</v>
      </c>
      <c r="AU69" s="104">
        <f t="shared" si="71"/>
        <v>0</v>
      </c>
      <c r="AV69" s="104">
        <f t="shared" si="71"/>
        <v>0</v>
      </c>
      <c r="AW69" s="104">
        <f t="shared" si="71"/>
        <v>0</v>
      </c>
      <c r="AX69" s="104">
        <f t="shared" si="71"/>
        <v>0</v>
      </c>
      <c r="AY69" s="119">
        <f>SUM(AY70:AY74)</f>
        <v>0</v>
      </c>
      <c r="AZ69" s="343">
        <f t="shared" ref="AZ69" si="72">SUM(AZ70:AZ74)</f>
        <v>0</v>
      </c>
      <c r="BA69" s="903">
        <f>SUM(BA70:BA74)</f>
        <v>0</v>
      </c>
      <c r="BB69" s="104">
        <f t="shared" ref="BB69:BH69" si="73">SUM(BB70:BB74)</f>
        <v>0</v>
      </c>
      <c r="BC69" s="104">
        <f t="shared" si="73"/>
        <v>0</v>
      </c>
      <c r="BD69" s="104">
        <f t="shared" si="73"/>
        <v>0</v>
      </c>
      <c r="BE69" s="104">
        <f t="shared" si="73"/>
        <v>0</v>
      </c>
      <c r="BF69" s="104">
        <f t="shared" si="73"/>
        <v>0</v>
      </c>
      <c r="BG69" s="119">
        <f t="shared" si="73"/>
        <v>0</v>
      </c>
      <c r="BH69" s="343">
        <f t="shared" si="73"/>
        <v>0</v>
      </c>
      <c r="BI69" s="903">
        <f>SUM(BI70:BI74)</f>
        <v>0</v>
      </c>
      <c r="BJ69" s="104">
        <f t="shared" ref="BJ69:BM69" si="74">SUM(BJ70:BJ74)</f>
        <v>0</v>
      </c>
      <c r="BK69" s="104">
        <f t="shared" si="74"/>
        <v>0</v>
      </c>
      <c r="BL69" s="104">
        <f t="shared" si="74"/>
        <v>0</v>
      </c>
      <c r="BM69" s="119">
        <f t="shared" si="74"/>
        <v>0</v>
      </c>
      <c r="BN69" s="961">
        <f>SUM(BN70:BN74)</f>
        <v>0</v>
      </c>
    </row>
    <row r="70" spans="1:66" ht="60" x14ac:dyDescent="0.25">
      <c r="A70" s="31">
        <v>1221</v>
      </c>
      <c r="B70" s="50" t="s">
        <v>296</v>
      </c>
      <c r="C70" s="878">
        <f t="shared" ref="C70:D74" si="75">SUM(E70,AZ70,BH70)</f>
        <v>0</v>
      </c>
      <c r="D70" s="903">
        <f t="shared" si="75"/>
        <v>0</v>
      </c>
      <c r="E70" s="110">
        <f>SUM(F70:AY70)</f>
        <v>0</v>
      </c>
      <c r="F70" s="905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10"/>
      <c r="AZ70" s="675">
        <f t="shared" si="64"/>
        <v>0</v>
      </c>
      <c r="BA70" s="905"/>
      <c r="BB70" s="181"/>
      <c r="BC70" s="181"/>
      <c r="BD70" s="181"/>
      <c r="BE70" s="181"/>
      <c r="BF70" s="181"/>
      <c r="BG70" s="110"/>
      <c r="BH70" s="675">
        <f t="shared" ref="BH70:BH74" si="76">SUM(BI70:BM70)</f>
        <v>0</v>
      </c>
      <c r="BI70" s="905"/>
      <c r="BJ70" s="181"/>
      <c r="BK70" s="181"/>
      <c r="BL70" s="181"/>
      <c r="BM70" s="110"/>
      <c r="BN70" s="960"/>
    </row>
    <row r="71" spans="1:66" x14ac:dyDescent="0.25">
      <c r="A71" s="31">
        <v>1223</v>
      </c>
      <c r="B71" s="50" t="s">
        <v>67</v>
      </c>
      <c r="C71" s="878">
        <f t="shared" si="75"/>
        <v>0</v>
      </c>
      <c r="D71" s="903">
        <f t="shared" si="75"/>
        <v>0</v>
      </c>
      <c r="E71" s="110">
        <f>SUM(F71:AY71)</f>
        <v>0</v>
      </c>
      <c r="F71" s="905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10"/>
      <c r="AZ71" s="675">
        <f t="shared" si="64"/>
        <v>0</v>
      </c>
      <c r="BA71" s="905"/>
      <c r="BB71" s="181"/>
      <c r="BC71" s="181"/>
      <c r="BD71" s="181"/>
      <c r="BE71" s="181"/>
      <c r="BF71" s="181"/>
      <c r="BG71" s="110"/>
      <c r="BH71" s="675">
        <f t="shared" si="76"/>
        <v>0</v>
      </c>
      <c r="BI71" s="905"/>
      <c r="BJ71" s="181"/>
      <c r="BK71" s="181"/>
      <c r="BL71" s="181"/>
      <c r="BM71" s="110"/>
      <c r="BN71" s="960"/>
    </row>
    <row r="72" spans="1:66" x14ac:dyDescent="0.25">
      <c r="A72" s="31">
        <v>1225</v>
      </c>
      <c r="B72" s="50" t="s">
        <v>293</v>
      </c>
      <c r="C72" s="878">
        <f t="shared" si="75"/>
        <v>0</v>
      </c>
      <c r="D72" s="903">
        <f t="shared" si="75"/>
        <v>0</v>
      </c>
      <c r="E72" s="110">
        <f>SUM(F72:AY72)</f>
        <v>0</v>
      </c>
      <c r="F72" s="905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10"/>
      <c r="AZ72" s="675">
        <f t="shared" si="64"/>
        <v>0</v>
      </c>
      <c r="BA72" s="905"/>
      <c r="BB72" s="181"/>
      <c r="BC72" s="181"/>
      <c r="BD72" s="181"/>
      <c r="BE72" s="181"/>
      <c r="BF72" s="181"/>
      <c r="BG72" s="110"/>
      <c r="BH72" s="675">
        <f t="shared" si="76"/>
        <v>0</v>
      </c>
      <c r="BI72" s="905"/>
      <c r="BJ72" s="181"/>
      <c r="BK72" s="181"/>
      <c r="BL72" s="181"/>
      <c r="BM72" s="110"/>
      <c r="BN72" s="960"/>
    </row>
    <row r="73" spans="1:66" ht="36" x14ac:dyDescent="0.25">
      <c r="A73" s="31">
        <v>1227</v>
      </c>
      <c r="B73" s="50" t="s">
        <v>68</v>
      </c>
      <c r="C73" s="878">
        <f t="shared" si="75"/>
        <v>0</v>
      </c>
      <c r="D73" s="903">
        <f t="shared" si="75"/>
        <v>0</v>
      </c>
      <c r="E73" s="110">
        <f>SUM(F73:AY73)</f>
        <v>0</v>
      </c>
      <c r="F73" s="905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10"/>
      <c r="AZ73" s="675">
        <f t="shared" si="64"/>
        <v>0</v>
      </c>
      <c r="BA73" s="905"/>
      <c r="BB73" s="181"/>
      <c r="BC73" s="181"/>
      <c r="BD73" s="181"/>
      <c r="BE73" s="181"/>
      <c r="BF73" s="181"/>
      <c r="BG73" s="110"/>
      <c r="BH73" s="675">
        <f t="shared" si="76"/>
        <v>0</v>
      </c>
      <c r="BI73" s="905"/>
      <c r="BJ73" s="181"/>
      <c r="BK73" s="181"/>
      <c r="BL73" s="181"/>
      <c r="BM73" s="110"/>
      <c r="BN73" s="960"/>
    </row>
    <row r="74" spans="1:66" ht="60" x14ac:dyDescent="0.25">
      <c r="A74" s="31">
        <v>1228</v>
      </c>
      <c r="B74" s="50" t="s">
        <v>297</v>
      </c>
      <c r="C74" s="878">
        <f t="shared" si="75"/>
        <v>0</v>
      </c>
      <c r="D74" s="903">
        <f t="shared" si="75"/>
        <v>0</v>
      </c>
      <c r="E74" s="110">
        <f>SUM(F74:AY74)</f>
        <v>0</v>
      </c>
      <c r="F74" s="905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10"/>
      <c r="AZ74" s="675">
        <f t="shared" si="64"/>
        <v>0</v>
      </c>
      <c r="BA74" s="905"/>
      <c r="BB74" s="181"/>
      <c r="BC74" s="181"/>
      <c r="BD74" s="181"/>
      <c r="BE74" s="181"/>
      <c r="BF74" s="181"/>
      <c r="BG74" s="110"/>
      <c r="BH74" s="675">
        <f t="shared" si="76"/>
        <v>0</v>
      </c>
      <c r="BI74" s="905"/>
      <c r="BJ74" s="181"/>
      <c r="BK74" s="181"/>
      <c r="BL74" s="181"/>
      <c r="BM74" s="110"/>
      <c r="BN74" s="960"/>
    </row>
    <row r="75" spans="1:66" x14ac:dyDescent="0.25">
      <c r="A75" s="87">
        <v>2000</v>
      </c>
      <c r="B75" s="87" t="s">
        <v>69</v>
      </c>
      <c r="C75" s="951">
        <f t="shared" ref="C75:E75" si="77">SUM(C76,C83,C130,C164,C165,C172)</f>
        <v>466324</v>
      </c>
      <c r="D75" s="952">
        <f t="shared" si="77"/>
        <v>500000</v>
      </c>
      <c r="E75" s="953">
        <f t="shared" si="77"/>
        <v>466324</v>
      </c>
      <c r="F75" s="952">
        <f>SUM(F76,F83,F130,F164,F165,F172)</f>
        <v>500000</v>
      </c>
      <c r="G75" s="954">
        <f>SUM(G76,G83,G130,G164,G165,G172)</f>
        <v>-29200</v>
      </c>
      <c r="H75" s="954">
        <f t="shared" ref="H75:AX75" si="78">SUM(H76,H83,H130,H164,H165,H172)</f>
        <v>-230</v>
      </c>
      <c r="I75" s="954">
        <f t="shared" si="78"/>
        <v>-1449</v>
      </c>
      <c r="J75" s="954">
        <f t="shared" si="78"/>
        <v>-302797</v>
      </c>
      <c r="K75" s="954">
        <f t="shared" si="78"/>
        <v>300000</v>
      </c>
      <c r="L75" s="954">
        <f t="shared" si="78"/>
        <v>0</v>
      </c>
      <c r="M75" s="954">
        <f t="shared" si="78"/>
        <v>0</v>
      </c>
      <c r="N75" s="954">
        <f t="shared" si="78"/>
        <v>0</v>
      </c>
      <c r="O75" s="954">
        <f t="shared" si="78"/>
        <v>0</v>
      </c>
      <c r="P75" s="954">
        <f t="shared" si="78"/>
        <v>0</v>
      </c>
      <c r="Q75" s="954">
        <f t="shared" si="78"/>
        <v>0</v>
      </c>
      <c r="R75" s="954">
        <f t="shared" si="78"/>
        <v>0</v>
      </c>
      <c r="S75" s="954">
        <f t="shared" si="78"/>
        <v>0</v>
      </c>
      <c r="T75" s="954">
        <f t="shared" si="78"/>
        <v>0</v>
      </c>
      <c r="U75" s="954">
        <f t="shared" si="78"/>
        <v>0</v>
      </c>
      <c r="V75" s="954">
        <f t="shared" si="78"/>
        <v>0</v>
      </c>
      <c r="W75" s="954">
        <f t="shared" si="78"/>
        <v>0</v>
      </c>
      <c r="X75" s="954">
        <f t="shared" si="78"/>
        <v>0</v>
      </c>
      <c r="Y75" s="954">
        <f t="shared" si="78"/>
        <v>0</v>
      </c>
      <c r="Z75" s="954">
        <f t="shared" si="78"/>
        <v>0</v>
      </c>
      <c r="AA75" s="954">
        <f t="shared" si="78"/>
        <v>0</v>
      </c>
      <c r="AB75" s="954">
        <f t="shared" si="78"/>
        <v>0</v>
      </c>
      <c r="AC75" s="954">
        <f t="shared" si="78"/>
        <v>0</v>
      </c>
      <c r="AD75" s="954">
        <f t="shared" si="78"/>
        <v>0</v>
      </c>
      <c r="AE75" s="954">
        <f t="shared" si="78"/>
        <v>0</v>
      </c>
      <c r="AF75" s="954">
        <f t="shared" si="78"/>
        <v>0</v>
      </c>
      <c r="AG75" s="954">
        <f t="shared" si="78"/>
        <v>0</v>
      </c>
      <c r="AH75" s="954">
        <f t="shared" si="78"/>
        <v>0</v>
      </c>
      <c r="AI75" s="954">
        <f t="shared" si="78"/>
        <v>0</v>
      </c>
      <c r="AJ75" s="954">
        <f t="shared" si="78"/>
        <v>0</v>
      </c>
      <c r="AK75" s="954">
        <f t="shared" si="78"/>
        <v>0</v>
      </c>
      <c r="AL75" s="954">
        <f t="shared" si="78"/>
        <v>0</v>
      </c>
      <c r="AM75" s="954">
        <f t="shared" si="78"/>
        <v>0</v>
      </c>
      <c r="AN75" s="954">
        <f t="shared" si="78"/>
        <v>0</v>
      </c>
      <c r="AO75" s="954">
        <f t="shared" si="78"/>
        <v>0</v>
      </c>
      <c r="AP75" s="954">
        <f t="shared" si="78"/>
        <v>0</v>
      </c>
      <c r="AQ75" s="954">
        <f t="shared" si="78"/>
        <v>0</v>
      </c>
      <c r="AR75" s="954">
        <f t="shared" si="78"/>
        <v>0</v>
      </c>
      <c r="AS75" s="954">
        <f t="shared" si="78"/>
        <v>0</v>
      </c>
      <c r="AT75" s="954">
        <f t="shared" si="78"/>
        <v>0</v>
      </c>
      <c r="AU75" s="954">
        <f t="shared" si="78"/>
        <v>0</v>
      </c>
      <c r="AV75" s="954">
        <f t="shared" si="78"/>
        <v>0</v>
      </c>
      <c r="AW75" s="954">
        <f t="shared" si="78"/>
        <v>0</v>
      </c>
      <c r="AX75" s="954">
        <f t="shared" si="78"/>
        <v>0</v>
      </c>
      <c r="AY75" s="953">
        <f>SUM(AY76,AY83,AY130,AY164,AY165,AY172)</f>
        <v>0</v>
      </c>
      <c r="AZ75" s="952">
        <f t="shared" ref="AZ75" si="79">SUM(AZ76,AZ83,AZ130,AZ164,AZ165,AZ172)</f>
        <v>0</v>
      </c>
      <c r="BA75" s="952">
        <f>SUM(BA76,BA83,BA130,BA164,BA165,BA172)</f>
        <v>0</v>
      </c>
      <c r="BB75" s="954">
        <f t="shared" ref="BB75:BH75" si="80">SUM(BB76,BB83,BB130,BB164,BB165,BB172)</f>
        <v>0</v>
      </c>
      <c r="BC75" s="954">
        <f t="shared" si="80"/>
        <v>0</v>
      </c>
      <c r="BD75" s="954">
        <f t="shared" si="80"/>
        <v>0</v>
      </c>
      <c r="BE75" s="954">
        <f t="shared" si="80"/>
        <v>0</v>
      </c>
      <c r="BF75" s="954">
        <f t="shared" si="80"/>
        <v>0</v>
      </c>
      <c r="BG75" s="953">
        <f t="shared" si="80"/>
        <v>0</v>
      </c>
      <c r="BH75" s="952">
        <f t="shared" si="80"/>
        <v>0</v>
      </c>
      <c r="BI75" s="952">
        <f>SUM(BI76,BI83,BI130,BI164,BI165,BI172)</f>
        <v>0</v>
      </c>
      <c r="BJ75" s="178">
        <f t="shared" ref="BJ75:BM75" si="81">SUM(BJ76,BJ83,BJ130,BJ164,BJ165,BJ172)</f>
        <v>0</v>
      </c>
      <c r="BK75" s="178">
        <f t="shared" si="81"/>
        <v>0</v>
      </c>
      <c r="BL75" s="178">
        <f t="shared" si="81"/>
        <v>0</v>
      </c>
      <c r="BM75" s="122">
        <f t="shared" si="81"/>
        <v>0</v>
      </c>
      <c r="BN75" s="955">
        <f>SUM(BN76,BN83,BN130,BN164,BN165,BN172)</f>
        <v>0</v>
      </c>
    </row>
    <row r="76" spans="1:66" ht="24" x14ac:dyDescent="0.25">
      <c r="A76" s="38">
        <v>2100</v>
      </c>
      <c r="B76" s="90" t="s">
        <v>298</v>
      </c>
      <c r="C76" s="923">
        <f t="shared" ref="C76:E76" si="82">SUM(C77,C80)</f>
        <v>0</v>
      </c>
      <c r="D76" s="891">
        <f t="shared" si="82"/>
        <v>0</v>
      </c>
      <c r="E76" s="109">
        <f t="shared" si="82"/>
        <v>0</v>
      </c>
      <c r="F76" s="891">
        <f>SUM(F77,F80)</f>
        <v>0</v>
      </c>
      <c r="G76" s="91">
        <f>SUM(G77,G80)</f>
        <v>0</v>
      </c>
      <c r="H76" s="91">
        <f t="shared" ref="H76:AX76" si="83">SUM(H77,H80)</f>
        <v>0</v>
      </c>
      <c r="I76" s="91">
        <f t="shared" si="83"/>
        <v>0</v>
      </c>
      <c r="J76" s="91">
        <f t="shared" si="83"/>
        <v>0</v>
      </c>
      <c r="K76" s="91">
        <f t="shared" si="83"/>
        <v>0</v>
      </c>
      <c r="L76" s="91">
        <f t="shared" si="83"/>
        <v>0</v>
      </c>
      <c r="M76" s="91">
        <f t="shared" si="83"/>
        <v>0</v>
      </c>
      <c r="N76" s="91">
        <f t="shared" si="83"/>
        <v>0</v>
      </c>
      <c r="O76" s="91">
        <f t="shared" si="83"/>
        <v>0</v>
      </c>
      <c r="P76" s="91">
        <f t="shared" si="83"/>
        <v>0</v>
      </c>
      <c r="Q76" s="91">
        <f t="shared" si="83"/>
        <v>0</v>
      </c>
      <c r="R76" s="91">
        <f t="shared" si="83"/>
        <v>0</v>
      </c>
      <c r="S76" s="91">
        <f t="shared" si="83"/>
        <v>0</v>
      </c>
      <c r="T76" s="91">
        <f t="shared" si="83"/>
        <v>0</v>
      </c>
      <c r="U76" s="91">
        <f t="shared" si="83"/>
        <v>0</v>
      </c>
      <c r="V76" s="91">
        <f t="shared" si="83"/>
        <v>0</v>
      </c>
      <c r="W76" s="91">
        <f t="shared" si="83"/>
        <v>0</v>
      </c>
      <c r="X76" s="91">
        <f t="shared" si="83"/>
        <v>0</v>
      </c>
      <c r="Y76" s="91">
        <f t="shared" si="83"/>
        <v>0</v>
      </c>
      <c r="Z76" s="91">
        <f t="shared" si="83"/>
        <v>0</v>
      </c>
      <c r="AA76" s="91">
        <f t="shared" si="83"/>
        <v>0</v>
      </c>
      <c r="AB76" s="91">
        <f t="shared" si="83"/>
        <v>0</v>
      </c>
      <c r="AC76" s="91">
        <f t="shared" si="83"/>
        <v>0</v>
      </c>
      <c r="AD76" s="91">
        <f t="shared" si="83"/>
        <v>0</v>
      </c>
      <c r="AE76" s="91">
        <f t="shared" si="83"/>
        <v>0</v>
      </c>
      <c r="AF76" s="91">
        <f t="shared" si="83"/>
        <v>0</v>
      </c>
      <c r="AG76" s="91">
        <f t="shared" si="83"/>
        <v>0</v>
      </c>
      <c r="AH76" s="91">
        <f t="shared" si="83"/>
        <v>0</v>
      </c>
      <c r="AI76" s="91">
        <f t="shared" si="83"/>
        <v>0</v>
      </c>
      <c r="AJ76" s="91">
        <f t="shared" si="83"/>
        <v>0</v>
      </c>
      <c r="AK76" s="91">
        <f t="shared" si="83"/>
        <v>0</v>
      </c>
      <c r="AL76" s="91">
        <f t="shared" si="83"/>
        <v>0</v>
      </c>
      <c r="AM76" s="91">
        <f t="shared" si="83"/>
        <v>0</v>
      </c>
      <c r="AN76" s="91">
        <f t="shared" si="83"/>
        <v>0</v>
      </c>
      <c r="AO76" s="91">
        <f t="shared" si="83"/>
        <v>0</v>
      </c>
      <c r="AP76" s="91">
        <f t="shared" si="83"/>
        <v>0</v>
      </c>
      <c r="AQ76" s="91">
        <f t="shared" si="83"/>
        <v>0</v>
      </c>
      <c r="AR76" s="91">
        <f t="shared" si="83"/>
        <v>0</v>
      </c>
      <c r="AS76" s="91">
        <f t="shared" si="83"/>
        <v>0</v>
      </c>
      <c r="AT76" s="91">
        <f t="shared" si="83"/>
        <v>0</v>
      </c>
      <c r="AU76" s="91">
        <f t="shared" si="83"/>
        <v>0</v>
      </c>
      <c r="AV76" s="91">
        <f t="shared" si="83"/>
        <v>0</v>
      </c>
      <c r="AW76" s="91">
        <f t="shared" si="83"/>
        <v>0</v>
      </c>
      <c r="AX76" s="91">
        <f t="shared" si="83"/>
        <v>0</v>
      </c>
      <c r="AY76" s="109">
        <f>SUM(AY77,AY80)</f>
        <v>0</v>
      </c>
      <c r="AZ76" s="358">
        <f t="shared" ref="AZ76" si="84">SUM(AZ77,AZ80)</f>
        <v>0</v>
      </c>
      <c r="BA76" s="891">
        <f>SUM(BA77,BA80)</f>
        <v>0</v>
      </c>
      <c r="BB76" s="91">
        <f t="shared" ref="BB76:BH76" si="85">SUM(BB77,BB80)</f>
        <v>0</v>
      </c>
      <c r="BC76" s="91">
        <f t="shared" si="85"/>
        <v>0</v>
      </c>
      <c r="BD76" s="91">
        <f t="shared" si="85"/>
        <v>0</v>
      </c>
      <c r="BE76" s="91">
        <f t="shared" si="85"/>
        <v>0</v>
      </c>
      <c r="BF76" s="91">
        <f t="shared" si="85"/>
        <v>0</v>
      </c>
      <c r="BG76" s="109">
        <f t="shared" si="85"/>
        <v>0</v>
      </c>
      <c r="BH76" s="358">
        <f t="shared" si="85"/>
        <v>0</v>
      </c>
      <c r="BI76" s="891">
        <f>SUM(BI77,BI80)</f>
        <v>0</v>
      </c>
      <c r="BJ76" s="91">
        <f t="shared" ref="BJ76:BM76" si="86">SUM(BJ77,BJ80)</f>
        <v>0</v>
      </c>
      <c r="BK76" s="91">
        <f t="shared" si="86"/>
        <v>0</v>
      </c>
      <c r="BL76" s="91">
        <f t="shared" si="86"/>
        <v>0</v>
      </c>
      <c r="BM76" s="109">
        <f t="shared" si="86"/>
        <v>0</v>
      </c>
      <c r="BN76" s="963">
        <f>SUM(BN77,BN80)</f>
        <v>0</v>
      </c>
    </row>
    <row r="77" spans="1:66" ht="24" x14ac:dyDescent="0.25">
      <c r="A77" s="102">
        <v>2110</v>
      </c>
      <c r="B77" s="45" t="s">
        <v>299</v>
      </c>
      <c r="C77" s="874">
        <f t="shared" ref="C77" si="87">SUM(C78:C79)</f>
        <v>0</v>
      </c>
      <c r="D77" s="897">
        <f t="shared" ref="D77:E77" si="88">SUM(D78:D79)</f>
        <v>0</v>
      </c>
      <c r="E77" s="124">
        <f t="shared" si="88"/>
        <v>0</v>
      </c>
      <c r="F77" s="897">
        <f>SUM(F78:F79)</f>
        <v>0</v>
      </c>
      <c r="G77" s="183">
        <f>SUM(G78:G79)</f>
        <v>0</v>
      </c>
      <c r="H77" s="183">
        <f t="shared" ref="H77:AX77" si="89">SUM(H78:H79)</f>
        <v>0</v>
      </c>
      <c r="I77" s="183">
        <f t="shared" si="89"/>
        <v>0</v>
      </c>
      <c r="J77" s="183">
        <f t="shared" si="89"/>
        <v>0</v>
      </c>
      <c r="K77" s="183">
        <f t="shared" si="89"/>
        <v>0</v>
      </c>
      <c r="L77" s="183">
        <f t="shared" si="89"/>
        <v>0</v>
      </c>
      <c r="M77" s="183">
        <f t="shared" si="89"/>
        <v>0</v>
      </c>
      <c r="N77" s="183">
        <f t="shared" si="89"/>
        <v>0</v>
      </c>
      <c r="O77" s="183">
        <f t="shared" si="89"/>
        <v>0</v>
      </c>
      <c r="P77" s="183">
        <f t="shared" si="89"/>
        <v>0</v>
      </c>
      <c r="Q77" s="183">
        <f t="shared" si="89"/>
        <v>0</v>
      </c>
      <c r="R77" s="183">
        <f t="shared" si="89"/>
        <v>0</v>
      </c>
      <c r="S77" s="183">
        <f t="shared" si="89"/>
        <v>0</v>
      </c>
      <c r="T77" s="183">
        <f t="shared" si="89"/>
        <v>0</v>
      </c>
      <c r="U77" s="183">
        <f t="shared" si="89"/>
        <v>0</v>
      </c>
      <c r="V77" s="183">
        <f t="shared" si="89"/>
        <v>0</v>
      </c>
      <c r="W77" s="183">
        <f t="shared" si="89"/>
        <v>0</v>
      </c>
      <c r="X77" s="183">
        <f t="shared" si="89"/>
        <v>0</v>
      </c>
      <c r="Y77" s="183">
        <f t="shared" si="89"/>
        <v>0</v>
      </c>
      <c r="Z77" s="183">
        <f t="shared" si="89"/>
        <v>0</v>
      </c>
      <c r="AA77" s="183">
        <f t="shared" si="89"/>
        <v>0</v>
      </c>
      <c r="AB77" s="183">
        <f t="shared" si="89"/>
        <v>0</v>
      </c>
      <c r="AC77" s="183">
        <f t="shared" si="89"/>
        <v>0</v>
      </c>
      <c r="AD77" s="183">
        <f t="shared" si="89"/>
        <v>0</v>
      </c>
      <c r="AE77" s="183">
        <f t="shared" si="89"/>
        <v>0</v>
      </c>
      <c r="AF77" s="183">
        <f t="shared" si="89"/>
        <v>0</v>
      </c>
      <c r="AG77" s="183">
        <f t="shared" si="89"/>
        <v>0</v>
      </c>
      <c r="AH77" s="183">
        <f t="shared" si="89"/>
        <v>0</v>
      </c>
      <c r="AI77" s="183">
        <f t="shared" si="89"/>
        <v>0</v>
      </c>
      <c r="AJ77" s="183">
        <f t="shared" si="89"/>
        <v>0</v>
      </c>
      <c r="AK77" s="183">
        <f t="shared" si="89"/>
        <v>0</v>
      </c>
      <c r="AL77" s="183">
        <f t="shared" si="89"/>
        <v>0</v>
      </c>
      <c r="AM77" s="183">
        <f t="shared" si="89"/>
        <v>0</v>
      </c>
      <c r="AN77" s="183">
        <f t="shared" si="89"/>
        <v>0</v>
      </c>
      <c r="AO77" s="183">
        <f t="shared" si="89"/>
        <v>0</v>
      </c>
      <c r="AP77" s="183">
        <f t="shared" si="89"/>
        <v>0</v>
      </c>
      <c r="AQ77" s="183">
        <f t="shared" si="89"/>
        <v>0</v>
      </c>
      <c r="AR77" s="183">
        <f t="shared" si="89"/>
        <v>0</v>
      </c>
      <c r="AS77" s="183">
        <f t="shared" si="89"/>
        <v>0</v>
      </c>
      <c r="AT77" s="183">
        <f t="shared" si="89"/>
        <v>0</v>
      </c>
      <c r="AU77" s="183">
        <f t="shared" si="89"/>
        <v>0</v>
      </c>
      <c r="AV77" s="183">
        <f t="shared" si="89"/>
        <v>0</v>
      </c>
      <c r="AW77" s="183">
        <f t="shared" si="89"/>
        <v>0</v>
      </c>
      <c r="AX77" s="183">
        <f t="shared" si="89"/>
        <v>0</v>
      </c>
      <c r="AY77" s="124">
        <f>SUM(AY78:AY79)</f>
        <v>0</v>
      </c>
      <c r="AZ77" s="359">
        <f t="shared" ref="AZ77" si="90">SUM(AZ78:AZ79)</f>
        <v>0</v>
      </c>
      <c r="BA77" s="897">
        <f>SUM(BA78:BA79)</f>
        <v>0</v>
      </c>
      <c r="BB77" s="183">
        <f t="shared" ref="BB77:BH77" si="91">SUM(BB78:BB79)</f>
        <v>0</v>
      </c>
      <c r="BC77" s="183">
        <f t="shared" si="91"/>
        <v>0</v>
      </c>
      <c r="BD77" s="183">
        <f t="shared" si="91"/>
        <v>0</v>
      </c>
      <c r="BE77" s="183">
        <f t="shared" si="91"/>
        <v>0</v>
      </c>
      <c r="BF77" s="183">
        <f t="shared" si="91"/>
        <v>0</v>
      </c>
      <c r="BG77" s="124">
        <f t="shared" si="91"/>
        <v>0</v>
      </c>
      <c r="BH77" s="359">
        <f t="shared" si="91"/>
        <v>0</v>
      </c>
      <c r="BI77" s="897">
        <f>SUM(BI78:BI79)</f>
        <v>0</v>
      </c>
      <c r="BJ77" s="183">
        <f t="shared" ref="BJ77:BM77" si="92">SUM(BJ78:BJ79)</f>
        <v>0</v>
      </c>
      <c r="BK77" s="183">
        <f t="shared" si="92"/>
        <v>0</v>
      </c>
      <c r="BL77" s="183">
        <f t="shared" si="92"/>
        <v>0</v>
      </c>
      <c r="BM77" s="124">
        <f t="shared" si="92"/>
        <v>0</v>
      </c>
      <c r="BN77" s="964">
        <f>SUM(BN78:BN79)</f>
        <v>0</v>
      </c>
    </row>
    <row r="78" spans="1:66" x14ac:dyDescent="0.25">
      <c r="A78" s="31">
        <v>2111</v>
      </c>
      <c r="B78" s="50" t="s">
        <v>70</v>
      </c>
      <c r="C78" s="878">
        <f>SUM(E78,AZ78,BH78)</f>
        <v>0</v>
      </c>
      <c r="D78" s="903">
        <f>SUM(F78,BA78,BI78)</f>
        <v>0</v>
      </c>
      <c r="E78" s="110">
        <f>SUM(F78:AY78)</f>
        <v>0</v>
      </c>
      <c r="F78" s="905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10"/>
      <c r="AZ78" s="675">
        <f t="shared" ref="AZ78:AZ79" si="93">SUM(BA78:BG78)</f>
        <v>0</v>
      </c>
      <c r="BA78" s="905"/>
      <c r="BB78" s="181"/>
      <c r="BC78" s="181"/>
      <c r="BD78" s="181"/>
      <c r="BE78" s="181"/>
      <c r="BF78" s="181"/>
      <c r="BG78" s="110"/>
      <c r="BH78" s="675">
        <f t="shared" ref="BH78:BH79" si="94">SUM(BI78:BM78)</f>
        <v>0</v>
      </c>
      <c r="BI78" s="905"/>
      <c r="BJ78" s="181"/>
      <c r="BK78" s="181"/>
      <c r="BL78" s="181"/>
      <c r="BM78" s="110"/>
      <c r="BN78" s="960"/>
    </row>
    <row r="79" spans="1:66" ht="24" x14ac:dyDescent="0.25">
      <c r="A79" s="31">
        <v>2112</v>
      </c>
      <c r="B79" s="50" t="s">
        <v>300</v>
      </c>
      <c r="C79" s="878">
        <f>SUM(E79,AZ79,BH79)</f>
        <v>0</v>
      </c>
      <c r="D79" s="903">
        <f>SUM(F79,BA79,BI79)</f>
        <v>0</v>
      </c>
      <c r="E79" s="110">
        <f>SUM(F79:AY79)</f>
        <v>0</v>
      </c>
      <c r="F79" s="905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10"/>
      <c r="AZ79" s="675">
        <f t="shared" si="93"/>
        <v>0</v>
      </c>
      <c r="BA79" s="905"/>
      <c r="BB79" s="181"/>
      <c r="BC79" s="181"/>
      <c r="BD79" s="181"/>
      <c r="BE79" s="181"/>
      <c r="BF79" s="181"/>
      <c r="BG79" s="110"/>
      <c r="BH79" s="675">
        <f t="shared" si="94"/>
        <v>0</v>
      </c>
      <c r="BI79" s="905"/>
      <c r="BJ79" s="181"/>
      <c r="BK79" s="181"/>
      <c r="BL79" s="181"/>
      <c r="BM79" s="110"/>
      <c r="BN79" s="960"/>
    </row>
    <row r="80" spans="1:66" ht="24" x14ac:dyDescent="0.25">
      <c r="A80" s="97">
        <v>2120</v>
      </c>
      <c r="B80" s="50" t="s">
        <v>301</v>
      </c>
      <c r="C80" s="878">
        <f t="shared" ref="C80:E80" si="95">SUM(C81:C82)</f>
        <v>0</v>
      </c>
      <c r="D80" s="903">
        <f t="shared" si="95"/>
        <v>0</v>
      </c>
      <c r="E80" s="119">
        <f t="shared" si="95"/>
        <v>0</v>
      </c>
      <c r="F80" s="903">
        <f>SUM(F81:F82)</f>
        <v>0</v>
      </c>
      <c r="G80" s="104">
        <f>SUM(G81:G82)</f>
        <v>0</v>
      </c>
      <c r="H80" s="104">
        <f t="shared" ref="H80:AX80" si="96">SUM(H81:H82)</f>
        <v>0</v>
      </c>
      <c r="I80" s="104">
        <f t="shared" si="96"/>
        <v>0</v>
      </c>
      <c r="J80" s="104">
        <f t="shared" si="96"/>
        <v>0</v>
      </c>
      <c r="K80" s="104">
        <f t="shared" si="96"/>
        <v>0</v>
      </c>
      <c r="L80" s="104">
        <f t="shared" si="96"/>
        <v>0</v>
      </c>
      <c r="M80" s="104">
        <f t="shared" si="96"/>
        <v>0</v>
      </c>
      <c r="N80" s="104">
        <f t="shared" si="96"/>
        <v>0</v>
      </c>
      <c r="O80" s="104">
        <f t="shared" si="96"/>
        <v>0</v>
      </c>
      <c r="P80" s="104">
        <f t="shared" si="96"/>
        <v>0</v>
      </c>
      <c r="Q80" s="104">
        <f t="shared" si="96"/>
        <v>0</v>
      </c>
      <c r="R80" s="104">
        <f t="shared" si="96"/>
        <v>0</v>
      </c>
      <c r="S80" s="104">
        <f t="shared" si="96"/>
        <v>0</v>
      </c>
      <c r="T80" s="104">
        <f t="shared" si="96"/>
        <v>0</v>
      </c>
      <c r="U80" s="104">
        <f t="shared" si="96"/>
        <v>0</v>
      </c>
      <c r="V80" s="104">
        <f t="shared" si="96"/>
        <v>0</v>
      </c>
      <c r="W80" s="104">
        <f t="shared" si="96"/>
        <v>0</v>
      </c>
      <c r="X80" s="104">
        <f t="shared" si="96"/>
        <v>0</v>
      </c>
      <c r="Y80" s="104">
        <f t="shared" si="96"/>
        <v>0</v>
      </c>
      <c r="Z80" s="104">
        <f t="shared" si="96"/>
        <v>0</v>
      </c>
      <c r="AA80" s="104">
        <f t="shared" si="96"/>
        <v>0</v>
      </c>
      <c r="AB80" s="104">
        <f t="shared" si="96"/>
        <v>0</v>
      </c>
      <c r="AC80" s="104">
        <f t="shared" si="96"/>
        <v>0</v>
      </c>
      <c r="AD80" s="104">
        <f t="shared" si="96"/>
        <v>0</v>
      </c>
      <c r="AE80" s="104">
        <f t="shared" si="96"/>
        <v>0</v>
      </c>
      <c r="AF80" s="104">
        <f t="shared" si="96"/>
        <v>0</v>
      </c>
      <c r="AG80" s="104">
        <f t="shared" si="96"/>
        <v>0</v>
      </c>
      <c r="AH80" s="104">
        <f t="shared" si="96"/>
        <v>0</v>
      </c>
      <c r="AI80" s="104">
        <f t="shared" si="96"/>
        <v>0</v>
      </c>
      <c r="AJ80" s="104">
        <f t="shared" si="96"/>
        <v>0</v>
      </c>
      <c r="AK80" s="104">
        <f t="shared" si="96"/>
        <v>0</v>
      </c>
      <c r="AL80" s="104">
        <f t="shared" si="96"/>
        <v>0</v>
      </c>
      <c r="AM80" s="104">
        <f t="shared" si="96"/>
        <v>0</v>
      </c>
      <c r="AN80" s="104">
        <f t="shared" si="96"/>
        <v>0</v>
      </c>
      <c r="AO80" s="104">
        <f t="shared" si="96"/>
        <v>0</v>
      </c>
      <c r="AP80" s="104">
        <f t="shared" si="96"/>
        <v>0</v>
      </c>
      <c r="AQ80" s="104">
        <f t="shared" si="96"/>
        <v>0</v>
      </c>
      <c r="AR80" s="104">
        <f t="shared" si="96"/>
        <v>0</v>
      </c>
      <c r="AS80" s="104">
        <f t="shared" si="96"/>
        <v>0</v>
      </c>
      <c r="AT80" s="104">
        <f t="shared" si="96"/>
        <v>0</v>
      </c>
      <c r="AU80" s="104">
        <f t="shared" si="96"/>
        <v>0</v>
      </c>
      <c r="AV80" s="104">
        <f t="shared" si="96"/>
        <v>0</v>
      </c>
      <c r="AW80" s="104">
        <f t="shared" si="96"/>
        <v>0</v>
      </c>
      <c r="AX80" s="104">
        <f t="shared" si="96"/>
        <v>0</v>
      </c>
      <c r="AY80" s="119">
        <f>SUM(AY81:AY82)</f>
        <v>0</v>
      </c>
      <c r="AZ80" s="343">
        <f t="shared" ref="AZ80" si="97">SUM(AZ81:AZ82)</f>
        <v>0</v>
      </c>
      <c r="BA80" s="903">
        <f>SUM(BA81:BA82)</f>
        <v>0</v>
      </c>
      <c r="BB80" s="104">
        <f t="shared" ref="BB80:BH80" si="98">SUM(BB81:BB82)</f>
        <v>0</v>
      </c>
      <c r="BC80" s="104">
        <f t="shared" si="98"/>
        <v>0</v>
      </c>
      <c r="BD80" s="104">
        <f t="shared" si="98"/>
        <v>0</v>
      </c>
      <c r="BE80" s="104">
        <f t="shared" si="98"/>
        <v>0</v>
      </c>
      <c r="BF80" s="104">
        <f t="shared" si="98"/>
        <v>0</v>
      </c>
      <c r="BG80" s="119">
        <f t="shared" si="98"/>
        <v>0</v>
      </c>
      <c r="BH80" s="343">
        <f t="shared" si="98"/>
        <v>0</v>
      </c>
      <c r="BI80" s="903">
        <f>SUM(BI81:BI82)</f>
        <v>0</v>
      </c>
      <c r="BJ80" s="104">
        <f t="shared" ref="BJ80:BM80" si="99">SUM(BJ81:BJ82)</f>
        <v>0</v>
      </c>
      <c r="BK80" s="104">
        <f t="shared" si="99"/>
        <v>0</v>
      </c>
      <c r="BL80" s="104">
        <f t="shared" si="99"/>
        <v>0</v>
      </c>
      <c r="BM80" s="119">
        <f t="shared" si="99"/>
        <v>0</v>
      </c>
      <c r="BN80" s="961">
        <f>SUM(BN81:BN82)</f>
        <v>0</v>
      </c>
    </row>
    <row r="81" spans="1:66" x14ac:dyDescent="0.25">
      <c r="A81" s="31">
        <v>2121</v>
      </c>
      <c r="B81" s="50" t="s">
        <v>70</v>
      </c>
      <c r="C81" s="878">
        <f>SUM(E81,AZ81,BH81)</f>
        <v>0</v>
      </c>
      <c r="D81" s="903">
        <f>SUM(F81,BA81,BI81)</f>
        <v>0</v>
      </c>
      <c r="E81" s="110">
        <f>SUM(F81:AY81)</f>
        <v>0</v>
      </c>
      <c r="F81" s="905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10"/>
      <c r="AZ81" s="675">
        <f t="shared" ref="AZ81:AZ82" si="100">SUM(BA81:BG81)</f>
        <v>0</v>
      </c>
      <c r="BA81" s="905"/>
      <c r="BB81" s="181"/>
      <c r="BC81" s="181"/>
      <c r="BD81" s="181"/>
      <c r="BE81" s="181"/>
      <c r="BF81" s="181"/>
      <c r="BG81" s="110"/>
      <c r="BH81" s="675">
        <f t="shared" ref="BH81:BH82" si="101">SUM(BI81:BM81)</f>
        <v>0</v>
      </c>
      <c r="BI81" s="905"/>
      <c r="BJ81" s="181"/>
      <c r="BK81" s="181"/>
      <c r="BL81" s="181"/>
      <c r="BM81" s="110"/>
      <c r="BN81" s="960"/>
    </row>
    <row r="82" spans="1:66" ht="24" x14ac:dyDescent="0.25">
      <c r="A82" s="31">
        <v>2122</v>
      </c>
      <c r="B82" s="50" t="s">
        <v>300</v>
      </c>
      <c r="C82" s="878">
        <f>SUM(E82,AZ82,BH82)</f>
        <v>0</v>
      </c>
      <c r="D82" s="903">
        <f>SUM(F82,BA82,BI82)</f>
        <v>0</v>
      </c>
      <c r="E82" s="110">
        <f>SUM(F82:AY82)</f>
        <v>0</v>
      </c>
      <c r="F82" s="905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10"/>
      <c r="AZ82" s="675">
        <f t="shared" si="100"/>
        <v>0</v>
      </c>
      <c r="BA82" s="905"/>
      <c r="BB82" s="181"/>
      <c r="BC82" s="181"/>
      <c r="BD82" s="181"/>
      <c r="BE82" s="181"/>
      <c r="BF82" s="181"/>
      <c r="BG82" s="110"/>
      <c r="BH82" s="675">
        <f t="shared" si="101"/>
        <v>0</v>
      </c>
      <c r="BI82" s="905"/>
      <c r="BJ82" s="181"/>
      <c r="BK82" s="181"/>
      <c r="BL82" s="181"/>
      <c r="BM82" s="110"/>
      <c r="BN82" s="960"/>
    </row>
    <row r="83" spans="1:66" x14ac:dyDescent="0.25">
      <c r="A83" s="38">
        <v>2200</v>
      </c>
      <c r="B83" s="90" t="s">
        <v>71</v>
      </c>
      <c r="C83" s="923">
        <f t="shared" ref="C83:E83" si="102">SUM(C84,C89,C95,C103,C112,C116,C122,C128)</f>
        <v>466324</v>
      </c>
      <c r="D83" s="891">
        <f t="shared" si="102"/>
        <v>500000</v>
      </c>
      <c r="E83" s="109">
        <f t="shared" si="102"/>
        <v>466324</v>
      </c>
      <c r="F83" s="891">
        <f>SUM(F84,F89,F95,F103,F112,F116,F122,F128)</f>
        <v>500000</v>
      </c>
      <c r="G83" s="91">
        <f>SUM(G84,G89,G95,G103,G112,G116,G122,G128)</f>
        <v>-29200</v>
      </c>
      <c r="H83" s="91">
        <f t="shared" ref="H83:AX83" si="103">SUM(H84,H89,H95,H103,H112,H116,H122,H128)</f>
        <v>-230</v>
      </c>
      <c r="I83" s="91">
        <f t="shared" si="103"/>
        <v>-1449</v>
      </c>
      <c r="J83" s="91">
        <f t="shared" si="103"/>
        <v>-302797</v>
      </c>
      <c r="K83" s="91">
        <f t="shared" si="103"/>
        <v>300000</v>
      </c>
      <c r="L83" s="91">
        <f t="shared" si="103"/>
        <v>0</v>
      </c>
      <c r="M83" s="91">
        <f t="shared" si="103"/>
        <v>0</v>
      </c>
      <c r="N83" s="91">
        <f t="shared" si="103"/>
        <v>0</v>
      </c>
      <c r="O83" s="91">
        <f t="shared" si="103"/>
        <v>0</v>
      </c>
      <c r="P83" s="91">
        <f t="shared" si="103"/>
        <v>0</v>
      </c>
      <c r="Q83" s="91">
        <f t="shared" si="103"/>
        <v>0</v>
      </c>
      <c r="R83" s="91">
        <f t="shared" si="103"/>
        <v>0</v>
      </c>
      <c r="S83" s="91">
        <f t="shared" si="103"/>
        <v>0</v>
      </c>
      <c r="T83" s="91">
        <f t="shared" si="103"/>
        <v>0</v>
      </c>
      <c r="U83" s="91">
        <f t="shared" si="103"/>
        <v>0</v>
      </c>
      <c r="V83" s="91">
        <f t="shared" si="103"/>
        <v>0</v>
      </c>
      <c r="W83" s="91">
        <f t="shared" si="103"/>
        <v>0</v>
      </c>
      <c r="X83" s="91">
        <f t="shared" si="103"/>
        <v>0</v>
      </c>
      <c r="Y83" s="91">
        <f t="shared" si="103"/>
        <v>0</v>
      </c>
      <c r="Z83" s="91">
        <f t="shared" si="103"/>
        <v>0</v>
      </c>
      <c r="AA83" s="91">
        <f t="shared" si="103"/>
        <v>0</v>
      </c>
      <c r="AB83" s="91">
        <f t="shared" si="103"/>
        <v>0</v>
      </c>
      <c r="AC83" s="91">
        <f t="shared" si="103"/>
        <v>0</v>
      </c>
      <c r="AD83" s="91">
        <f t="shared" si="103"/>
        <v>0</v>
      </c>
      <c r="AE83" s="91">
        <f t="shared" si="103"/>
        <v>0</v>
      </c>
      <c r="AF83" s="91">
        <f t="shared" si="103"/>
        <v>0</v>
      </c>
      <c r="AG83" s="91">
        <f t="shared" si="103"/>
        <v>0</v>
      </c>
      <c r="AH83" s="91">
        <f t="shared" si="103"/>
        <v>0</v>
      </c>
      <c r="AI83" s="91">
        <f t="shared" si="103"/>
        <v>0</v>
      </c>
      <c r="AJ83" s="91">
        <f t="shared" si="103"/>
        <v>0</v>
      </c>
      <c r="AK83" s="91">
        <f t="shared" si="103"/>
        <v>0</v>
      </c>
      <c r="AL83" s="91">
        <f t="shared" si="103"/>
        <v>0</v>
      </c>
      <c r="AM83" s="91">
        <f t="shared" si="103"/>
        <v>0</v>
      </c>
      <c r="AN83" s="91">
        <f t="shared" si="103"/>
        <v>0</v>
      </c>
      <c r="AO83" s="91">
        <f t="shared" si="103"/>
        <v>0</v>
      </c>
      <c r="AP83" s="91">
        <f t="shared" si="103"/>
        <v>0</v>
      </c>
      <c r="AQ83" s="91">
        <f t="shared" si="103"/>
        <v>0</v>
      </c>
      <c r="AR83" s="91">
        <f t="shared" si="103"/>
        <v>0</v>
      </c>
      <c r="AS83" s="91">
        <f t="shared" si="103"/>
        <v>0</v>
      </c>
      <c r="AT83" s="91">
        <f t="shared" si="103"/>
        <v>0</v>
      </c>
      <c r="AU83" s="91">
        <f t="shared" si="103"/>
        <v>0</v>
      </c>
      <c r="AV83" s="91">
        <f t="shared" si="103"/>
        <v>0</v>
      </c>
      <c r="AW83" s="91">
        <f t="shared" si="103"/>
        <v>0</v>
      </c>
      <c r="AX83" s="91">
        <f t="shared" si="103"/>
        <v>0</v>
      </c>
      <c r="AY83" s="109">
        <f>SUM(AY84,AY89,AY95,AY103,AY112,AY116,AY122,AY128)</f>
        <v>0</v>
      </c>
      <c r="AZ83" s="358">
        <f t="shared" ref="AZ83" si="104">SUM(AZ84,AZ89,AZ95,AZ103,AZ112,AZ116,AZ122,AZ128)</f>
        <v>0</v>
      </c>
      <c r="BA83" s="891">
        <f>SUM(BA84,BA89,BA95,BA103,BA112,BA116,BA122,BA128)</f>
        <v>0</v>
      </c>
      <c r="BB83" s="91">
        <f t="shared" ref="BB83:BH83" si="105">SUM(BB84,BB89,BB95,BB103,BB112,BB116,BB122,BB128)</f>
        <v>0</v>
      </c>
      <c r="BC83" s="91">
        <f t="shared" si="105"/>
        <v>0</v>
      </c>
      <c r="BD83" s="91">
        <f t="shared" si="105"/>
        <v>0</v>
      </c>
      <c r="BE83" s="91">
        <f t="shared" si="105"/>
        <v>0</v>
      </c>
      <c r="BF83" s="91">
        <f t="shared" si="105"/>
        <v>0</v>
      </c>
      <c r="BG83" s="109">
        <f t="shared" si="105"/>
        <v>0</v>
      </c>
      <c r="BH83" s="358">
        <f t="shared" si="105"/>
        <v>0</v>
      </c>
      <c r="BI83" s="891">
        <f>SUM(BI84,BI89,BI95,BI103,BI112,BI116,BI122,BI128)</f>
        <v>0</v>
      </c>
      <c r="BJ83" s="91">
        <f t="shared" ref="BJ83:BM83" si="106">SUM(BJ84,BJ89,BJ95,BJ103,BJ112,BJ116,BJ122,BJ128)</f>
        <v>0</v>
      </c>
      <c r="BK83" s="91">
        <f t="shared" si="106"/>
        <v>0</v>
      </c>
      <c r="BL83" s="91">
        <f t="shared" si="106"/>
        <v>0</v>
      </c>
      <c r="BM83" s="109">
        <f t="shared" si="106"/>
        <v>0</v>
      </c>
      <c r="BN83" s="965">
        <f>SUM(BN84,BN89,BN95,BN103,BN112,BN116,BN122,BN128)</f>
        <v>0</v>
      </c>
    </row>
    <row r="84" spans="1:66" ht="24" x14ac:dyDescent="0.25">
      <c r="A84" s="92">
        <v>2210</v>
      </c>
      <c r="B84" s="69" t="s">
        <v>72</v>
      </c>
      <c r="C84" s="920">
        <f t="shared" ref="C84:E84" si="107">SUM(C85:C88)</f>
        <v>0</v>
      </c>
      <c r="D84" s="957">
        <f t="shared" si="107"/>
        <v>0</v>
      </c>
      <c r="E84" s="120">
        <f t="shared" si="107"/>
        <v>0</v>
      </c>
      <c r="F84" s="957">
        <f>SUM(F85:F88)</f>
        <v>0</v>
      </c>
      <c r="G84" s="179">
        <f>SUM(G85:G88)</f>
        <v>0</v>
      </c>
      <c r="H84" s="179">
        <f t="shared" ref="H84:AX84" si="108">SUM(H85:H88)</f>
        <v>0</v>
      </c>
      <c r="I84" s="179">
        <f t="shared" si="108"/>
        <v>0</v>
      </c>
      <c r="J84" s="179">
        <f t="shared" si="108"/>
        <v>0</v>
      </c>
      <c r="K84" s="179">
        <f t="shared" si="108"/>
        <v>0</v>
      </c>
      <c r="L84" s="179">
        <f t="shared" si="108"/>
        <v>0</v>
      </c>
      <c r="M84" s="179">
        <f t="shared" si="108"/>
        <v>0</v>
      </c>
      <c r="N84" s="179">
        <f t="shared" si="108"/>
        <v>0</v>
      </c>
      <c r="O84" s="179">
        <f t="shared" si="108"/>
        <v>0</v>
      </c>
      <c r="P84" s="179">
        <f t="shared" si="108"/>
        <v>0</v>
      </c>
      <c r="Q84" s="179">
        <f t="shared" si="108"/>
        <v>0</v>
      </c>
      <c r="R84" s="179">
        <f t="shared" si="108"/>
        <v>0</v>
      </c>
      <c r="S84" s="179">
        <f t="shared" si="108"/>
        <v>0</v>
      </c>
      <c r="T84" s="179">
        <f t="shared" si="108"/>
        <v>0</v>
      </c>
      <c r="U84" s="179">
        <f t="shared" si="108"/>
        <v>0</v>
      </c>
      <c r="V84" s="179">
        <f t="shared" si="108"/>
        <v>0</v>
      </c>
      <c r="W84" s="179">
        <f t="shared" si="108"/>
        <v>0</v>
      </c>
      <c r="X84" s="179">
        <f t="shared" si="108"/>
        <v>0</v>
      </c>
      <c r="Y84" s="179">
        <f t="shared" si="108"/>
        <v>0</v>
      </c>
      <c r="Z84" s="179">
        <f t="shared" si="108"/>
        <v>0</v>
      </c>
      <c r="AA84" s="179">
        <f t="shared" si="108"/>
        <v>0</v>
      </c>
      <c r="AB84" s="179">
        <f t="shared" si="108"/>
        <v>0</v>
      </c>
      <c r="AC84" s="179">
        <f t="shared" si="108"/>
        <v>0</v>
      </c>
      <c r="AD84" s="179">
        <f t="shared" si="108"/>
        <v>0</v>
      </c>
      <c r="AE84" s="179">
        <f t="shared" si="108"/>
        <v>0</v>
      </c>
      <c r="AF84" s="179">
        <f t="shared" si="108"/>
        <v>0</v>
      </c>
      <c r="AG84" s="179">
        <f t="shared" si="108"/>
        <v>0</v>
      </c>
      <c r="AH84" s="179">
        <f t="shared" si="108"/>
        <v>0</v>
      </c>
      <c r="AI84" s="179">
        <f t="shared" si="108"/>
        <v>0</v>
      </c>
      <c r="AJ84" s="179">
        <f t="shared" si="108"/>
        <v>0</v>
      </c>
      <c r="AK84" s="179">
        <f t="shared" si="108"/>
        <v>0</v>
      </c>
      <c r="AL84" s="179">
        <f t="shared" si="108"/>
        <v>0</v>
      </c>
      <c r="AM84" s="179">
        <f t="shared" si="108"/>
        <v>0</v>
      </c>
      <c r="AN84" s="179">
        <f t="shared" si="108"/>
        <v>0</v>
      </c>
      <c r="AO84" s="179">
        <f t="shared" si="108"/>
        <v>0</v>
      </c>
      <c r="AP84" s="179">
        <f t="shared" si="108"/>
        <v>0</v>
      </c>
      <c r="AQ84" s="179">
        <f t="shared" si="108"/>
        <v>0</v>
      </c>
      <c r="AR84" s="179">
        <f t="shared" si="108"/>
        <v>0</v>
      </c>
      <c r="AS84" s="179">
        <f t="shared" si="108"/>
        <v>0</v>
      </c>
      <c r="AT84" s="179">
        <f t="shared" si="108"/>
        <v>0</v>
      </c>
      <c r="AU84" s="179">
        <f t="shared" si="108"/>
        <v>0</v>
      </c>
      <c r="AV84" s="179">
        <f t="shared" si="108"/>
        <v>0</v>
      </c>
      <c r="AW84" s="179">
        <f t="shared" si="108"/>
        <v>0</v>
      </c>
      <c r="AX84" s="179">
        <f t="shared" si="108"/>
        <v>0</v>
      </c>
      <c r="AY84" s="120">
        <f>SUM(AY85:AY88)</f>
        <v>0</v>
      </c>
      <c r="AZ84" s="364">
        <f t="shared" ref="AZ84" si="109">SUM(AZ85:AZ88)</f>
        <v>0</v>
      </c>
      <c r="BA84" s="957">
        <f>SUM(BA85:BA88)</f>
        <v>0</v>
      </c>
      <c r="BB84" s="179">
        <f t="shared" ref="BB84:BH84" si="110">SUM(BB85:BB88)</f>
        <v>0</v>
      </c>
      <c r="BC84" s="179">
        <f t="shared" si="110"/>
        <v>0</v>
      </c>
      <c r="BD84" s="179">
        <f t="shared" si="110"/>
        <v>0</v>
      </c>
      <c r="BE84" s="179">
        <f t="shared" si="110"/>
        <v>0</v>
      </c>
      <c r="BF84" s="179">
        <f t="shared" si="110"/>
        <v>0</v>
      </c>
      <c r="BG84" s="120">
        <f t="shared" si="110"/>
        <v>0</v>
      </c>
      <c r="BH84" s="364">
        <f t="shared" si="110"/>
        <v>0</v>
      </c>
      <c r="BI84" s="957">
        <f>SUM(BI85:BI88)</f>
        <v>0</v>
      </c>
      <c r="BJ84" s="179">
        <f t="shared" ref="BJ84:BM84" si="111">SUM(BJ85:BJ88)</f>
        <v>0</v>
      </c>
      <c r="BK84" s="179">
        <f t="shared" si="111"/>
        <v>0</v>
      </c>
      <c r="BL84" s="179">
        <f t="shared" si="111"/>
        <v>0</v>
      </c>
      <c r="BM84" s="120">
        <f t="shared" si="111"/>
        <v>0</v>
      </c>
      <c r="BN84" s="958">
        <f>SUM(BN85:BN88)</f>
        <v>0</v>
      </c>
    </row>
    <row r="85" spans="1:66" ht="24" x14ac:dyDescent="0.25">
      <c r="A85" s="27">
        <v>2211</v>
      </c>
      <c r="B85" s="45" t="s">
        <v>73</v>
      </c>
      <c r="C85" s="874">
        <f t="shared" ref="C85:D88" si="112">SUM(E85,AZ85,BH85)</f>
        <v>0</v>
      </c>
      <c r="D85" s="897">
        <f t="shared" si="112"/>
        <v>0</v>
      </c>
      <c r="E85" s="275">
        <f>SUM(F85:AY85)</f>
        <v>0</v>
      </c>
      <c r="F85" s="899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275"/>
      <c r="AZ85" s="673">
        <f t="shared" ref="AZ85:AZ129" si="113">SUM(BA85:BG85)</f>
        <v>0</v>
      </c>
      <c r="BA85" s="899"/>
      <c r="BB85" s="180"/>
      <c r="BC85" s="180"/>
      <c r="BD85" s="180"/>
      <c r="BE85" s="180"/>
      <c r="BF85" s="180"/>
      <c r="BG85" s="275"/>
      <c r="BH85" s="673">
        <f t="shared" ref="BH85:BH88" si="114">SUM(BI85:BM85)</f>
        <v>0</v>
      </c>
      <c r="BI85" s="899"/>
      <c r="BJ85" s="180"/>
      <c r="BK85" s="180"/>
      <c r="BL85" s="180"/>
      <c r="BM85" s="275"/>
      <c r="BN85" s="959"/>
    </row>
    <row r="86" spans="1:66" ht="36" x14ac:dyDescent="0.25">
      <c r="A86" s="31">
        <v>2212</v>
      </c>
      <c r="B86" s="50" t="s">
        <v>74</v>
      </c>
      <c r="C86" s="878">
        <f t="shared" si="112"/>
        <v>0</v>
      </c>
      <c r="D86" s="903">
        <f t="shared" si="112"/>
        <v>0</v>
      </c>
      <c r="E86" s="275">
        <f>SUM(F86:AY86)</f>
        <v>0</v>
      </c>
      <c r="F86" s="905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10"/>
      <c r="AZ86" s="673">
        <f t="shared" si="113"/>
        <v>0</v>
      </c>
      <c r="BA86" s="905"/>
      <c r="BB86" s="181"/>
      <c r="BC86" s="181"/>
      <c r="BD86" s="181"/>
      <c r="BE86" s="181"/>
      <c r="BF86" s="181"/>
      <c r="BG86" s="110"/>
      <c r="BH86" s="675">
        <f t="shared" si="114"/>
        <v>0</v>
      </c>
      <c r="BI86" s="905"/>
      <c r="BJ86" s="181"/>
      <c r="BK86" s="181"/>
      <c r="BL86" s="181"/>
      <c r="BM86" s="110"/>
      <c r="BN86" s="960"/>
    </row>
    <row r="87" spans="1:66" ht="24" x14ac:dyDescent="0.25">
      <c r="A87" s="31">
        <v>2214</v>
      </c>
      <c r="B87" s="50" t="s">
        <v>75</v>
      </c>
      <c r="C87" s="878">
        <f t="shared" si="112"/>
        <v>0</v>
      </c>
      <c r="D87" s="903">
        <f t="shared" si="112"/>
        <v>0</v>
      </c>
      <c r="E87" s="275">
        <f>SUM(F87:AY87)</f>
        <v>0</v>
      </c>
      <c r="F87" s="905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10"/>
      <c r="AZ87" s="673">
        <f t="shared" si="113"/>
        <v>0</v>
      </c>
      <c r="BA87" s="905"/>
      <c r="BB87" s="181"/>
      <c r="BC87" s="181"/>
      <c r="BD87" s="181"/>
      <c r="BE87" s="181"/>
      <c r="BF87" s="181"/>
      <c r="BG87" s="110"/>
      <c r="BH87" s="675">
        <f t="shared" si="114"/>
        <v>0</v>
      </c>
      <c r="BI87" s="905"/>
      <c r="BJ87" s="181"/>
      <c r="BK87" s="181"/>
      <c r="BL87" s="181"/>
      <c r="BM87" s="110"/>
      <c r="BN87" s="960"/>
    </row>
    <row r="88" spans="1:66" x14ac:dyDescent="0.25">
      <c r="A88" s="31">
        <v>2219</v>
      </c>
      <c r="B88" s="50" t="s">
        <v>76</v>
      </c>
      <c r="C88" s="878">
        <f t="shared" si="112"/>
        <v>0</v>
      </c>
      <c r="D88" s="903">
        <f t="shared" si="112"/>
        <v>0</v>
      </c>
      <c r="E88" s="275">
        <f>SUM(F88:AY88)</f>
        <v>0</v>
      </c>
      <c r="F88" s="905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10"/>
      <c r="AZ88" s="673">
        <f t="shared" si="113"/>
        <v>0</v>
      </c>
      <c r="BA88" s="905"/>
      <c r="BB88" s="181"/>
      <c r="BC88" s="181"/>
      <c r="BD88" s="181"/>
      <c r="BE88" s="181"/>
      <c r="BF88" s="181"/>
      <c r="BG88" s="110"/>
      <c r="BH88" s="675">
        <f t="shared" si="114"/>
        <v>0</v>
      </c>
      <c r="BI88" s="905"/>
      <c r="BJ88" s="181"/>
      <c r="BK88" s="181"/>
      <c r="BL88" s="181"/>
      <c r="BM88" s="110"/>
      <c r="BN88" s="960"/>
    </row>
    <row r="89" spans="1:66" ht="24" x14ac:dyDescent="0.25">
      <c r="A89" s="97">
        <v>2220</v>
      </c>
      <c r="B89" s="50" t="s">
        <v>77</v>
      </c>
      <c r="C89" s="878">
        <f t="shared" ref="C89:E89" si="115">SUM(C90:C94)</f>
        <v>0</v>
      </c>
      <c r="D89" s="903">
        <f t="shared" si="115"/>
        <v>0</v>
      </c>
      <c r="E89" s="119">
        <f t="shared" si="115"/>
        <v>0</v>
      </c>
      <c r="F89" s="903">
        <f>SUM(F90:F94)</f>
        <v>0</v>
      </c>
      <c r="G89" s="104">
        <f>SUM(G90:G94)</f>
        <v>0</v>
      </c>
      <c r="H89" s="104">
        <f t="shared" ref="H89:AX89" si="116">SUM(H90:H94)</f>
        <v>0</v>
      </c>
      <c r="I89" s="104">
        <f t="shared" si="116"/>
        <v>0</v>
      </c>
      <c r="J89" s="104">
        <f t="shared" si="116"/>
        <v>0</v>
      </c>
      <c r="K89" s="104">
        <f t="shared" si="116"/>
        <v>0</v>
      </c>
      <c r="L89" s="104">
        <f t="shared" si="116"/>
        <v>0</v>
      </c>
      <c r="M89" s="104">
        <f t="shared" si="116"/>
        <v>0</v>
      </c>
      <c r="N89" s="104">
        <f t="shared" si="116"/>
        <v>0</v>
      </c>
      <c r="O89" s="104">
        <f t="shared" si="116"/>
        <v>0</v>
      </c>
      <c r="P89" s="104">
        <f t="shared" si="116"/>
        <v>0</v>
      </c>
      <c r="Q89" s="104">
        <f t="shared" si="116"/>
        <v>0</v>
      </c>
      <c r="R89" s="104">
        <f t="shared" si="116"/>
        <v>0</v>
      </c>
      <c r="S89" s="104">
        <f t="shared" si="116"/>
        <v>0</v>
      </c>
      <c r="T89" s="104">
        <f t="shared" si="116"/>
        <v>0</v>
      </c>
      <c r="U89" s="104">
        <f t="shared" si="116"/>
        <v>0</v>
      </c>
      <c r="V89" s="104">
        <f t="shared" si="116"/>
        <v>0</v>
      </c>
      <c r="W89" s="104">
        <f t="shared" si="116"/>
        <v>0</v>
      </c>
      <c r="X89" s="104">
        <f t="shared" si="116"/>
        <v>0</v>
      </c>
      <c r="Y89" s="104">
        <f t="shared" si="116"/>
        <v>0</v>
      </c>
      <c r="Z89" s="104">
        <f t="shared" si="116"/>
        <v>0</v>
      </c>
      <c r="AA89" s="104">
        <f t="shared" si="116"/>
        <v>0</v>
      </c>
      <c r="AB89" s="104">
        <f t="shared" si="116"/>
        <v>0</v>
      </c>
      <c r="AC89" s="104">
        <f t="shared" si="116"/>
        <v>0</v>
      </c>
      <c r="AD89" s="104">
        <f t="shared" si="116"/>
        <v>0</v>
      </c>
      <c r="AE89" s="104">
        <f t="shared" si="116"/>
        <v>0</v>
      </c>
      <c r="AF89" s="104">
        <f t="shared" si="116"/>
        <v>0</v>
      </c>
      <c r="AG89" s="104">
        <f t="shared" si="116"/>
        <v>0</v>
      </c>
      <c r="AH89" s="104">
        <f t="shared" si="116"/>
        <v>0</v>
      </c>
      <c r="AI89" s="104">
        <f t="shared" si="116"/>
        <v>0</v>
      </c>
      <c r="AJ89" s="104">
        <f t="shared" si="116"/>
        <v>0</v>
      </c>
      <c r="AK89" s="104">
        <f t="shared" si="116"/>
        <v>0</v>
      </c>
      <c r="AL89" s="104">
        <f t="shared" si="116"/>
        <v>0</v>
      </c>
      <c r="AM89" s="104">
        <f t="shared" si="116"/>
        <v>0</v>
      </c>
      <c r="AN89" s="104">
        <f t="shared" si="116"/>
        <v>0</v>
      </c>
      <c r="AO89" s="104">
        <f t="shared" si="116"/>
        <v>0</v>
      </c>
      <c r="AP89" s="104">
        <f t="shared" si="116"/>
        <v>0</v>
      </c>
      <c r="AQ89" s="104">
        <f t="shared" si="116"/>
        <v>0</v>
      </c>
      <c r="AR89" s="104">
        <f t="shared" si="116"/>
        <v>0</v>
      </c>
      <c r="AS89" s="104">
        <f t="shared" si="116"/>
        <v>0</v>
      </c>
      <c r="AT89" s="104">
        <f t="shared" si="116"/>
        <v>0</v>
      </c>
      <c r="AU89" s="104">
        <f t="shared" si="116"/>
        <v>0</v>
      </c>
      <c r="AV89" s="104">
        <f t="shared" si="116"/>
        <v>0</v>
      </c>
      <c r="AW89" s="104">
        <f t="shared" si="116"/>
        <v>0</v>
      </c>
      <c r="AX89" s="104">
        <f t="shared" si="116"/>
        <v>0</v>
      </c>
      <c r="AY89" s="119">
        <f>SUM(AY90:AY94)</f>
        <v>0</v>
      </c>
      <c r="AZ89" s="343">
        <f t="shared" ref="AZ89" si="117">SUM(AZ90:AZ94)</f>
        <v>0</v>
      </c>
      <c r="BA89" s="903">
        <f>SUM(BA90:BA94)</f>
        <v>0</v>
      </c>
      <c r="BB89" s="104">
        <f t="shared" ref="BB89:BH89" si="118">SUM(BB90:BB94)</f>
        <v>0</v>
      </c>
      <c r="BC89" s="104">
        <f t="shared" si="118"/>
        <v>0</v>
      </c>
      <c r="BD89" s="104">
        <f t="shared" si="118"/>
        <v>0</v>
      </c>
      <c r="BE89" s="104">
        <f t="shared" si="118"/>
        <v>0</v>
      </c>
      <c r="BF89" s="104">
        <f t="shared" si="118"/>
        <v>0</v>
      </c>
      <c r="BG89" s="119">
        <f t="shared" si="118"/>
        <v>0</v>
      </c>
      <c r="BH89" s="343">
        <f t="shared" si="118"/>
        <v>0</v>
      </c>
      <c r="BI89" s="903">
        <f>SUM(BI90:BI94)</f>
        <v>0</v>
      </c>
      <c r="BJ89" s="104">
        <f t="shared" ref="BJ89:BM89" si="119">SUM(BJ90:BJ94)</f>
        <v>0</v>
      </c>
      <c r="BK89" s="104">
        <f t="shared" si="119"/>
        <v>0</v>
      </c>
      <c r="BL89" s="104">
        <f t="shared" si="119"/>
        <v>0</v>
      </c>
      <c r="BM89" s="119">
        <f t="shared" si="119"/>
        <v>0</v>
      </c>
      <c r="BN89" s="961">
        <f>SUM(BN90:BN94)</f>
        <v>0</v>
      </c>
    </row>
    <row r="90" spans="1:66" x14ac:dyDescent="0.25">
      <c r="A90" s="31">
        <v>2221</v>
      </c>
      <c r="B90" s="50" t="s">
        <v>78</v>
      </c>
      <c r="C90" s="878">
        <f t="shared" ref="C90:D94" si="120">SUM(E90,AZ90,BH90)</f>
        <v>0</v>
      </c>
      <c r="D90" s="903">
        <f t="shared" si="120"/>
        <v>0</v>
      </c>
      <c r="E90" s="110">
        <f>SUM(F90:AY90)</f>
        <v>0</v>
      </c>
      <c r="F90" s="905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10"/>
      <c r="AZ90" s="675">
        <f t="shared" si="113"/>
        <v>0</v>
      </c>
      <c r="BA90" s="905"/>
      <c r="BB90" s="181"/>
      <c r="BC90" s="181"/>
      <c r="BD90" s="181"/>
      <c r="BE90" s="181"/>
      <c r="BF90" s="181"/>
      <c r="BG90" s="110"/>
      <c r="BH90" s="675">
        <f t="shared" ref="BH90:BH94" si="121">SUM(BI90:BM90)</f>
        <v>0</v>
      </c>
      <c r="BI90" s="905"/>
      <c r="BJ90" s="181"/>
      <c r="BK90" s="181"/>
      <c r="BL90" s="181"/>
      <c r="BM90" s="110"/>
      <c r="BN90" s="960"/>
    </row>
    <row r="91" spans="1:66" x14ac:dyDescent="0.25">
      <c r="A91" s="31">
        <v>2222</v>
      </c>
      <c r="B91" s="50" t="s">
        <v>79</v>
      </c>
      <c r="C91" s="878">
        <f t="shared" si="120"/>
        <v>0</v>
      </c>
      <c r="D91" s="903">
        <f t="shared" si="120"/>
        <v>0</v>
      </c>
      <c r="E91" s="110">
        <f>SUM(F91:AY91)</f>
        <v>0</v>
      </c>
      <c r="F91" s="905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10"/>
      <c r="AZ91" s="675">
        <f t="shared" si="113"/>
        <v>0</v>
      </c>
      <c r="BA91" s="905"/>
      <c r="BB91" s="181"/>
      <c r="BC91" s="181"/>
      <c r="BD91" s="181"/>
      <c r="BE91" s="181"/>
      <c r="BF91" s="181"/>
      <c r="BG91" s="110"/>
      <c r="BH91" s="675">
        <f t="shared" si="121"/>
        <v>0</v>
      </c>
      <c r="BI91" s="905"/>
      <c r="BJ91" s="181"/>
      <c r="BK91" s="181"/>
      <c r="BL91" s="181"/>
      <c r="BM91" s="110"/>
      <c r="BN91" s="960"/>
    </row>
    <row r="92" spans="1:66" x14ac:dyDescent="0.25">
      <c r="A92" s="31">
        <v>2223</v>
      </c>
      <c r="B92" s="50" t="s">
        <v>80</v>
      </c>
      <c r="C92" s="878">
        <f t="shared" si="120"/>
        <v>0</v>
      </c>
      <c r="D92" s="903">
        <f t="shared" si="120"/>
        <v>0</v>
      </c>
      <c r="E92" s="110">
        <f>SUM(F92:AY92)</f>
        <v>0</v>
      </c>
      <c r="F92" s="905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10"/>
      <c r="AZ92" s="675">
        <f t="shared" si="113"/>
        <v>0</v>
      </c>
      <c r="BA92" s="905"/>
      <c r="BB92" s="181"/>
      <c r="BC92" s="181"/>
      <c r="BD92" s="181"/>
      <c r="BE92" s="181"/>
      <c r="BF92" s="181"/>
      <c r="BG92" s="110"/>
      <c r="BH92" s="675">
        <f t="shared" si="121"/>
        <v>0</v>
      </c>
      <c r="BI92" s="905"/>
      <c r="BJ92" s="181"/>
      <c r="BK92" s="181"/>
      <c r="BL92" s="181"/>
      <c r="BM92" s="110"/>
      <c r="BN92" s="960"/>
    </row>
    <row r="93" spans="1:66" ht="48" x14ac:dyDescent="0.25">
      <c r="A93" s="31">
        <v>2224</v>
      </c>
      <c r="B93" s="50" t="s">
        <v>302</v>
      </c>
      <c r="C93" s="878">
        <f t="shared" si="120"/>
        <v>0</v>
      </c>
      <c r="D93" s="903">
        <f t="shared" si="120"/>
        <v>0</v>
      </c>
      <c r="E93" s="110">
        <f>SUM(F93:AY93)</f>
        <v>0</v>
      </c>
      <c r="F93" s="905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10"/>
      <c r="AZ93" s="675">
        <f t="shared" si="113"/>
        <v>0</v>
      </c>
      <c r="BA93" s="905"/>
      <c r="BB93" s="181"/>
      <c r="BC93" s="181"/>
      <c r="BD93" s="181"/>
      <c r="BE93" s="181"/>
      <c r="BF93" s="181"/>
      <c r="BG93" s="110"/>
      <c r="BH93" s="675">
        <f t="shared" si="121"/>
        <v>0</v>
      </c>
      <c r="BI93" s="905"/>
      <c r="BJ93" s="181"/>
      <c r="BK93" s="181"/>
      <c r="BL93" s="181"/>
      <c r="BM93" s="110"/>
      <c r="BN93" s="960"/>
    </row>
    <row r="94" spans="1:66" ht="24" x14ac:dyDescent="0.25">
      <c r="A94" s="31">
        <v>2229</v>
      </c>
      <c r="B94" s="50" t="s">
        <v>81</v>
      </c>
      <c r="C94" s="878">
        <f t="shared" si="120"/>
        <v>0</v>
      </c>
      <c r="D94" s="903">
        <f t="shared" si="120"/>
        <v>0</v>
      </c>
      <c r="E94" s="110">
        <f>SUM(F94:AY94)</f>
        <v>0</v>
      </c>
      <c r="F94" s="905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10"/>
      <c r="AZ94" s="675">
        <f t="shared" si="113"/>
        <v>0</v>
      </c>
      <c r="BA94" s="905"/>
      <c r="BB94" s="181"/>
      <c r="BC94" s="181"/>
      <c r="BD94" s="181"/>
      <c r="BE94" s="181"/>
      <c r="BF94" s="181"/>
      <c r="BG94" s="110"/>
      <c r="BH94" s="675">
        <f t="shared" si="121"/>
        <v>0</v>
      </c>
      <c r="BI94" s="905"/>
      <c r="BJ94" s="181"/>
      <c r="BK94" s="181"/>
      <c r="BL94" s="181"/>
      <c r="BM94" s="110"/>
      <c r="BN94" s="960"/>
    </row>
    <row r="95" spans="1:66" ht="36" x14ac:dyDescent="0.25">
      <c r="A95" s="97">
        <v>2230</v>
      </c>
      <c r="B95" s="50" t="s">
        <v>82</v>
      </c>
      <c r="C95" s="878">
        <f t="shared" ref="C95:E95" si="122">SUM(C96:C102)</f>
        <v>0</v>
      </c>
      <c r="D95" s="903">
        <f t="shared" si="122"/>
        <v>0</v>
      </c>
      <c r="E95" s="119">
        <f t="shared" si="122"/>
        <v>0</v>
      </c>
      <c r="F95" s="903">
        <f>SUM(F96:F102)</f>
        <v>0</v>
      </c>
      <c r="G95" s="104">
        <f>SUM(G96:G102)</f>
        <v>0</v>
      </c>
      <c r="H95" s="104">
        <f t="shared" ref="H95:AX95" si="123">SUM(H96:H102)</f>
        <v>0</v>
      </c>
      <c r="I95" s="104">
        <f t="shared" si="123"/>
        <v>0</v>
      </c>
      <c r="J95" s="104">
        <f t="shared" si="123"/>
        <v>0</v>
      </c>
      <c r="K95" s="104">
        <f t="shared" si="123"/>
        <v>0</v>
      </c>
      <c r="L95" s="104">
        <f t="shared" si="123"/>
        <v>0</v>
      </c>
      <c r="M95" s="104">
        <f t="shared" si="123"/>
        <v>0</v>
      </c>
      <c r="N95" s="104">
        <f t="shared" si="123"/>
        <v>0</v>
      </c>
      <c r="O95" s="104">
        <f t="shared" si="123"/>
        <v>0</v>
      </c>
      <c r="P95" s="104">
        <f t="shared" si="123"/>
        <v>0</v>
      </c>
      <c r="Q95" s="104">
        <f t="shared" si="123"/>
        <v>0</v>
      </c>
      <c r="R95" s="104">
        <f t="shared" si="123"/>
        <v>0</v>
      </c>
      <c r="S95" s="104">
        <f t="shared" si="123"/>
        <v>0</v>
      </c>
      <c r="T95" s="104">
        <f t="shared" si="123"/>
        <v>0</v>
      </c>
      <c r="U95" s="104">
        <f t="shared" si="123"/>
        <v>0</v>
      </c>
      <c r="V95" s="104">
        <f t="shared" si="123"/>
        <v>0</v>
      </c>
      <c r="W95" s="104">
        <f t="shared" si="123"/>
        <v>0</v>
      </c>
      <c r="X95" s="104">
        <f t="shared" si="123"/>
        <v>0</v>
      </c>
      <c r="Y95" s="104">
        <f t="shared" si="123"/>
        <v>0</v>
      </c>
      <c r="Z95" s="104">
        <f t="shared" si="123"/>
        <v>0</v>
      </c>
      <c r="AA95" s="104">
        <f t="shared" si="123"/>
        <v>0</v>
      </c>
      <c r="AB95" s="104">
        <f t="shared" si="123"/>
        <v>0</v>
      </c>
      <c r="AC95" s="104">
        <f t="shared" si="123"/>
        <v>0</v>
      </c>
      <c r="AD95" s="104">
        <f t="shared" si="123"/>
        <v>0</v>
      </c>
      <c r="AE95" s="104">
        <f t="shared" si="123"/>
        <v>0</v>
      </c>
      <c r="AF95" s="104">
        <f t="shared" si="123"/>
        <v>0</v>
      </c>
      <c r="AG95" s="104">
        <f t="shared" si="123"/>
        <v>0</v>
      </c>
      <c r="AH95" s="104">
        <f t="shared" si="123"/>
        <v>0</v>
      </c>
      <c r="AI95" s="104">
        <f t="shared" si="123"/>
        <v>0</v>
      </c>
      <c r="AJ95" s="104">
        <f t="shared" si="123"/>
        <v>0</v>
      </c>
      <c r="AK95" s="104">
        <f t="shared" si="123"/>
        <v>0</v>
      </c>
      <c r="AL95" s="104">
        <f t="shared" si="123"/>
        <v>0</v>
      </c>
      <c r="AM95" s="104">
        <f t="shared" si="123"/>
        <v>0</v>
      </c>
      <c r="AN95" s="104">
        <f t="shared" si="123"/>
        <v>0</v>
      </c>
      <c r="AO95" s="104">
        <f t="shared" si="123"/>
        <v>0</v>
      </c>
      <c r="AP95" s="104">
        <f t="shared" si="123"/>
        <v>0</v>
      </c>
      <c r="AQ95" s="104">
        <f t="shared" si="123"/>
        <v>0</v>
      </c>
      <c r="AR95" s="104">
        <f t="shared" si="123"/>
        <v>0</v>
      </c>
      <c r="AS95" s="104">
        <f t="shared" si="123"/>
        <v>0</v>
      </c>
      <c r="AT95" s="104">
        <f t="shared" si="123"/>
        <v>0</v>
      </c>
      <c r="AU95" s="104">
        <f t="shared" si="123"/>
        <v>0</v>
      </c>
      <c r="AV95" s="104">
        <f t="shared" si="123"/>
        <v>0</v>
      </c>
      <c r="AW95" s="104">
        <f t="shared" si="123"/>
        <v>0</v>
      </c>
      <c r="AX95" s="104">
        <f t="shared" si="123"/>
        <v>0</v>
      </c>
      <c r="AY95" s="119">
        <f>SUM(AY96:AY102)</f>
        <v>0</v>
      </c>
      <c r="AZ95" s="343">
        <f t="shared" ref="AZ95" si="124">SUM(AZ96:AZ102)</f>
        <v>0</v>
      </c>
      <c r="BA95" s="903">
        <f>SUM(BA96:BA102)</f>
        <v>0</v>
      </c>
      <c r="BB95" s="104">
        <f t="shared" ref="BB95:BH95" si="125">SUM(BB96:BB102)</f>
        <v>0</v>
      </c>
      <c r="BC95" s="104">
        <f t="shared" si="125"/>
        <v>0</v>
      </c>
      <c r="BD95" s="104">
        <f t="shared" si="125"/>
        <v>0</v>
      </c>
      <c r="BE95" s="104">
        <f t="shared" si="125"/>
        <v>0</v>
      </c>
      <c r="BF95" s="104">
        <f t="shared" si="125"/>
        <v>0</v>
      </c>
      <c r="BG95" s="119">
        <f t="shared" si="125"/>
        <v>0</v>
      </c>
      <c r="BH95" s="343">
        <f t="shared" si="125"/>
        <v>0</v>
      </c>
      <c r="BI95" s="903">
        <f>SUM(BI96:BI102)</f>
        <v>0</v>
      </c>
      <c r="BJ95" s="104">
        <f t="shared" ref="BJ95:BM95" si="126">SUM(BJ96:BJ102)</f>
        <v>0</v>
      </c>
      <c r="BK95" s="104">
        <f t="shared" si="126"/>
        <v>0</v>
      </c>
      <c r="BL95" s="104">
        <f t="shared" si="126"/>
        <v>0</v>
      </c>
      <c r="BM95" s="119">
        <f t="shared" si="126"/>
        <v>0</v>
      </c>
      <c r="BN95" s="961">
        <f>SUM(BN96:BN102)</f>
        <v>0</v>
      </c>
    </row>
    <row r="96" spans="1:66" ht="24" x14ac:dyDescent="0.25">
      <c r="A96" s="31">
        <v>2231</v>
      </c>
      <c r="B96" s="50" t="s">
        <v>303</v>
      </c>
      <c r="C96" s="878">
        <f t="shared" ref="C96:D102" si="127">SUM(E96,AZ96,BH96)</f>
        <v>0</v>
      </c>
      <c r="D96" s="903">
        <f t="shared" si="127"/>
        <v>0</v>
      </c>
      <c r="E96" s="110">
        <f t="shared" ref="E96:E102" si="128">SUM(F96:AY96)</f>
        <v>0</v>
      </c>
      <c r="F96" s="905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10"/>
      <c r="AZ96" s="675">
        <f t="shared" si="113"/>
        <v>0</v>
      </c>
      <c r="BA96" s="905"/>
      <c r="BB96" s="181"/>
      <c r="BC96" s="181"/>
      <c r="BD96" s="181"/>
      <c r="BE96" s="181"/>
      <c r="BF96" s="181"/>
      <c r="BG96" s="110"/>
      <c r="BH96" s="675">
        <f t="shared" ref="BH96:BH102" si="129">SUM(BI96:BM96)</f>
        <v>0</v>
      </c>
      <c r="BI96" s="905"/>
      <c r="BJ96" s="181"/>
      <c r="BK96" s="181"/>
      <c r="BL96" s="181"/>
      <c r="BM96" s="110"/>
      <c r="BN96" s="960"/>
    </row>
    <row r="97" spans="1:66" ht="36" x14ac:dyDescent="0.25">
      <c r="A97" s="31">
        <v>2232</v>
      </c>
      <c r="B97" s="50" t="s">
        <v>83</v>
      </c>
      <c r="C97" s="878">
        <f t="shared" si="127"/>
        <v>0</v>
      </c>
      <c r="D97" s="903">
        <f t="shared" si="127"/>
        <v>0</v>
      </c>
      <c r="E97" s="110">
        <f t="shared" si="128"/>
        <v>0</v>
      </c>
      <c r="F97" s="905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10"/>
      <c r="AZ97" s="675">
        <f t="shared" si="113"/>
        <v>0</v>
      </c>
      <c r="BA97" s="905"/>
      <c r="BB97" s="181"/>
      <c r="BC97" s="181"/>
      <c r="BD97" s="181"/>
      <c r="BE97" s="181"/>
      <c r="BF97" s="181"/>
      <c r="BG97" s="110"/>
      <c r="BH97" s="675">
        <f t="shared" si="129"/>
        <v>0</v>
      </c>
      <c r="BI97" s="905"/>
      <c r="BJ97" s="181"/>
      <c r="BK97" s="181"/>
      <c r="BL97" s="181"/>
      <c r="BM97" s="110"/>
      <c r="BN97" s="960"/>
    </row>
    <row r="98" spans="1:66" ht="24" x14ac:dyDescent="0.25">
      <c r="A98" s="27">
        <v>2233</v>
      </c>
      <c r="B98" s="45" t="s">
        <v>84</v>
      </c>
      <c r="C98" s="874">
        <f t="shared" si="127"/>
        <v>0</v>
      </c>
      <c r="D98" s="897">
        <f t="shared" si="127"/>
        <v>0</v>
      </c>
      <c r="E98" s="110">
        <f t="shared" si="128"/>
        <v>0</v>
      </c>
      <c r="F98" s="899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275"/>
      <c r="AZ98" s="675">
        <f t="shared" si="113"/>
        <v>0</v>
      </c>
      <c r="BA98" s="899"/>
      <c r="BB98" s="180"/>
      <c r="BC98" s="180"/>
      <c r="BD98" s="180"/>
      <c r="BE98" s="180"/>
      <c r="BF98" s="180"/>
      <c r="BG98" s="275"/>
      <c r="BH98" s="673">
        <f t="shared" si="129"/>
        <v>0</v>
      </c>
      <c r="BI98" s="899"/>
      <c r="BJ98" s="180"/>
      <c r="BK98" s="180"/>
      <c r="BL98" s="180"/>
      <c r="BM98" s="275"/>
      <c r="BN98" s="959"/>
    </row>
    <row r="99" spans="1:66" ht="36" x14ac:dyDescent="0.25">
      <c r="A99" s="31">
        <v>2234</v>
      </c>
      <c r="B99" s="50" t="s">
        <v>85</v>
      </c>
      <c r="C99" s="878">
        <f t="shared" si="127"/>
        <v>0</v>
      </c>
      <c r="D99" s="903">
        <f t="shared" si="127"/>
        <v>0</v>
      </c>
      <c r="E99" s="110">
        <f t="shared" si="128"/>
        <v>0</v>
      </c>
      <c r="F99" s="905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10"/>
      <c r="AZ99" s="675">
        <f t="shared" si="113"/>
        <v>0</v>
      </c>
      <c r="BA99" s="905"/>
      <c r="BB99" s="181"/>
      <c r="BC99" s="181"/>
      <c r="BD99" s="181"/>
      <c r="BE99" s="181"/>
      <c r="BF99" s="181"/>
      <c r="BG99" s="110"/>
      <c r="BH99" s="675">
        <f t="shared" si="129"/>
        <v>0</v>
      </c>
      <c r="BI99" s="905"/>
      <c r="BJ99" s="181"/>
      <c r="BK99" s="181"/>
      <c r="BL99" s="181"/>
      <c r="BM99" s="110"/>
      <c r="BN99" s="960"/>
    </row>
    <row r="100" spans="1:66" ht="24" x14ac:dyDescent="0.25">
      <c r="A100" s="31">
        <v>2235</v>
      </c>
      <c r="B100" s="50" t="s">
        <v>304</v>
      </c>
      <c r="C100" s="878">
        <f t="shared" si="127"/>
        <v>0</v>
      </c>
      <c r="D100" s="903">
        <f t="shared" si="127"/>
        <v>0</v>
      </c>
      <c r="E100" s="110">
        <f t="shared" si="128"/>
        <v>0</v>
      </c>
      <c r="F100" s="905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10"/>
      <c r="AZ100" s="675">
        <f t="shared" si="113"/>
        <v>0</v>
      </c>
      <c r="BA100" s="905"/>
      <c r="BB100" s="181"/>
      <c r="BC100" s="181"/>
      <c r="BD100" s="181"/>
      <c r="BE100" s="181"/>
      <c r="BF100" s="181"/>
      <c r="BG100" s="110"/>
      <c r="BH100" s="675">
        <f t="shared" si="129"/>
        <v>0</v>
      </c>
      <c r="BI100" s="905"/>
      <c r="BJ100" s="181"/>
      <c r="BK100" s="181"/>
      <c r="BL100" s="181"/>
      <c r="BM100" s="110"/>
      <c r="BN100" s="960"/>
    </row>
    <row r="101" spans="1:66" x14ac:dyDescent="0.25">
      <c r="A101" s="31">
        <v>2236</v>
      </c>
      <c r="B101" s="50" t="s">
        <v>86</v>
      </c>
      <c r="C101" s="878">
        <f t="shared" si="127"/>
        <v>0</v>
      </c>
      <c r="D101" s="903">
        <f t="shared" si="127"/>
        <v>0</v>
      </c>
      <c r="E101" s="110">
        <f t="shared" si="128"/>
        <v>0</v>
      </c>
      <c r="F101" s="905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10"/>
      <c r="AZ101" s="675">
        <f t="shared" si="113"/>
        <v>0</v>
      </c>
      <c r="BA101" s="905"/>
      <c r="BB101" s="181"/>
      <c r="BC101" s="181"/>
      <c r="BD101" s="181"/>
      <c r="BE101" s="181"/>
      <c r="BF101" s="181"/>
      <c r="BG101" s="110"/>
      <c r="BH101" s="675">
        <f t="shared" si="129"/>
        <v>0</v>
      </c>
      <c r="BI101" s="905"/>
      <c r="BJ101" s="181"/>
      <c r="BK101" s="181"/>
      <c r="BL101" s="181"/>
      <c r="BM101" s="110"/>
      <c r="BN101" s="960"/>
    </row>
    <row r="102" spans="1:66" ht="24" x14ac:dyDescent="0.25">
      <c r="A102" s="31">
        <v>2239</v>
      </c>
      <c r="B102" s="50" t="s">
        <v>87</v>
      </c>
      <c r="C102" s="878">
        <f t="shared" si="127"/>
        <v>0</v>
      </c>
      <c r="D102" s="903">
        <f t="shared" si="127"/>
        <v>0</v>
      </c>
      <c r="E102" s="110">
        <f t="shared" si="128"/>
        <v>0</v>
      </c>
      <c r="F102" s="905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10"/>
      <c r="AZ102" s="675">
        <f t="shared" si="113"/>
        <v>0</v>
      </c>
      <c r="BA102" s="905"/>
      <c r="BB102" s="181"/>
      <c r="BC102" s="181"/>
      <c r="BD102" s="181"/>
      <c r="BE102" s="181"/>
      <c r="BF102" s="181"/>
      <c r="BG102" s="110"/>
      <c r="BH102" s="675">
        <f t="shared" si="129"/>
        <v>0</v>
      </c>
      <c r="BI102" s="905"/>
      <c r="BJ102" s="181"/>
      <c r="BK102" s="181"/>
      <c r="BL102" s="181"/>
      <c r="BM102" s="110"/>
      <c r="BN102" s="960"/>
    </row>
    <row r="103" spans="1:66" ht="36" x14ac:dyDescent="0.25">
      <c r="A103" s="97">
        <v>2240</v>
      </c>
      <c r="B103" s="50" t="s">
        <v>305</v>
      </c>
      <c r="C103" s="878">
        <f t="shared" ref="C103:E103" si="130">SUM(C104:C111)</f>
        <v>0</v>
      </c>
      <c r="D103" s="903">
        <f t="shared" si="130"/>
        <v>0</v>
      </c>
      <c r="E103" s="119">
        <f t="shared" si="130"/>
        <v>0</v>
      </c>
      <c r="F103" s="903">
        <f>SUM(F104:F111)</f>
        <v>0</v>
      </c>
      <c r="G103" s="104">
        <f>SUM(G104:G111)</f>
        <v>0</v>
      </c>
      <c r="H103" s="104">
        <f t="shared" ref="H103:AX103" si="131">SUM(H104:H111)</f>
        <v>0</v>
      </c>
      <c r="I103" s="104">
        <f t="shared" si="131"/>
        <v>0</v>
      </c>
      <c r="J103" s="104">
        <f t="shared" si="131"/>
        <v>0</v>
      </c>
      <c r="K103" s="104">
        <f t="shared" si="131"/>
        <v>0</v>
      </c>
      <c r="L103" s="104">
        <f t="shared" si="131"/>
        <v>0</v>
      </c>
      <c r="M103" s="104">
        <f t="shared" si="131"/>
        <v>0</v>
      </c>
      <c r="N103" s="104">
        <f t="shared" si="131"/>
        <v>0</v>
      </c>
      <c r="O103" s="104">
        <f t="shared" si="131"/>
        <v>0</v>
      </c>
      <c r="P103" s="104">
        <f t="shared" si="131"/>
        <v>0</v>
      </c>
      <c r="Q103" s="104">
        <f t="shared" si="131"/>
        <v>0</v>
      </c>
      <c r="R103" s="104">
        <f t="shared" si="131"/>
        <v>0</v>
      </c>
      <c r="S103" s="104">
        <f t="shared" si="131"/>
        <v>0</v>
      </c>
      <c r="T103" s="104">
        <f t="shared" si="131"/>
        <v>0</v>
      </c>
      <c r="U103" s="104">
        <f t="shared" si="131"/>
        <v>0</v>
      </c>
      <c r="V103" s="104">
        <f t="shared" si="131"/>
        <v>0</v>
      </c>
      <c r="W103" s="104">
        <f t="shared" si="131"/>
        <v>0</v>
      </c>
      <c r="X103" s="104">
        <f t="shared" si="131"/>
        <v>0</v>
      </c>
      <c r="Y103" s="104">
        <f t="shared" si="131"/>
        <v>0</v>
      </c>
      <c r="Z103" s="104">
        <f t="shared" si="131"/>
        <v>0</v>
      </c>
      <c r="AA103" s="104">
        <f t="shared" si="131"/>
        <v>0</v>
      </c>
      <c r="AB103" s="104">
        <f t="shared" si="131"/>
        <v>0</v>
      </c>
      <c r="AC103" s="104">
        <f t="shared" si="131"/>
        <v>0</v>
      </c>
      <c r="AD103" s="104">
        <f t="shared" si="131"/>
        <v>0</v>
      </c>
      <c r="AE103" s="104">
        <f t="shared" si="131"/>
        <v>0</v>
      </c>
      <c r="AF103" s="104">
        <f t="shared" si="131"/>
        <v>0</v>
      </c>
      <c r="AG103" s="104">
        <f t="shared" si="131"/>
        <v>0</v>
      </c>
      <c r="AH103" s="104">
        <f t="shared" si="131"/>
        <v>0</v>
      </c>
      <c r="AI103" s="104">
        <f t="shared" si="131"/>
        <v>0</v>
      </c>
      <c r="AJ103" s="104">
        <f t="shared" si="131"/>
        <v>0</v>
      </c>
      <c r="AK103" s="104">
        <f t="shared" si="131"/>
        <v>0</v>
      </c>
      <c r="AL103" s="104">
        <f t="shared" si="131"/>
        <v>0</v>
      </c>
      <c r="AM103" s="104">
        <f t="shared" si="131"/>
        <v>0</v>
      </c>
      <c r="AN103" s="104">
        <f t="shared" si="131"/>
        <v>0</v>
      </c>
      <c r="AO103" s="104">
        <f t="shared" si="131"/>
        <v>0</v>
      </c>
      <c r="AP103" s="104">
        <f t="shared" si="131"/>
        <v>0</v>
      </c>
      <c r="AQ103" s="104">
        <f t="shared" si="131"/>
        <v>0</v>
      </c>
      <c r="AR103" s="104">
        <f t="shared" si="131"/>
        <v>0</v>
      </c>
      <c r="AS103" s="104">
        <f t="shared" si="131"/>
        <v>0</v>
      </c>
      <c r="AT103" s="104">
        <f t="shared" si="131"/>
        <v>0</v>
      </c>
      <c r="AU103" s="104">
        <f t="shared" si="131"/>
        <v>0</v>
      </c>
      <c r="AV103" s="104">
        <f t="shared" si="131"/>
        <v>0</v>
      </c>
      <c r="AW103" s="104">
        <f t="shared" si="131"/>
        <v>0</v>
      </c>
      <c r="AX103" s="104">
        <f t="shared" si="131"/>
        <v>0</v>
      </c>
      <c r="AY103" s="119">
        <f>SUM(AY104:AY111)</f>
        <v>0</v>
      </c>
      <c r="AZ103" s="343">
        <f t="shared" ref="AZ103" si="132">SUM(AZ104:AZ111)</f>
        <v>0</v>
      </c>
      <c r="BA103" s="903">
        <f>SUM(BA104:BA111)</f>
        <v>0</v>
      </c>
      <c r="BB103" s="104">
        <f t="shared" ref="BB103:BH103" si="133">SUM(BB104:BB111)</f>
        <v>0</v>
      </c>
      <c r="BC103" s="104">
        <f t="shared" si="133"/>
        <v>0</v>
      </c>
      <c r="BD103" s="104">
        <f t="shared" si="133"/>
        <v>0</v>
      </c>
      <c r="BE103" s="104">
        <f t="shared" si="133"/>
        <v>0</v>
      </c>
      <c r="BF103" s="104">
        <f t="shared" si="133"/>
        <v>0</v>
      </c>
      <c r="BG103" s="119">
        <f t="shared" si="133"/>
        <v>0</v>
      </c>
      <c r="BH103" s="343">
        <f t="shared" si="133"/>
        <v>0</v>
      </c>
      <c r="BI103" s="903">
        <f>SUM(BI104:BI111)</f>
        <v>0</v>
      </c>
      <c r="BJ103" s="104">
        <f t="shared" ref="BJ103:BM103" si="134">SUM(BJ104:BJ111)</f>
        <v>0</v>
      </c>
      <c r="BK103" s="104">
        <f t="shared" si="134"/>
        <v>0</v>
      </c>
      <c r="BL103" s="104">
        <f t="shared" si="134"/>
        <v>0</v>
      </c>
      <c r="BM103" s="119">
        <f t="shared" si="134"/>
        <v>0</v>
      </c>
      <c r="BN103" s="961">
        <f>SUM(BN104:BN111)</f>
        <v>0</v>
      </c>
    </row>
    <row r="104" spans="1:66" x14ac:dyDescent="0.25">
      <c r="A104" s="31">
        <v>2241</v>
      </c>
      <c r="B104" s="50" t="s">
        <v>88</v>
      </c>
      <c r="C104" s="878">
        <f t="shared" ref="C104:D111" si="135">SUM(E104,AZ104,BH104)</f>
        <v>0</v>
      </c>
      <c r="D104" s="903">
        <f t="shared" si="135"/>
        <v>0</v>
      </c>
      <c r="E104" s="110">
        <f t="shared" ref="E104:E111" si="136">SUM(F104:AY104)</f>
        <v>0</v>
      </c>
      <c r="F104" s="905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10"/>
      <c r="AZ104" s="675">
        <f t="shared" si="113"/>
        <v>0</v>
      </c>
      <c r="BA104" s="905"/>
      <c r="BB104" s="181"/>
      <c r="BC104" s="181"/>
      <c r="BD104" s="181"/>
      <c r="BE104" s="181"/>
      <c r="BF104" s="181"/>
      <c r="BG104" s="110"/>
      <c r="BH104" s="675">
        <f t="shared" ref="BH104:BH111" si="137">SUM(BI104:BM104)</f>
        <v>0</v>
      </c>
      <c r="BI104" s="905"/>
      <c r="BJ104" s="181"/>
      <c r="BK104" s="181"/>
      <c r="BL104" s="181"/>
      <c r="BM104" s="110"/>
      <c r="BN104" s="960"/>
    </row>
    <row r="105" spans="1:66" ht="24" x14ac:dyDescent="0.25">
      <c r="A105" s="31">
        <v>2242</v>
      </c>
      <c r="B105" s="50" t="s">
        <v>89</v>
      </c>
      <c r="C105" s="878">
        <f t="shared" si="135"/>
        <v>0</v>
      </c>
      <c r="D105" s="903">
        <f t="shared" si="135"/>
        <v>0</v>
      </c>
      <c r="E105" s="110">
        <f t="shared" si="136"/>
        <v>0</v>
      </c>
      <c r="F105" s="905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10"/>
      <c r="AZ105" s="675">
        <f t="shared" si="113"/>
        <v>0</v>
      </c>
      <c r="BA105" s="905"/>
      <c r="BB105" s="181"/>
      <c r="BC105" s="181"/>
      <c r="BD105" s="181"/>
      <c r="BE105" s="181"/>
      <c r="BF105" s="181"/>
      <c r="BG105" s="110"/>
      <c r="BH105" s="675">
        <f t="shared" si="137"/>
        <v>0</v>
      </c>
      <c r="BI105" s="905"/>
      <c r="BJ105" s="181"/>
      <c r="BK105" s="181"/>
      <c r="BL105" s="181"/>
      <c r="BM105" s="110"/>
      <c r="BN105" s="960"/>
    </row>
    <row r="106" spans="1:66" ht="24" x14ac:dyDescent="0.25">
      <c r="A106" s="31">
        <v>2243</v>
      </c>
      <c r="B106" s="50" t="s">
        <v>90</v>
      </c>
      <c r="C106" s="878">
        <f t="shared" si="135"/>
        <v>0</v>
      </c>
      <c r="D106" s="903">
        <f t="shared" si="135"/>
        <v>0</v>
      </c>
      <c r="E106" s="110">
        <f t="shared" si="136"/>
        <v>0</v>
      </c>
      <c r="F106" s="905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10"/>
      <c r="AZ106" s="675">
        <f t="shared" si="113"/>
        <v>0</v>
      </c>
      <c r="BA106" s="905"/>
      <c r="BB106" s="181"/>
      <c r="BC106" s="181"/>
      <c r="BD106" s="181"/>
      <c r="BE106" s="181"/>
      <c r="BF106" s="181"/>
      <c r="BG106" s="110"/>
      <c r="BH106" s="675">
        <f t="shared" si="137"/>
        <v>0</v>
      </c>
      <c r="BI106" s="905"/>
      <c r="BJ106" s="181"/>
      <c r="BK106" s="181"/>
      <c r="BL106" s="181"/>
      <c r="BM106" s="110"/>
      <c r="BN106" s="960"/>
    </row>
    <row r="107" spans="1:66" x14ac:dyDescent="0.25">
      <c r="A107" s="31">
        <v>2244</v>
      </c>
      <c r="B107" s="50" t="s">
        <v>306</v>
      </c>
      <c r="C107" s="878">
        <f t="shared" si="135"/>
        <v>0</v>
      </c>
      <c r="D107" s="903">
        <f t="shared" si="135"/>
        <v>0</v>
      </c>
      <c r="E107" s="110">
        <f t="shared" si="136"/>
        <v>0</v>
      </c>
      <c r="F107" s="905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10"/>
      <c r="AZ107" s="675">
        <f t="shared" si="113"/>
        <v>0</v>
      </c>
      <c r="BA107" s="905"/>
      <c r="BB107" s="181"/>
      <c r="BC107" s="181"/>
      <c r="BD107" s="181"/>
      <c r="BE107" s="181"/>
      <c r="BF107" s="181"/>
      <c r="BG107" s="110"/>
      <c r="BH107" s="675">
        <f t="shared" si="137"/>
        <v>0</v>
      </c>
      <c r="BI107" s="905"/>
      <c r="BJ107" s="181"/>
      <c r="BK107" s="181"/>
      <c r="BL107" s="181"/>
      <c r="BM107" s="110"/>
      <c r="BN107" s="960"/>
    </row>
    <row r="108" spans="1:66" ht="24" x14ac:dyDescent="0.25">
      <c r="A108" s="31">
        <v>2246</v>
      </c>
      <c r="B108" s="50" t="s">
        <v>91</v>
      </c>
      <c r="C108" s="878">
        <f t="shared" si="135"/>
        <v>0</v>
      </c>
      <c r="D108" s="903">
        <f t="shared" si="135"/>
        <v>0</v>
      </c>
      <c r="E108" s="110">
        <f t="shared" si="136"/>
        <v>0</v>
      </c>
      <c r="F108" s="905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10"/>
      <c r="AZ108" s="675">
        <f t="shared" si="113"/>
        <v>0</v>
      </c>
      <c r="BA108" s="905"/>
      <c r="BB108" s="181"/>
      <c r="BC108" s="181"/>
      <c r="BD108" s="181"/>
      <c r="BE108" s="181"/>
      <c r="BF108" s="181"/>
      <c r="BG108" s="110"/>
      <c r="BH108" s="675">
        <f t="shared" si="137"/>
        <v>0</v>
      </c>
      <c r="BI108" s="905"/>
      <c r="BJ108" s="181"/>
      <c r="BK108" s="181"/>
      <c r="BL108" s="181"/>
      <c r="BM108" s="110"/>
      <c r="BN108" s="960"/>
    </row>
    <row r="109" spans="1:66" x14ac:dyDescent="0.25">
      <c r="A109" s="31">
        <v>2247</v>
      </c>
      <c r="B109" s="50" t="s">
        <v>92</v>
      </c>
      <c r="C109" s="878">
        <f t="shared" si="135"/>
        <v>0</v>
      </c>
      <c r="D109" s="903">
        <f t="shared" si="135"/>
        <v>0</v>
      </c>
      <c r="E109" s="110">
        <f t="shared" si="136"/>
        <v>0</v>
      </c>
      <c r="F109" s="905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10"/>
      <c r="AZ109" s="675">
        <f t="shared" si="113"/>
        <v>0</v>
      </c>
      <c r="BA109" s="905"/>
      <c r="BB109" s="181"/>
      <c r="BC109" s="181"/>
      <c r="BD109" s="181"/>
      <c r="BE109" s="181"/>
      <c r="BF109" s="181"/>
      <c r="BG109" s="110"/>
      <c r="BH109" s="675">
        <f t="shared" si="137"/>
        <v>0</v>
      </c>
      <c r="BI109" s="905"/>
      <c r="BJ109" s="181"/>
      <c r="BK109" s="181"/>
      <c r="BL109" s="181"/>
      <c r="BM109" s="110"/>
      <c r="BN109" s="960"/>
    </row>
    <row r="110" spans="1:66" ht="24" x14ac:dyDescent="0.25">
      <c r="A110" s="31">
        <v>2248</v>
      </c>
      <c r="B110" s="50" t="s">
        <v>93</v>
      </c>
      <c r="C110" s="878">
        <f t="shared" si="135"/>
        <v>0</v>
      </c>
      <c r="D110" s="903">
        <f t="shared" si="135"/>
        <v>0</v>
      </c>
      <c r="E110" s="110">
        <f t="shared" si="136"/>
        <v>0</v>
      </c>
      <c r="F110" s="905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10"/>
      <c r="AZ110" s="675">
        <f t="shared" si="113"/>
        <v>0</v>
      </c>
      <c r="BA110" s="905"/>
      <c r="BB110" s="181"/>
      <c r="BC110" s="181"/>
      <c r="BD110" s="181"/>
      <c r="BE110" s="181"/>
      <c r="BF110" s="181"/>
      <c r="BG110" s="110"/>
      <c r="BH110" s="675">
        <f t="shared" si="137"/>
        <v>0</v>
      </c>
      <c r="BI110" s="905"/>
      <c r="BJ110" s="181"/>
      <c r="BK110" s="181"/>
      <c r="BL110" s="181"/>
      <c r="BM110" s="110"/>
      <c r="BN110" s="960"/>
    </row>
    <row r="111" spans="1:66" ht="24" x14ac:dyDescent="0.25">
      <c r="A111" s="31">
        <v>2249</v>
      </c>
      <c r="B111" s="50" t="s">
        <v>94</v>
      </c>
      <c r="C111" s="878">
        <f t="shared" si="135"/>
        <v>0</v>
      </c>
      <c r="D111" s="903">
        <f t="shared" si="135"/>
        <v>0</v>
      </c>
      <c r="E111" s="110">
        <f t="shared" si="136"/>
        <v>0</v>
      </c>
      <c r="F111" s="905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10"/>
      <c r="AZ111" s="675">
        <f t="shared" si="113"/>
        <v>0</v>
      </c>
      <c r="BA111" s="905"/>
      <c r="BB111" s="181"/>
      <c r="BC111" s="181"/>
      <c r="BD111" s="181"/>
      <c r="BE111" s="181"/>
      <c r="BF111" s="181"/>
      <c r="BG111" s="110"/>
      <c r="BH111" s="675">
        <f t="shared" si="137"/>
        <v>0</v>
      </c>
      <c r="BI111" s="905"/>
      <c r="BJ111" s="181"/>
      <c r="BK111" s="181"/>
      <c r="BL111" s="181"/>
      <c r="BM111" s="110"/>
      <c r="BN111" s="960"/>
    </row>
    <row r="112" spans="1:66" x14ac:dyDescent="0.25">
      <c r="A112" s="97">
        <v>2250</v>
      </c>
      <c r="B112" s="50" t="s">
        <v>95</v>
      </c>
      <c r="C112" s="878">
        <f t="shared" ref="C112:E112" si="138">SUM(C113:C115)</f>
        <v>0</v>
      </c>
      <c r="D112" s="903">
        <f t="shared" si="138"/>
        <v>0</v>
      </c>
      <c r="E112" s="119">
        <f t="shared" si="138"/>
        <v>0</v>
      </c>
      <c r="F112" s="903">
        <f>SUM(F113:F115)</f>
        <v>0</v>
      </c>
      <c r="G112" s="104">
        <f>SUM(G113:G115)</f>
        <v>0</v>
      </c>
      <c r="H112" s="104">
        <f t="shared" ref="H112:AX112" si="139">SUM(H113:H115)</f>
        <v>0</v>
      </c>
      <c r="I112" s="104">
        <f t="shared" si="139"/>
        <v>0</v>
      </c>
      <c r="J112" s="104">
        <f t="shared" si="139"/>
        <v>0</v>
      </c>
      <c r="K112" s="104">
        <f t="shared" si="139"/>
        <v>0</v>
      </c>
      <c r="L112" s="104">
        <f t="shared" si="139"/>
        <v>0</v>
      </c>
      <c r="M112" s="104">
        <f t="shared" si="139"/>
        <v>0</v>
      </c>
      <c r="N112" s="104">
        <f t="shared" si="139"/>
        <v>0</v>
      </c>
      <c r="O112" s="104">
        <f t="shared" si="139"/>
        <v>0</v>
      </c>
      <c r="P112" s="104">
        <f t="shared" si="139"/>
        <v>0</v>
      </c>
      <c r="Q112" s="104">
        <f t="shared" si="139"/>
        <v>0</v>
      </c>
      <c r="R112" s="104">
        <f t="shared" si="139"/>
        <v>0</v>
      </c>
      <c r="S112" s="104">
        <f t="shared" si="139"/>
        <v>0</v>
      </c>
      <c r="T112" s="104">
        <f t="shared" si="139"/>
        <v>0</v>
      </c>
      <c r="U112" s="104">
        <f t="shared" si="139"/>
        <v>0</v>
      </c>
      <c r="V112" s="104">
        <f t="shared" si="139"/>
        <v>0</v>
      </c>
      <c r="W112" s="104">
        <f t="shared" si="139"/>
        <v>0</v>
      </c>
      <c r="X112" s="104">
        <f t="shared" si="139"/>
        <v>0</v>
      </c>
      <c r="Y112" s="104">
        <f t="shared" si="139"/>
        <v>0</v>
      </c>
      <c r="Z112" s="104">
        <f t="shared" si="139"/>
        <v>0</v>
      </c>
      <c r="AA112" s="104">
        <f t="shared" si="139"/>
        <v>0</v>
      </c>
      <c r="AB112" s="104">
        <f t="shared" si="139"/>
        <v>0</v>
      </c>
      <c r="AC112" s="104">
        <f t="shared" si="139"/>
        <v>0</v>
      </c>
      <c r="AD112" s="104">
        <f t="shared" si="139"/>
        <v>0</v>
      </c>
      <c r="AE112" s="104">
        <f t="shared" si="139"/>
        <v>0</v>
      </c>
      <c r="AF112" s="104">
        <f t="shared" si="139"/>
        <v>0</v>
      </c>
      <c r="AG112" s="104">
        <f t="shared" si="139"/>
        <v>0</v>
      </c>
      <c r="AH112" s="104">
        <f t="shared" si="139"/>
        <v>0</v>
      </c>
      <c r="AI112" s="104">
        <f t="shared" si="139"/>
        <v>0</v>
      </c>
      <c r="AJ112" s="104">
        <f t="shared" si="139"/>
        <v>0</v>
      </c>
      <c r="AK112" s="104">
        <f t="shared" si="139"/>
        <v>0</v>
      </c>
      <c r="AL112" s="104">
        <f t="shared" si="139"/>
        <v>0</v>
      </c>
      <c r="AM112" s="104">
        <f t="shared" si="139"/>
        <v>0</v>
      </c>
      <c r="AN112" s="104">
        <f t="shared" si="139"/>
        <v>0</v>
      </c>
      <c r="AO112" s="104">
        <f t="shared" si="139"/>
        <v>0</v>
      </c>
      <c r="AP112" s="104">
        <f t="shared" si="139"/>
        <v>0</v>
      </c>
      <c r="AQ112" s="104">
        <f t="shared" si="139"/>
        <v>0</v>
      </c>
      <c r="AR112" s="104">
        <f t="shared" si="139"/>
        <v>0</v>
      </c>
      <c r="AS112" s="104">
        <f t="shared" si="139"/>
        <v>0</v>
      </c>
      <c r="AT112" s="104">
        <f t="shared" si="139"/>
        <v>0</v>
      </c>
      <c r="AU112" s="104">
        <f t="shared" si="139"/>
        <v>0</v>
      </c>
      <c r="AV112" s="104">
        <f t="shared" si="139"/>
        <v>0</v>
      </c>
      <c r="AW112" s="104">
        <f t="shared" si="139"/>
        <v>0</v>
      </c>
      <c r="AX112" s="104">
        <f t="shared" si="139"/>
        <v>0</v>
      </c>
      <c r="AY112" s="119">
        <f>SUM(AY113:AY115)</f>
        <v>0</v>
      </c>
      <c r="AZ112" s="343">
        <f t="shared" ref="AZ112" si="140">SUM(AZ113:AZ115)</f>
        <v>0</v>
      </c>
      <c r="BA112" s="903">
        <f>SUM(BA113:BA115)</f>
        <v>0</v>
      </c>
      <c r="BB112" s="104">
        <f t="shared" ref="BB112:BH112" si="141">SUM(BB113:BB115)</f>
        <v>0</v>
      </c>
      <c r="BC112" s="104">
        <f t="shared" si="141"/>
        <v>0</v>
      </c>
      <c r="BD112" s="104">
        <f t="shared" si="141"/>
        <v>0</v>
      </c>
      <c r="BE112" s="104">
        <f t="shared" si="141"/>
        <v>0</v>
      </c>
      <c r="BF112" s="104">
        <f t="shared" si="141"/>
        <v>0</v>
      </c>
      <c r="BG112" s="119">
        <f t="shared" si="141"/>
        <v>0</v>
      </c>
      <c r="BH112" s="343">
        <f t="shared" si="141"/>
        <v>0</v>
      </c>
      <c r="BI112" s="903">
        <f>SUM(BI113:BI115)</f>
        <v>0</v>
      </c>
      <c r="BJ112" s="104">
        <f t="shared" ref="BJ112:BM112" si="142">SUM(BJ113:BJ115)</f>
        <v>0</v>
      </c>
      <c r="BK112" s="104">
        <f t="shared" si="142"/>
        <v>0</v>
      </c>
      <c r="BL112" s="104">
        <f t="shared" si="142"/>
        <v>0</v>
      </c>
      <c r="BM112" s="119">
        <f t="shared" si="142"/>
        <v>0</v>
      </c>
      <c r="BN112" s="961">
        <f>SUM(BN113:BN115)</f>
        <v>0</v>
      </c>
    </row>
    <row r="113" spans="1:66" x14ac:dyDescent="0.25">
      <c r="A113" s="31">
        <v>2251</v>
      </c>
      <c r="B113" s="50" t="s">
        <v>96</v>
      </c>
      <c r="C113" s="878">
        <f t="shared" ref="C113:D115" si="143">SUM(E113,AZ113,BH113)</f>
        <v>0</v>
      </c>
      <c r="D113" s="903">
        <f t="shared" si="143"/>
        <v>0</v>
      </c>
      <c r="E113" s="110">
        <f>SUM(F113:AY113)</f>
        <v>0</v>
      </c>
      <c r="F113" s="905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10"/>
      <c r="AZ113" s="675">
        <f t="shared" si="113"/>
        <v>0</v>
      </c>
      <c r="BA113" s="905"/>
      <c r="BB113" s="181"/>
      <c r="BC113" s="181"/>
      <c r="BD113" s="181"/>
      <c r="BE113" s="181"/>
      <c r="BF113" s="181"/>
      <c r="BG113" s="110"/>
      <c r="BH113" s="675">
        <f t="shared" ref="BH113:BH115" si="144">SUM(BI113:BM113)</f>
        <v>0</v>
      </c>
      <c r="BI113" s="905"/>
      <c r="BJ113" s="181"/>
      <c r="BK113" s="181"/>
      <c r="BL113" s="181"/>
      <c r="BM113" s="110"/>
      <c r="BN113" s="960"/>
    </row>
    <row r="114" spans="1:66" ht="24" x14ac:dyDescent="0.25">
      <c r="A114" s="31">
        <v>2252</v>
      </c>
      <c r="B114" s="50" t="s">
        <v>97</v>
      </c>
      <c r="C114" s="878">
        <f t="shared" si="143"/>
        <v>0</v>
      </c>
      <c r="D114" s="903">
        <f t="shared" si="143"/>
        <v>0</v>
      </c>
      <c r="E114" s="110">
        <f>SUM(F114:AY114)</f>
        <v>0</v>
      </c>
      <c r="F114" s="905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10"/>
      <c r="AZ114" s="675">
        <f t="shared" si="113"/>
        <v>0</v>
      </c>
      <c r="BA114" s="905"/>
      <c r="BB114" s="181"/>
      <c r="BC114" s="181"/>
      <c r="BD114" s="181"/>
      <c r="BE114" s="181"/>
      <c r="BF114" s="181"/>
      <c r="BG114" s="110"/>
      <c r="BH114" s="675">
        <f t="shared" si="144"/>
        <v>0</v>
      </c>
      <c r="BI114" s="905"/>
      <c r="BJ114" s="181"/>
      <c r="BK114" s="181"/>
      <c r="BL114" s="181"/>
      <c r="BM114" s="110"/>
      <c r="BN114" s="960"/>
    </row>
    <row r="115" spans="1:66" ht="24" x14ac:dyDescent="0.25">
      <c r="A115" s="31">
        <v>2259</v>
      </c>
      <c r="B115" s="50" t="s">
        <v>98</v>
      </c>
      <c r="C115" s="878">
        <f t="shared" si="143"/>
        <v>0</v>
      </c>
      <c r="D115" s="903">
        <f t="shared" si="143"/>
        <v>0</v>
      </c>
      <c r="E115" s="110">
        <f>SUM(F115:AY115)</f>
        <v>0</v>
      </c>
      <c r="F115" s="905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10"/>
      <c r="AZ115" s="675">
        <f t="shared" si="113"/>
        <v>0</v>
      </c>
      <c r="BA115" s="905"/>
      <c r="BB115" s="181"/>
      <c r="BC115" s="181"/>
      <c r="BD115" s="181"/>
      <c r="BE115" s="181"/>
      <c r="BF115" s="181"/>
      <c r="BG115" s="110"/>
      <c r="BH115" s="675">
        <f t="shared" si="144"/>
        <v>0</v>
      </c>
      <c r="BI115" s="905"/>
      <c r="BJ115" s="181"/>
      <c r="BK115" s="181"/>
      <c r="BL115" s="181"/>
      <c r="BM115" s="110"/>
      <c r="BN115" s="960"/>
    </row>
    <row r="116" spans="1:66" x14ac:dyDescent="0.25">
      <c r="A116" s="97">
        <v>2260</v>
      </c>
      <c r="B116" s="50" t="s">
        <v>99</v>
      </c>
      <c r="C116" s="878">
        <f t="shared" ref="C116:E116" si="145">SUM(C117:C121)</f>
        <v>0</v>
      </c>
      <c r="D116" s="903">
        <f t="shared" si="145"/>
        <v>0</v>
      </c>
      <c r="E116" s="119">
        <f t="shared" si="145"/>
        <v>0</v>
      </c>
      <c r="F116" s="903">
        <f>SUM(F117:F121)</f>
        <v>0</v>
      </c>
      <c r="G116" s="104">
        <f>SUM(G117:G121)</f>
        <v>0</v>
      </c>
      <c r="H116" s="104">
        <f t="shared" ref="H116:AX116" si="146">SUM(H117:H121)</f>
        <v>0</v>
      </c>
      <c r="I116" s="104">
        <f t="shared" si="146"/>
        <v>0</v>
      </c>
      <c r="J116" s="104">
        <f t="shared" si="146"/>
        <v>0</v>
      </c>
      <c r="K116" s="104">
        <f t="shared" si="146"/>
        <v>0</v>
      </c>
      <c r="L116" s="104">
        <f t="shared" si="146"/>
        <v>0</v>
      </c>
      <c r="M116" s="104">
        <f t="shared" si="146"/>
        <v>0</v>
      </c>
      <c r="N116" s="104">
        <f t="shared" si="146"/>
        <v>0</v>
      </c>
      <c r="O116" s="104">
        <f t="shared" si="146"/>
        <v>0</v>
      </c>
      <c r="P116" s="104">
        <f t="shared" si="146"/>
        <v>0</v>
      </c>
      <c r="Q116" s="104">
        <f t="shared" si="146"/>
        <v>0</v>
      </c>
      <c r="R116" s="104">
        <f t="shared" si="146"/>
        <v>0</v>
      </c>
      <c r="S116" s="104">
        <f t="shared" si="146"/>
        <v>0</v>
      </c>
      <c r="T116" s="104">
        <f t="shared" si="146"/>
        <v>0</v>
      </c>
      <c r="U116" s="104">
        <f t="shared" si="146"/>
        <v>0</v>
      </c>
      <c r="V116" s="104">
        <f t="shared" si="146"/>
        <v>0</v>
      </c>
      <c r="W116" s="104">
        <f t="shared" si="146"/>
        <v>0</v>
      </c>
      <c r="X116" s="104">
        <f t="shared" si="146"/>
        <v>0</v>
      </c>
      <c r="Y116" s="104">
        <f t="shared" si="146"/>
        <v>0</v>
      </c>
      <c r="Z116" s="104">
        <f t="shared" si="146"/>
        <v>0</v>
      </c>
      <c r="AA116" s="104">
        <f t="shared" si="146"/>
        <v>0</v>
      </c>
      <c r="AB116" s="104">
        <f t="shared" si="146"/>
        <v>0</v>
      </c>
      <c r="AC116" s="104">
        <f t="shared" si="146"/>
        <v>0</v>
      </c>
      <c r="AD116" s="104">
        <f t="shared" si="146"/>
        <v>0</v>
      </c>
      <c r="AE116" s="104">
        <f t="shared" si="146"/>
        <v>0</v>
      </c>
      <c r="AF116" s="104">
        <f t="shared" si="146"/>
        <v>0</v>
      </c>
      <c r="AG116" s="104">
        <f t="shared" si="146"/>
        <v>0</v>
      </c>
      <c r="AH116" s="104">
        <f t="shared" si="146"/>
        <v>0</v>
      </c>
      <c r="AI116" s="104">
        <f t="shared" si="146"/>
        <v>0</v>
      </c>
      <c r="AJ116" s="104">
        <f t="shared" si="146"/>
        <v>0</v>
      </c>
      <c r="AK116" s="104">
        <f t="shared" si="146"/>
        <v>0</v>
      </c>
      <c r="AL116" s="104">
        <f t="shared" si="146"/>
        <v>0</v>
      </c>
      <c r="AM116" s="104">
        <f t="shared" si="146"/>
        <v>0</v>
      </c>
      <c r="AN116" s="104">
        <f t="shared" si="146"/>
        <v>0</v>
      </c>
      <c r="AO116" s="104">
        <f t="shared" si="146"/>
        <v>0</v>
      </c>
      <c r="AP116" s="104">
        <f t="shared" si="146"/>
        <v>0</v>
      </c>
      <c r="AQ116" s="104">
        <f t="shared" si="146"/>
        <v>0</v>
      </c>
      <c r="AR116" s="104">
        <f t="shared" si="146"/>
        <v>0</v>
      </c>
      <c r="AS116" s="104">
        <f t="shared" si="146"/>
        <v>0</v>
      </c>
      <c r="AT116" s="104">
        <f t="shared" si="146"/>
        <v>0</v>
      </c>
      <c r="AU116" s="104">
        <f t="shared" si="146"/>
        <v>0</v>
      </c>
      <c r="AV116" s="104">
        <f t="shared" si="146"/>
        <v>0</v>
      </c>
      <c r="AW116" s="104">
        <f t="shared" si="146"/>
        <v>0</v>
      </c>
      <c r="AX116" s="104">
        <f t="shared" si="146"/>
        <v>0</v>
      </c>
      <c r="AY116" s="119">
        <f>SUM(AY117:AY121)</f>
        <v>0</v>
      </c>
      <c r="AZ116" s="343">
        <f t="shared" ref="AZ116" si="147">SUM(AZ117:AZ121)</f>
        <v>0</v>
      </c>
      <c r="BA116" s="903">
        <f>SUM(BA117:BA121)</f>
        <v>0</v>
      </c>
      <c r="BB116" s="104">
        <f t="shared" ref="BB116:BH116" si="148">SUM(BB117:BB121)</f>
        <v>0</v>
      </c>
      <c r="BC116" s="104">
        <f t="shared" si="148"/>
        <v>0</v>
      </c>
      <c r="BD116" s="104">
        <f t="shared" si="148"/>
        <v>0</v>
      </c>
      <c r="BE116" s="104">
        <f t="shared" si="148"/>
        <v>0</v>
      </c>
      <c r="BF116" s="104">
        <f t="shared" si="148"/>
        <v>0</v>
      </c>
      <c r="BG116" s="119">
        <f t="shared" si="148"/>
        <v>0</v>
      </c>
      <c r="BH116" s="343">
        <f t="shared" si="148"/>
        <v>0</v>
      </c>
      <c r="BI116" s="903">
        <f>SUM(BI117:BI121)</f>
        <v>0</v>
      </c>
      <c r="BJ116" s="104">
        <f t="shared" ref="BJ116:BM116" si="149">SUM(BJ117:BJ121)</f>
        <v>0</v>
      </c>
      <c r="BK116" s="104">
        <f t="shared" si="149"/>
        <v>0</v>
      </c>
      <c r="BL116" s="104">
        <f t="shared" si="149"/>
        <v>0</v>
      </c>
      <c r="BM116" s="119">
        <f t="shared" si="149"/>
        <v>0</v>
      </c>
      <c r="BN116" s="961">
        <f>SUM(BN117:BN121)</f>
        <v>0</v>
      </c>
    </row>
    <row r="117" spans="1:66" x14ac:dyDescent="0.25">
      <c r="A117" s="31">
        <v>2261</v>
      </c>
      <c r="B117" s="50" t="s">
        <v>100</v>
      </c>
      <c r="C117" s="878">
        <f t="shared" ref="C117:D121" si="150">SUM(E117,AZ117,BH117)</f>
        <v>0</v>
      </c>
      <c r="D117" s="903">
        <f t="shared" si="150"/>
        <v>0</v>
      </c>
      <c r="E117" s="110">
        <f>SUM(F117:AY117)</f>
        <v>0</v>
      </c>
      <c r="F117" s="905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10"/>
      <c r="AZ117" s="675">
        <f t="shared" si="113"/>
        <v>0</v>
      </c>
      <c r="BA117" s="905"/>
      <c r="BB117" s="181"/>
      <c r="BC117" s="181"/>
      <c r="BD117" s="181"/>
      <c r="BE117" s="181"/>
      <c r="BF117" s="181"/>
      <c r="BG117" s="110"/>
      <c r="BH117" s="675">
        <f t="shared" ref="BH117:BH121" si="151">SUM(BI117:BM117)</f>
        <v>0</v>
      </c>
      <c r="BI117" s="905"/>
      <c r="BJ117" s="181"/>
      <c r="BK117" s="181"/>
      <c r="BL117" s="181"/>
      <c r="BM117" s="110"/>
      <c r="BN117" s="960"/>
    </row>
    <row r="118" spans="1:66" x14ac:dyDescent="0.25">
      <c r="A118" s="31">
        <v>2262</v>
      </c>
      <c r="B118" s="50" t="s">
        <v>101</v>
      </c>
      <c r="C118" s="878">
        <f t="shared" si="150"/>
        <v>0</v>
      </c>
      <c r="D118" s="903">
        <f t="shared" si="150"/>
        <v>0</v>
      </c>
      <c r="E118" s="110">
        <f>SUM(F118:AY118)</f>
        <v>0</v>
      </c>
      <c r="F118" s="905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10"/>
      <c r="AZ118" s="675">
        <f t="shared" si="113"/>
        <v>0</v>
      </c>
      <c r="BA118" s="905"/>
      <c r="BB118" s="181"/>
      <c r="BC118" s="181"/>
      <c r="BD118" s="181"/>
      <c r="BE118" s="181"/>
      <c r="BF118" s="181"/>
      <c r="BG118" s="110"/>
      <c r="BH118" s="675">
        <f t="shared" si="151"/>
        <v>0</v>
      </c>
      <c r="BI118" s="905"/>
      <c r="BJ118" s="181"/>
      <c r="BK118" s="181"/>
      <c r="BL118" s="181"/>
      <c r="BM118" s="110"/>
      <c r="BN118" s="960"/>
    </row>
    <row r="119" spans="1:66" x14ac:dyDescent="0.25">
      <c r="A119" s="31">
        <v>2263</v>
      </c>
      <c r="B119" s="50" t="s">
        <v>102</v>
      </c>
      <c r="C119" s="878">
        <f t="shared" si="150"/>
        <v>0</v>
      </c>
      <c r="D119" s="903">
        <f t="shared" si="150"/>
        <v>0</v>
      </c>
      <c r="E119" s="110">
        <f>SUM(F119:AY119)</f>
        <v>0</v>
      </c>
      <c r="F119" s="905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10"/>
      <c r="AZ119" s="675">
        <f t="shared" si="113"/>
        <v>0</v>
      </c>
      <c r="BA119" s="905"/>
      <c r="BB119" s="181"/>
      <c r="BC119" s="181"/>
      <c r="BD119" s="181"/>
      <c r="BE119" s="181"/>
      <c r="BF119" s="181"/>
      <c r="BG119" s="110"/>
      <c r="BH119" s="675">
        <f t="shared" si="151"/>
        <v>0</v>
      </c>
      <c r="BI119" s="905"/>
      <c r="BJ119" s="181"/>
      <c r="BK119" s="181"/>
      <c r="BL119" s="181"/>
      <c r="BM119" s="110"/>
      <c r="BN119" s="960"/>
    </row>
    <row r="120" spans="1:66" ht="24" x14ac:dyDescent="0.25">
      <c r="A120" s="31">
        <v>2264</v>
      </c>
      <c r="B120" s="50" t="s">
        <v>307</v>
      </c>
      <c r="C120" s="878">
        <f t="shared" si="150"/>
        <v>0</v>
      </c>
      <c r="D120" s="903">
        <f t="shared" si="150"/>
        <v>0</v>
      </c>
      <c r="E120" s="110">
        <f>SUM(F120:AY120)</f>
        <v>0</v>
      </c>
      <c r="F120" s="905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10"/>
      <c r="AZ120" s="675">
        <f t="shared" si="113"/>
        <v>0</v>
      </c>
      <c r="BA120" s="905"/>
      <c r="BB120" s="181"/>
      <c r="BC120" s="181"/>
      <c r="BD120" s="181"/>
      <c r="BE120" s="181"/>
      <c r="BF120" s="181"/>
      <c r="BG120" s="110"/>
      <c r="BH120" s="675">
        <f t="shared" si="151"/>
        <v>0</v>
      </c>
      <c r="BI120" s="905"/>
      <c r="BJ120" s="181"/>
      <c r="BK120" s="181"/>
      <c r="BL120" s="181"/>
      <c r="BM120" s="110"/>
      <c r="BN120" s="960"/>
    </row>
    <row r="121" spans="1:66" x14ac:dyDescent="0.25">
      <c r="A121" s="31">
        <v>2269</v>
      </c>
      <c r="B121" s="50" t="s">
        <v>103</v>
      </c>
      <c r="C121" s="878">
        <f t="shared" si="150"/>
        <v>0</v>
      </c>
      <c r="D121" s="903">
        <f t="shared" si="150"/>
        <v>0</v>
      </c>
      <c r="E121" s="110">
        <f>SUM(F121:AY121)</f>
        <v>0</v>
      </c>
      <c r="F121" s="905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10"/>
      <c r="AZ121" s="675">
        <f t="shared" si="113"/>
        <v>0</v>
      </c>
      <c r="BA121" s="905"/>
      <c r="BB121" s="181"/>
      <c r="BC121" s="181"/>
      <c r="BD121" s="181"/>
      <c r="BE121" s="181"/>
      <c r="BF121" s="181"/>
      <c r="BG121" s="110"/>
      <c r="BH121" s="675">
        <f t="shared" si="151"/>
        <v>0</v>
      </c>
      <c r="BI121" s="905"/>
      <c r="BJ121" s="181"/>
      <c r="BK121" s="181"/>
      <c r="BL121" s="181"/>
      <c r="BM121" s="110"/>
      <c r="BN121" s="960"/>
    </row>
    <row r="122" spans="1:66" x14ac:dyDescent="0.25">
      <c r="A122" s="97">
        <v>2270</v>
      </c>
      <c r="B122" s="50" t="s">
        <v>104</v>
      </c>
      <c r="C122" s="878">
        <f t="shared" ref="C122:E122" si="152">SUM(C123:C127)</f>
        <v>466324</v>
      </c>
      <c r="D122" s="903">
        <f t="shared" si="152"/>
        <v>500000</v>
      </c>
      <c r="E122" s="119">
        <f t="shared" si="152"/>
        <v>466324</v>
      </c>
      <c r="F122" s="903">
        <f>SUM(F123:F127)</f>
        <v>500000</v>
      </c>
      <c r="G122" s="104">
        <f>SUM(G123:G127)</f>
        <v>-29200</v>
      </c>
      <c r="H122" s="104">
        <f t="shared" ref="H122:AX122" si="153">SUM(H123:H127)</f>
        <v>-230</v>
      </c>
      <c r="I122" s="104">
        <f t="shared" si="153"/>
        <v>-1449</v>
      </c>
      <c r="J122" s="104">
        <f t="shared" si="153"/>
        <v>-302797</v>
      </c>
      <c r="K122" s="104">
        <f t="shared" si="153"/>
        <v>300000</v>
      </c>
      <c r="L122" s="104">
        <f t="shared" si="153"/>
        <v>0</v>
      </c>
      <c r="M122" s="104">
        <f t="shared" si="153"/>
        <v>0</v>
      </c>
      <c r="N122" s="104">
        <f t="shared" si="153"/>
        <v>0</v>
      </c>
      <c r="O122" s="104">
        <f t="shared" si="153"/>
        <v>0</v>
      </c>
      <c r="P122" s="104">
        <f t="shared" si="153"/>
        <v>0</v>
      </c>
      <c r="Q122" s="104">
        <f t="shared" si="153"/>
        <v>0</v>
      </c>
      <c r="R122" s="104">
        <f t="shared" si="153"/>
        <v>0</v>
      </c>
      <c r="S122" s="104">
        <f t="shared" si="153"/>
        <v>0</v>
      </c>
      <c r="T122" s="104">
        <f t="shared" si="153"/>
        <v>0</v>
      </c>
      <c r="U122" s="104">
        <f t="shared" si="153"/>
        <v>0</v>
      </c>
      <c r="V122" s="104">
        <f t="shared" si="153"/>
        <v>0</v>
      </c>
      <c r="W122" s="104">
        <f t="shared" si="153"/>
        <v>0</v>
      </c>
      <c r="X122" s="104">
        <f t="shared" si="153"/>
        <v>0</v>
      </c>
      <c r="Y122" s="104">
        <f t="shared" si="153"/>
        <v>0</v>
      </c>
      <c r="Z122" s="104">
        <f t="shared" si="153"/>
        <v>0</v>
      </c>
      <c r="AA122" s="104">
        <f t="shared" si="153"/>
        <v>0</v>
      </c>
      <c r="AB122" s="104">
        <f t="shared" si="153"/>
        <v>0</v>
      </c>
      <c r="AC122" s="104">
        <f t="shared" si="153"/>
        <v>0</v>
      </c>
      <c r="AD122" s="104">
        <f t="shared" si="153"/>
        <v>0</v>
      </c>
      <c r="AE122" s="104">
        <f t="shared" si="153"/>
        <v>0</v>
      </c>
      <c r="AF122" s="104">
        <f t="shared" si="153"/>
        <v>0</v>
      </c>
      <c r="AG122" s="104">
        <f t="shared" si="153"/>
        <v>0</v>
      </c>
      <c r="AH122" s="104">
        <f t="shared" si="153"/>
        <v>0</v>
      </c>
      <c r="AI122" s="104">
        <f t="shared" si="153"/>
        <v>0</v>
      </c>
      <c r="AJ122" s="104">
        <f t="shared" si="153"/>
        <v>0</v>
      </c>
      <c r="AK122" s="104">
        <f t="shared" si="153"/>
        <v>0</v>
      </c>
      <c r="AL122" s="104">
        <f t="shared" si="153"/>
        <v>0</v>
      </c>
      <c r="AM122" s="104">
        <f t="shared" si="153"/>
        <v>0</v>
      </c>
      <c r="AN122" s="104">
        <f t="shared" si="153"/>
        <v>0</v>
      </c>
      <c r="AO122" s="104">
        <f t="shared" si="153"/>
        <v>0</v>
      </c>
      <c r="AP122" s="104">
        <f t="shared" si="153"/>
        <v>0</v>
      </c>
      <c r="AQ122" s="104">
        <f t="shared" si="153"/>
        <v>0</v>
      </c>
      <c r="AR122" s="104">
        <f t="shared" si="153"/>
        <v>0</v>
      </c>
      <c r="AS122" s="104">
        <f t="shared" si="153"/>
        <v>0</v>
      </c>
      <c r="AT122" s="104">
        <f t="shared" si="153"/>
        <v>0</v>
      </c>
      <c r="AU122" s="104">
        <f t="shared" si="153"/>
        <v>0</v>
      </c>
      <c r="AV122" s="104">
        <f t="shared" si="153"/>
        <v>0</v>
      </c>
      <c r="AW122" s="104">
        <f t="shared" si="153"/>
        <v>0</v>
      </c>
      <c r="AX122" s="104">
        <f t="shared" si="153"/>
        <v>0</v>
      </c>
      <c r="AY122" s="119">
        <f>SUM(AY123:AY127)</f>
        <v>0</v>
      </c>
      <c r="AZ122" s="343">
        <f t="shared" ref="AZ122" si="154">SUM(AZ123:AZ127)</f>
        <v>0</v>
      </c>
      <c r="BA122" s="903">
        <f>SUM(BA123:BA127)</f>
        <v>0</v>
      </c>
      <c r="BB122" s="104">
        <f t="shared" ref="BB122:BH122" si="155">SUM(BB123:BB127)</f>
        <v>0</v>
      </c>
      <c r="BC122" s="104">
        <f t="shared" si="155"/>
        <v>0</v>
      </c>
      <c r="BD122" s="104">
        <f t="shared" si="155"/>
        <v>0</v>
      </c>
      <c r="BE122" s="104">
        <f t="shared" si="155"/>
        <v>0</v>
      </c>
      <c r="BF122" s="104">
        <f t="shared" si="155"/>
        <v>0</v>
      </c>
      <c r="BG122" s="119">
        <f t="shared" si="155"/>
        <v>0</v>
      </c>
      <c r="BH122" s="343">
        <f t="shared" si="155"/>
        <v>0</v>
      </c>
      <c r="BI122" s="903">
        <f>SUM(BI123:BI127)</f>
        <v>0</v>
      </c>
      <c r="BJ122" s="104">
        <f t="shared" ref="BJ122:BM122" si="156">SUM(BJ123:BJ127)</f>
        <v>0</v>
      </c>
      <c r="BK122" s="104">
        <f t="shared" si="156"/>
        <v>0</v>
      </c>
      <c r="BL122" s="104">
        <f t="shared" si="156"/>
        <v>0</v>
      </c>
      <c r="BM122" s="119">
        <f t="shared" si="156"/>
        <v>0</v>
      </c>
      <c r="BN122" s="961">
        <f>SUM(BN123:BN127)</f>
        <v>0</v>
      </c>
    </row>
    <row r="123" spans="1:66" x14ac:dyDescent="0.25">
      <c r="A123" s="31">
        <v>2272</v>
      </c>
      <c r="B123" s="1" t="s">
        <v>105</v>
      </c>
      <c r="C123" s="355">
        <f t="shared" ref="C123:D127" si="157">SUM(E123,AZ123,BH123)</f>
        <v>0</v>
      </c>
      <c r="D123" s="903">
        <f t="shared" si="157"/>
        <v>0</v>
      </c>
      <c r="E123" s="110">
        <f>SUM(F123:AY123)</f>
        <v>0</v>
      </c>
      <c r="F123" s="905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10"/>
      <c r="AZ123" s="675">
        <f t="shared" si="113"/>
        <v>0</v>
      </c>
      <c r="BA123" s="905"/>
      <c r="BB123" s="181"/>
      <c r="BC123" s="181"/>
      <c r="BD123" s="181"/>
      <c r="BE123" s="181"/>
      <c r="BF123" s="181"/>
      <c r="BG123" s="110"/>
      <c r="BH123" s="675">
        <f t="shared" ref="BH123:BH127" si="158">SUM(BI123:BM123)</f>
        <v>0</v>
      </c>
      <c r="BI123" s="905"/>
      <c r="BJ123" s="181"/>
      <c r="BK123" s="181"/>
      <c r="BL123" s="181"/>
      <c r="BM123" s="110"/>
      <c r="BN123" s="960"/>
    </row>
    <row r="124" spans="1:66" ht="24" x14ac:dyDescent="0.25">
      <c r="A124" s="31">
        <v>2275</v>
      </c>
      <c r="B124" s="50" t="s">
        <v>106</v>
      </c>
      <c r="C124" s="878">
        <f t="shared" si="157"/>
        <v>466324</v>
      </c>
      <c r="D124" s="903">
        <f t="shared" si="157"/>
        <v>500000</v>
      </c>
      <c r="E124" s="110">
        <f>SUM(F124:AY124)</f>
        <v>466324</v>
      </c>
      <c r="F124" s="905">
        <v>500000</v>
      </c>
      <c r="G124" s="181">
        <v>-29200</v>
      </c>
      <c r="H124" s="181">
        <v>-230</v>
      </c>
      <c r="I124" s="181">
        <f>4410+17897+744-24500</f>
        <v>-1449</v>
      </c>
      <c r="J124" s="181">
        <f>-279045-23752</f>
        <v>-302797</v>
      </c>
      <c r="K124" s="181">
        <v>300000</v>
      </c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10"/>
      <c r="AZ124" s="675">
        <f t="shared" si="113"/>
        <v>0</v>
      </c>
      <c r="BA124" s="905"/>
      <c r="BB124" s="181"/>
      <c r="BC124" s="181"/>
      <c r="BD124" s="181"/>
      <c r="BE124" s="181"/>
      <c r="BF124" s="181"/>
      <c r="BG124" s="110"/>
      <c r="BH124" s="675">
        <f t="shared" si="158"/>
        <v>0</v>
      </c>
      <c r="BI124" s="905"/>
      <c r="BJ124" s="181"/>
      <c r="BK124" s="181"/>
      <c r="BL124" s="181"/>
      <c r="BM124" s="110"/>
      <c r="BN124" s="960"/>
    </row>
    <row r="125" spans="1:66" ht="36" x14ac:dyDescent="0.25">
      <c r="A125" s="31">
        <v>2276</v>
      </c>
      <c r="B125" s="50" t="s">
        <v>107</v>
      </c>
      <c r="C125" s="878">
        <f t="shared" si="157"/>
        <v>0</v>
      </c>
      <c r="D125" s="903">
        <f t="shared" si="157"/>
        <v>0</v>
      </c>
      <c r="E125" s="110">
        <f>SUM(F125:AY125)</f>
        <v>0</v>
      </c>
      <c r="F125" s="905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10"/>
      <c r="AZ125" s="675">
        <f t="shared" si="113"/>
        <v>0</v>
      </c>
      <c r="BA125" s="905"/>
      <c r="BB125" s="181"/>
      <c r="BC125" s="181"/>
      <c r="BD125" s="181"/>
      <c r="BE125" s="181"/>
      <c r="BF125" s="181"/>
      <c r="BG125" s="110"/>
      <c r="BH125" s="675">
        <f t="shared" si="158"/>
        <v>0</v>
      </c>
      <c r="BI125" s="905"/>
      <c r="BJ125" s="181"/>
      <c r="BK125" s="181"/>
      <c r="BL125" s="181"/>
      <c r="BM125" s="110"/>
      <c r="BN125" s="960"/>
    </row>
    <row r="126" spans="1:66" ht="24" customHeight="1" x14ac:dyDescent="0.25">
      <c r="A126" s="31">
        <v>2278</v>
      </c>
      <c r="B126" s="50" t="s">
        <v>108</v>
      </c>
      <c r="C126" s="878">
        <f t="shared" si="157"/>
        <v>0</v>
      </c>
      <c r="D126" s="903">
        <f t="shared" si="157"/>
        <v>0</v>
      </c>
      <c r="E126" s="110">
        <f>SUM(F126:AY126)</f>
        <v>0</v>
      </c>
      <c r="F126" s="905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10"/>
      <c r="AZ126" s="675">
        <f t="shared" si="113"/>
        <v>0</v>
      </c>
      <c r="BA126" s="905"/>
      <c r="BB126" s="181"/>
      <c r="BC126" s="181"/>
      <c r="BD126" s="181"/>
      <c r="BE126" s="181"/>
      <c r="BF126" s="181"/>
      <c r="BG126" s="110"/>
      <c r="BH126" s="675">
        <f t="shared" si="158"/>
        <v>0</v>
      </c>
      <c r="BI126" s="905"/>
      <c r="BJ126" s="181"/>
      <c r="BK126" s="181"/>
      <c r="BL126" s="181"/>
      <c r="BM126" s="110"/>
      <c r="BN126" s="960"/>
    </row>
    <row r="127" spans="1:66" ht="24" x14ac:dyDescent="0.25">
      <c r="A127" s="31">
        <v>2279</v>
      </c>
      <c r="B127" s="50" t="s">
        <v>109</v>
      </c>
      <c r="C127" s="878">
        <f t="shared" si="157"/>
        <v>0</v>
      </c>
      <c r="D127" s="903">
        <f t="shared" si="157"/>
        <v>0</v>
      </c>
      <c r="E127" s="110">
        <f>SUM(F127:AY127)</f>
        <v>0</v>
      </c>
      <c r="F127" s="905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10"/>
      <c r="AZ127" s="675">
        <f t="shared" si="113"/>
        <v>0</v>
      </c>
      <c r="BA127" s="905"/>
      <c r="BB127" s="181"/>
      <c r="BC127" s="181"/>
      <c r="BD127" s="181"/>
      <c r="BE127" s="181"/>
      <c r="BF127" s="181"/>
      <c r="BG127" s="110"/>
      <c r="BH127" s="675">
        <f t="shared" si="158"/>
        <v>0</v>
      </c>
      <c r="BI127" s="905"/>
      <c r="BJ127" s="181"/>
      <c r="BK127" s="181"/>
      <c r="BL127" s="181"/>
      <c r="BM127" s="110"/>
      <c r="BN127" s="960"/>
    </row>
    <row r="128" spans="1:66" ht="24" x14ac:dyDescent="0.25">
      <c r="A128" s="102">
        <v>2280</v>
      </c>
      <c r="B128" s="45" t="s">
        <v>110</v>
      </c>
      <c r="C128" s="874">
        <f t="shared" ref="C128" si="159">SUM(C129)</f>
        <v>0</v>
      </c>
      <c r="D128" s="897">
        <f t="shared" ref="D128:BN128" si="160">SUM(D129)</f>
        <v>0</v>
      </c>
      <c r="E128" s="124">
        <f t="shared" si="160"/>
        <v>0</v>
      </c>
      <c r="F128" s="897">
        <f t="shared" si="160"/>
        <v>0</v>
      </c>
      <c r="G128" s="183">
        <f t="shared" si="160"/>
        <v>0</v>
      </c>
      <c r="H128" s="183">
        <f t="shared" si="160"/>
        <v>0</v>
      </c>
      <c r="I128" s="183">
        <f t="shared" si="160"/>
        <v>0</v>
      </c>
      <c r="J128" s="183">
        <f t="shared" si="160"/>
        <v>0</v>
      </c>
      <c r="K128" s="183">
        <f t="shared" si="160"/>
        <v>0</v>
      </c>
      <c r="L128" s="183">
        <f t="shared" si="160"/>
        <v>0</v>
      </c>
      <c r="M128" s="183">
        <f t="shared" si="160"/>
        <v>0</v>
      </c>
      <c r="N128" s="183">
        <f t="shared" si="160"/>
        <v>0</v>
      </c>
      <c r="O128" s="183">
        <f t="shared" si="160"/>
        <v>0</v>
      </c>
      <c r="P128" s="183">
        <f t="shared" si="160"/>
        <v>0</v>
      </c>
      <c r="Q128" s="183">
        <f t="shared" si="160"/>
        <v>0</v>
      </c>
      <c r="R128" s="183">
        <f t="shared" si="160"/>
        <v>0</v>
      </c>
      <c r="S128" s="183">
        <f t="shared" si="160"/>
        <v>0</v>
      </c>
      <c r="T128" s="183">
        <f t="shared" si="160"/>
        <v>0</v>
      </c>
      <c r="U128" s="183">
        <f t="shared" si="160"/>
        <v>0</v>
      </c>
      <c r="V128" s="183">
        <f t="shared" si="160"/>
        <v>0</v>
      </c>
      <c r="W128" s="183">
        <f t="shared" si="160"/>
        <v>0</v>
      </c>
      <c r="X128" s="183">
        <f t="shared" si="160"/>
        <v>0</v>
      </c>
      <c r="Y128" s="183">
        <f t="shared" si="160"/>
        <v>0</v>
      </c>
      <c r="Z128" s="183">
        <f t="shared" si="160"/>
        <v>0</v>
      </c>
      <c r="AA128" s="183">
        <f t="shared" si="160"/>
        <v>0</v>
      </c>
      <c r="AB128" s="183">
        <f t="shared" si="160"/>
        <v>0</v>
      </c>
      <c r="AC128" s="183">
        <f t="shared" si="160"/>
        <v>0</v>
      </c>
      <c r="AD128" s="183">
        <f t="shared" si="160"/>
        <v>0</v>
      </c>
      <c r="AE128" s="183">
        <f t="shared" si="160"/>
        <v>0</v>
      </c>
      <c r="AF128" s="183">
        <f t="shared" si="160"/>
        <v>0</v>
      </c>
      <c r="AG128" s="183">
        <f t="shared" si="160"/>
        <v>0</v>
      </c>
      <c r="AH128" s="183">
        <f t="shared" si="160"/>
        <v>0</v>
      </c>
      <c r="AI128" s="183">
        <f t="shared" si="160"/>
        <v>0</v>
      </c>
      <c r="AJ128" s="183">
        <f t="shared" si="160"/>
        <v>0</v>
      </c>
      <c r="AK128" s="183">
        <f t="shared" si="160"/>
        <v>0</v>
      </c>
      <c r="AL128" s="183">
        <f t="shared" si="160"/>
        <v>0</v>
      </c>
      <c r="AM128" s="183">
        <f t="shared" si="160"/>
        <v>0</v>
      </c>
      <c r="AN128" s="183">
        <f t="shared" si="160"/>
        <v>0</v>
      </c>
      <c r="AO128" s="183">
        <f t="shared" si="160"/>
        <v>0</v>
      </c>
      <c r="AP128" s="183">
        <f t="shared" si="160"/>
        <v>0</v>
      </c>
      <c r="AQ128" s="183">
        <f t="shared" si="160"/>
        <v>0</v>
      </c>
      <c r="AR128" s="183">
        <f t="shared" si="160"/>
        <v>0</v>
      </c>
      <c r="AS128" s="183">
        <f t="shared" si="160"/>
        <v>0</v>
      </c>
      <c r="AT128" s="183">
        <f t="shared" si="160"/>
        <v>0</v>
      </c>
      <c r="AU128" s="183">
        <f t="shared" si="160"/>
        <v>0</v>
      </c>
      <c r="AV128" s="183">
        <f t="shared" si="160"/>
        <v>0</v>
      </c>
      <c r="AW128" s="183">
        <f t="shared" si="160"/>
        <v>0</v>
      </c>
      <c r="AX128" s="183">
        <f t="shared" si="160"/>
        <v>0</v>
      </c>
      <c r="AY128" s="124">
        <f t="shared" si="160"/>
        <v>0</v>
      </c>
      <c r="AZ128" s="359">
        <f t="shared" si="160"/>
        <v>0</v>
      </c>
      <c r="BA128" s="897">
        <f t="shared" si="160"/>
        <v>0</v>
      </c>
      <c r="BB128" s="183">
        <f t="shared" si="160"/>
        <v>0</v>
      </c>
      <c r="BC128" s="183">
        <f t="shared" si="160"/>
        <v>0</v>
      </c>
      <c r="BD128" s="183">
        <f t="shared" si="160"/>
        <v>0</v>
      </c>
      <c r="BE128" s="183">
        <f t="shared" si="160"/>
        <v>0</v>
      </c>
      <c r="BF128" s="183">
        <f t="shared" si="160"/>
        <v>0</v>
      </c>
      <c r="BG128" s="124">
        <f t="shared" si="160"/>
        <v>0</v>
      </c>
      <c r="BH128" s="359">
        <f t="shared" si="160"/>
        <v>0</v>
      </c>
      <c r="BI128" s="897">
        <f t="shared" si="160"/>
        <v>0</v>
      </c>
      <c r="BJ128" s="183">
        <f t="shared" si="160"/>
        <v>0</v>
      </c>
      <c r="BK128" s="183">
        <f t="shared" si="160"/>
        <v>0</v>
      </c>
      <c r="BL128" s="183">
        <f t="shared" si="160"/>
        <v>0</v>
      </c>
      <c r="BM128" s="124">
        <f t="shared" si="160"/>
        <v>0</v>
      </c>
      <c r="BN128" s="961">
        <f t="shared" si="160"/>
        <v>0</v>
      </c>
    </row>
    <row r="129" spans="1:66" ht="24" x14ac:dyDescent="0.25">
      <c r="A129" s="31">
        <v>2283</v>
      </c>
      <c r="B129" s="50" t="s">
        <v>111</v>
      </c>
      <c r="C129" s="878">
        <f>SUM(E129,AZ129,BH129)</f>
        <v>0</v>
      </c>
      <c r="D129" s="903">
        <f>SUM(F129,BA129,BI129)</f>
        <v>0</v>
      </c>
      <c r="E129" s="110">
        <f>SUM(F129:AY129)</f>
        <v>0</v>
      </c>
      <c r="F129" s="905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10"/>
      <c r="AZ129" s="675">
        <f t="shared" si="113"/>
        <v>0</v>
      </c>
      <c r="BA129" s="905"/>
      <c r="BB129" s="181"/>
      <c r="BC129" s="181"/>
      <c r="BD129" s="181"/>
      <c r="BE129" s="181"/>
      <c r="BF129" s="181"/>
      <c r="BG129" s="110"/>
      <c r="BH129" s="675">
        <f>SUM(BI129:BM129)</f>
        <v>0</v>
      </c>
      <c r="BI129" s="905"/>
      <c r="BJ129" s="181"/>
      <c r="BK129" s="181"/>
      <c r="BL129" s="181"/>
      <c r="BM129" s="110"/>
      <c r="BN129" s="960"/>
    </row>
    <row r="130" spans="1:66" ht="38.25" customHeight="1" x14ac:dyDescent="0.25">
      <c r="A130" s="38">
        <v>2300</v>
      </c>
      <c r="B130" s="90" t="s">
        <v>112</v>
      </c>
      <c r="C130" s="923">
        <f t="shared" ref="C130:E130" si="161">SUM(C131,C136,C140,C141,C144,C151,C159,C160,C163)</f>
        <v>0</v>
      </c>
      <c r="D130" s="891">
        <f t="shared" si="161"/>
        <v>0</v>
      </c>
      <c r="E130" s="109">
        <f t="shared" si="161"/>
        <v>0</v>
      </c>
      <c r="F130" s="891">
        <f>SUM(F131,F136,F140,F141,F144,F151,F159,F160,F163)</f>
        <v>0</v>
      </c>
      <c r="G130" s="91">
        <f>SUM(G131,G136,G140,G141,G144,G151,G159,G160,G163)</f>
        <v>0</v>
      </c>
      <c r="H130" s="91">
        <f t="shared" ref="H130:AX130" si="162">SUM(H131,H136,H140,H141,H144,H151,H159,H160,H163)</f>
        <v>0</v>
      </c>
      <c r="I130" s="91">
        <f t="shared" si="162"/>
        <v>0</v>
      </c>
      <c r="J130" s="91">
        <f t="shared" si="162"/>
        <v>0</v>
      </c>
      <c r="K130" s="91">
        <f t="shared" si="162"/>
        <v>0</v>
      </c>
      <c r="L130" s="91">
        <f t="shared" si="162"/>
        <v>0</v>
      </c>
      <c r="M130" s="91">
        <f t="shared" si="162"/>
        <v>0</v>
      </c>
      <c r="N130" s="91">
        <f t="shared" si="162"/>
        <v>0</v>
      </c>
      <c r="O130" s="91">
        <f t="shared" si="162"/>
        <v>0</v>
      </c>
      <c r="P130" s="91">
        <f t="shared" si="162"/>
        <v>0</v>
      </c>
      <c r="Q130" s="91">
        <f t="shared" si="162"/>
        <v>0</v>
      </c>
      <c r="R130" s="91">
        <f t="shared" si="162"/>
        <v>0</v>
      </c>
      <c r="S130" s="91">
        <f t="shared" si="162"/>
        <v>0</v>
      </c>
      <c r="T130" s="91">
        <f t="shared" si="162"/>
        <v>0</v>
      </c>
      <c r="U130" s="91">
        <f t="shared" si="162"/>
        <v>0</v>
      </c>
      <c r="V130" s="91">
        <f t="shared" si="162"/>
        <v>0</v>
      </c>
      <c r="W130" s="91">
        <f t="shared" si="162"/>
        <v>0</v>
      </c>
      <c r="X130" s="91">
        <f t="shared" si="162"/>
        <v>0</v>
      </c>
      <c r="Y130" s="91">
        <f t="shared" si="162"/>
        <v>0</v>
      </c>
      <c r="Z130" s="91">
        <f t="shared" si="162"/>
        <v>0</v>
      </c>
      <c r="AA130" s="91">
        <f t="shared" si="162"/>
        <v>0</v>
      </c>
      <c r="AB130" s="91">
        <f t="shared" si="162"/>
        <v>0</v>
      </c>
      <c r="AC130" s="91">
        <f t="shared" si="162"/>
        <v>0</v>
      </c>
      <c r="AD130" s="91">
        <f t="shared" si="162"/>
        <v>0</v>
      </c>
      <c r="AE130" s="91">
        <f t="shared" si="162"/>
        <v>0</v>
      </c>
      <c r="AF130" s="91">
        <f t="shared" si="162"/>
        <v>0</v>
      </c>
      <c r="AG130" s="91">
        <f t="shared" si="162"/>
        <v>0</v>
      </c>
      <c r="AH130" s="91">
        <f t="shared" si="162"/>
        <v>0</v>
      </c>
      <c r="AI130" s="91">
        <f t="shared" si="162"/>
        <v>0</v>
      </c>
      <c r="AJ130" s="91">
        <f t="shared" si="162"/>
        <v>0</v>
      </c>
      <c r="AK130" s="91">
        <f t="shared" si="162"/>
        <v>0</v>
      </c>
      <c r="AL130" s="91">
        <f t="shared" si="162"/>
        <v>0</v>
      </c>
      <c r="AM130" s="91">
        <f t="shared" si="162"/>
        <v>0</v>
      </c>
      <c r="AN130" s="91">
        <f t="shared" si="162"/>
        <v>0</v>
      </c>
      <c r="AO130" s="91">
        <f t="shared" si="162"/>
        <v>0</v>
      </c>
      <c r="AP130" s="91">
        <f t="shared" si="162"/>
        <v>0</v>
      </c>
      <c r="AQ130" s="91">
        <f t="shared" si="162"/>
        <v>0</v>
      </c>
      <c r="AR130" s="91">
        <f t="shared" si="162"/>
        <v>0</v>
      </c>
      <c r="AS130" s="91">
        <f t="shared" si="162"/>
        <v>0</v>
      </c>
      <c r="AT130" s="91">
        <f t="shared" si="162"/>
        <v>0</v>
      </c>
      <c r="AU130" s="91">
        <f t="shared" si="162"/>
        <v>0</v>
      </c>
      <c r="AV130" s="91">
        <f t="shared" si="162"/>
        <v>0</v>
      </c>
      <c r="AW130" s="91">
        <f t="shared" si="162"/>
        <v>0</v>
      </c>
      <c r="AX130" s="91">
        <f t="shared" si="162"/>
        <v>0</v>
      </c>
      <c r="AY130" s="109">
        <f>SUM(AY131,AY136,AY140,AY141,AY144,AY151,AY159,AY160,AY163)</f>
        <v>0</v>
      </c>
      <c r="AZ130" s="358">
        <f t="shared" ref="AZ130" si="163">SUM(AZ131,AZ136,AZ140,AZ141,AZ144,AZ151,AZ159,AZ160,AZ163)</f>
        <v>0</v>
      </c>
      <c r="BA130" s="891">
        <f>SUM(BA131,BA136,BA140,BA141,BA144,BA151,BA159,BA160,BA163)</f>
        <v>0</v>
      </c>
      <c r="BB130" s="91">
        <f t="shared" ref="BB130:BH130" si="164">SUM(BB131,BB136,BB140,BB141,BB144,BB151,BB159,BB160,BB163)</f>
        <v>0</v>
      </c>
      <c r="BC130" s="91">
        <f t="shared" si="164"/>
        <v>0</v>
      </c>
      <c r="BD130" s="91">
        <f t="shared" si="164"/>
        <v>0</v>
      </c>
      <c r="BE130" s="91">
        <f t="shared" si="164"/>
        <v>0</v>
      </c>
      <c r="BF130" s="91">
        <f t="shared" si="164"/>
        <v>0</v>
      </c>
      <c r="BG130" s="109">
        <f t="shared" si="164"/>
        <v>0</v>
      </c>
      <c r="BH130" s="358">
        <f t="shared" si="164"/>
        <v>0</v>
      </c>
      <c r="BI130" s="891">
        <f>SUM(BI131,BI136,BI140,BI141,BI144,BI151,BI159,BI160,BI163)</f>
        <v>0</v>
      </c>
      <c r="BJ130" s="91">
        <f t="shared" ref="BJ130:BM130" si="165">SUM(BJ131,BJ136,BJ140,BJ141,BJ144,BJ151,BJ159,BJ160,BJ163)</f>
        <v>0</v>
      </c>
      <c r="BK130" s="91">
        <f t="shared" si="165"/>
        <v>0</v>
      </c>
      <c r="BL130" s="91">
        <f t="shared" si="165"/>
        <v>0</v>
      </c>
      <c r="BM130" s="109">
        <f t="shared" si="165"/>
        <v>0</v>
      </c>
      <c r="BN130" s="963">
        <f>SUM(BN131,BN136,BN140,BN141,BN144,BN151,BN159,BN160,BN163)</f>
        <v>0</v>
      </c>
    </row>
    <row r="131" spans="1:66" ht="24" x14ac:dyDescent="0.25">
      <c r="A131" s="102">
        <v>2310</v>
      </c>
      <c r="B131" s="45" t="s">
        <v>308</v>
      </c>
      <c r="C131" s="874">
        <f t="shared" ref="C131:E131" si="166">SUM(C132:C135)</f>
        <v>0</v>
      </c>
      <c r="D131" s="897">
        <f t="shared" si="166"/>
        <v>0</v>
      </c>
      <c r="E131" s="124">
        <f t="shared" si="166"/>
        <v>0</v>
      </c>
      <c r="F131" s="897">
        <f>SUM(F132:F135)</f>
        <v>0</v>
      </c>
      <c r="G131" s="183">
        <f>SUM(G132:G135)</f>
        <v>0</v>
      </c>
      <c r="H131" s="183">
        <f t="shared" ref="H131:AZ131" si="167">SUM(H132:H135)</f>
        <v>0</v>
      </c>
      <c r="I131" s="183">
        <f t="shared" si="167"/>
        <v>0</v>
      </c>
      <c r="J131" s="183">
        <f t="shared" si="167"/>
        <v>0</v>
      </c>
      <c r="K131" s="183">
        <f t="shared" si="167"/>
        <v>0</v>
      </c>
      <c r="L131" s="183">
        <f t="shared" si="167"/>
        <v>0</v>
      </c>
      <c r="M131" s="183">
        <f t="shared" si="167"/>
        <v>0</v>
      </c>
      <c r="N131" s="183">
        <f t="shared" si="167"/>
        <v>0</v>
      </c>
      <c r="O131" s="183">
        <f t="shared" si="167"/>
        <v>0</v>
      </c>
      <c r="P131" s="183">
        <f t="shared" si="167"/>
        <v>0</v>
      </c>
      <c r="Q131" s="183">
        <f t="shared" si="167"/>
        <v>0</v>
      </c>
      <c r="R131" s="183">
        <f t="shared" si="167"/>
        <v>0</v>
      </c>
      <c r="S131" s="183">
        <f t="shared" si="167"/>
        <v>0</v>
      </c>
      <c r="T131" s="183">
        <f t="shared" si="167"/>
        <v>0</v>
      </c>
      <c r="U131" s="183">
        <f t="shared" si="167"/>
        <v>0</v>
      </c>
      <c r="V131" s="183">
        <f t="shared" si="167"/>
        <v>0</v>
      </c>
      <c r="W131" s="183">
        <f t="shared" si="167"/>
        <v>0</v>
      </c>
      <c r="X131" s="183">
        <f t="shared" si="167"/>
        <v>0</v>
      </c>
      <c r="Y131" s="183">
        <f t="shared" si="167"/>
        <v>0</v>
      </c>
      <c r="Z131" s="183">
        <f t="shared" si="167"/>
        <v>0</v>
      </c>
      <c r="AA131" s="183">
        <f t="shared" si="167"/>
        <v>0</v>
      </c>
      <c r="AB131" s="183">
        <f t="shared" si="167"/>
        <v>0</v>
      </c>
      <c r="AC131" s="183">
        <f t="shared" si="167"/>
        <v>0</v>
      </c>
      <c r="AD131" s="183">
        <f t="shared" si="167"/>
        <v>0</v>
      </c>
      <c r="AE131" s="183">
        <f t="shared" si="167"/>
        <v>0</v>
      </c>
      <c r="AF131" s="183">
        <f t="shared" si="167"/>
        <v>0</v>
      </c>
      <c r="AG131" s="183">
        <f t="shared" si="167"/>
        <v>0</v>
      </c>
      <c r="AH131" s="183">
        <f t="shared" si="167"/>
        <v>0</v>
      </c>
      <c r="AI131" s="183">
        <f t="shared" si="167"/>
        <v>0</v>
      </c>
      <c r="AJ131" s="183">
        <f t="shared" si="167"/>
        <v>0</v>
      </c>
      <c r="AK131" s="183">
        <f t="shared" si="167"/>
        <v>0</v>
      </c>
      <c r="AL131" s="183">
        <f t="shared" si="167"/>
        <v>0</v>
      </c>
      <c r="AM131" s="183">
        <f t="shared" si="167"/>
        <v>0</v>
      </c>
      <c r="AN131" s="183">
        <f t="shared" si="167"/>
        <v>0</v>
      </c>
      <c r="AO131" s="183">
        <f t="shared" si="167"/>
        <v>0</v>
      </c>
      <c r="AP131" s="183">
        <f t="shared" si="167"/>
        <v>0</v>
      </c>
      <c r="AQ131" s="183">
        <f t="shared" si="167"/>
        <v>0</v>
      </c>
      <c r="AR131" s="183">
        <f t="shared" si="167"/>
        <v>0</v>
      </c>
      <c r="AS131" s="183">
        <f t="shared" si="167"/>
        <v>0</v>
      </c>
      <c r="AT131" s="183">
        <f t="shared" si="167"/>
        <v>0</v>
      </c>
      <c r="AU131" s="183">
        <f t="shared" si="167"/>
        <v>0</v>
      </c>
      <c r="AV131" s="183">
        <f t="shared" si="167"/>
        <v>0</v>
      </c>
      <c r="AW131" s="183">
        <f t="shared" si="167"/>
        <v>0</v>
      </c>
      <c r="AX131" s="183">
        <f t="shared" si="167"/>
        <v>0</v>
      </c>
      <c r="AY131" s="124">
        <f t="shared" si="167"/>
        <v>0</v>
      </c>
      <c r="AZ131" s="359">
        <f t="shared" si="167"/>
        <v>0</v>
      </c>
      <c r="BA131" s="897">
        <f>SUM(BA132:BA135)</f>
        <v>0</v>
      </c>
      <c r="BB131" s="183">
        <f t="shared" ref="BB131:BH131" si="168">SUM(BB132:BB135)</f>
        <v>0</v>
      </c>
      <c r="BC131" s="183">
        <f t="shared" si="168"/>
        <v>0</v>
      </c>
      <c r="BD131" s="183">
        <f t="shared" si="168"/>
        <v>0</v>
      </c>
      <c r="BE131" s="183">
        <f t="shared" si="168"/>
        <v>0</v>
      </c>
      <c r="BF131" s="183">
        <f t="shared" si="168"/>
        <v>0</v>
      </c>
      <c r="BG131" s="124">
        <f t="shared" si="168"/>
        <v>0</v>
      </c>
      <c r="BH131" s="359">
        <f t="shared" si="168"/>
        <v>0</v>
      </c>
      <c r="BI131" s="897">
        <f>SUM(BI132:BI135)</f>
        <v>0</v>
      </c>
      <c r="BJ131" s="183">
        <f t="shared" ref="BJ131:BM131" si="169">SUM(BJ132:BJ135)</f>
        <v>0</v>
      </c>
      <c r="BK131" s="183">
        <f t="shared" si="169"/>
        <v>0</v>
      </c>
      <c r="BL131" s="183">
        <f t="shared" si="169"/>
        <v>0</v>
      </c>
      <c r="BM131" s="124">
        <f t="shared" si="169"/>
        <v>0</v>
      </c>
      <c r="BN131" s="966">
        <f>SUM(BN132:BN135)</f>
        <v>0</v>
      </c>
    </row>
    <row r="132" spans="1:66" x14ac:dyDescent="0.25">
      <c r="A132" s="31">
        <v>2311</v>
      </c>
      <c r="B132" s="50" t="s">
        <v>113</v>
      </c>
      <c r="C132" s="878">
        <f t="shared" ref="C132:D135" si="170">SUM(E132,AZ132,BH132)</f>
        <v>0</v>
      </c>
      <c r="D132" s="903">
        <f t="shared" si="170"/>
        <v>0</v>
      </c>
      <c r="E132" s="110">
        <f>SUM(F132:AY132)</f>
        <v>0</v>
      </c>
      <c r="F132" s="905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10"/>
      <c r="AZ132" s="675">
        <f t="shared" ref="AZ132:AZ164" si="171">SUM(BA132:BG132)</f>
        <v>0</v>
      </c>
      <c r="BA132" s="905"/>
      <c r="BB132" s="181"/>
      <c r="BC132" s="181"/>
      <c r="BD132" s="181"/>
      <c r="BE132" s="181"/>
      <c r="BF132" s="181"/>
      <c r="BG132" s="110"/>
      <c r="BH132" s="675">
        <f t="shared" ref="BH132:BH135" si="172">SUM(BI132:BM132)</f>
        <v>0</v>
      </c>
      <c r="BI132" s="905"/>
      <c r="BJ132" s="181"/>
      <c r="BK132" s="181"/>
      <c r="BL132" s="181"/>
      <c r="BM132" s="110"/>
      <c r="BN132" s="960"/>
    </row>
    <row r="133" spans="1:66" x14ac:dyDescent="0.25">
      <c r="A133" s="31">
        <v>2312</v>
      </c>
      <c r="B133" s="50" t="s">
        <v>114</v>
      </c>
      <c r="C133" s="878">
        <f t="shared" si="170"/>
        <v>0</v>
      </c>
      <c r="D133" s="903">
        <f t="shared" si="170"/>
        <v>0</v>
      </c>
      <c r="E133" s="110">
        <f>SUM(F133:AY133)</f>
        <v>0</v>
      </c>
      <c r="F133" s="905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10"/>
      <c r="AZ133" s="675">
        <f t="shared" si="171"/>
        <v>0</v>
      </c>
      <c r="BA133" s="905"/>
      <c r="BB133" s="181"/>
      <c r="BC133" s="181"/>
      <c r="BD133" s="181"/>
      <c r="BE133" s="181"/>
      <c r="BF133" s="181"/>
      <c r="BG133" s="110"/>
      <c r="BH133" s="675">
        <f t="shared" si="172"/>
        <v>0</v>
      </c>
      <c r="BI133" s="905"/>
      <c r="BJ133" s="181"/>
      <c r="BK133" s="181"/>
      <c r="BL133" s="181"/>
      <c r="BM133" s="110"/>
      <c r="BN133" s="960"/>
    </row>
    <row r="134" spans="1:66" x14ac:dyDescent="0.25">
      <c r="A134" s="31">
        <v>2313</v>
      </c>
      <c r="B134" s="50" t="s">
        <v>115</v>
      </c>
      <c r="C134" s="878">
        <f t="shared" si="170"/>
        <v>0</v>
      </c>
      <c r="D134" s="903">
        <f t="shared" si="170"/>
        <v>0</v>
      </c>
      <c r="E134" s="110">
        <f>SUM(F134:AY134)</f>
        <v>0</v>
      </c>
      <c r="F134" s="905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10"/>
      <c r="AZ134" s="675">
        <f t="shared" si="171"/>
        <v>0</v>
      </c>
      <c r="BA134" s="905"/>
      <c r="BB134" s="181"/>
      <c r="BC134" s="181"/>
      <c r="BD134" s="181"/>
      <c r="BE134" s="181"/>
      <c r="BF134" s="181"/>
      <c r="BG134" s="110"/>
      <c r="BH134" s="675">
        <f t="shared" si="172"/>
        <v>0</v>
      </c>
      <c r="BI134" s="905"/>
      <c r="BJ134" s="181"/>
      <c r="BK134" s="181"/>
      <c r="BL134" s="181"/>
      <c r="BM134" s="110"/>
      <c r="BN134" s="960"/>
    </row>
    <row r="135" spans="1:66" ht="36" x14ac:dyDescent="0.25">
      <c r="A135" s="31">
        <v>2314</v>
      </c>
      <c r="B135" s="50" t="s">
        <v>294</v>
      </c>
      <c r="C135" s="878">
        <f t="shared" si="170"/>
        <v>0</v>
      </c>
      <c r="D135" s="903">
        <f t="shared" si="170"/>
        <v>0</v>
      </c>
      <c r="E135" s="110">
        <f>SUM(F135:AY135)</f>
        <v>0</v>
      </c>
      <c r="F135" s="905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10"/>
      <c r="AZ135" s="675">
        <f t="shared" si="171"/>
        <v>0</v>
      </c>
      <c r="BA135" s="905"/>
      <c r="BB135" s="181"/>
      <c r="BC135" s="181"/>
      <c r="BD135" s="181"/>
      <c r="BE135" s="181"/>
      <c r="BF135" s="181"/>
      <c r="BG135" s="110"/>
      <c r="BH135" s="675">
        <f t="shared" si="172"/>
        <v>0</v>
      </c>
      <c r="BI135" s="905"/>
      <c r="BJ135" s="181"/>
      <c r="BK135" s="181"/>
      <c r="BL135" s="181"/>
      <c r="BM135" s="110"/>
      <c r="BN135" s="960"/>
    </row>
    <row r="136" spans="1:66" x14ac:dyDescent="0.25">
      <c r="A136" s="97">
        <v>2320</v>
      </c>
      <c r="B136" s="50" t="s">
        <v>116</v>
      </c>
      <c r="C136" s="878">
        <f t="shared" ref="C136:E136" si="173">SUM(C137:C139)</f>
        <v>0</v>
      </c>
      <c r="D136" s="903">
        <f t="shared" si="173"/>
        <v>0</v>
      </c>
      <c r="E136" s="119">
        <f t="shared" si="173"/>
        <v>0</v>
      </c>
      <c r="F136" s="903">
        <f>SUM(F137:F139)</f>
        <v>0</v>
      </c>
      <c r="G136" s="104">
        <f>SUM(G137:G139)</f>
        <v>0</v>
      </c>
      <c r="H136" s="104">
        <f t="shared" ref="H136:AX136" si="174">SUM(H137:H139)</f>
        <v>0</v>
      </c>
      <c r="I136" s="104">
        <f t="shared" si="174"/>
        <v>0</v>
      </c>
      <c r="J136" s="104">
        <f t="shared" si="174"/>
        <v>0</v>
      </c>
      <c r="K136" s="104">
        <f t="shared" si="174"/>
        <v>0</v>
      </c>
      <c r="L136" s="104">
        <f t="shared" si="174"/>
        <v>0</v>
      </c>
      <c r="M136" s="104">
        <f t="shared" si="174"/>
        <v>0</v>
      </c>
      <c r="N136" s="104">
        <f t="shared" si="174"/>
        <v>0</v>
      </c>
      <c r="O136" s="104">
        <f t="shared" si="174"/>
        <v>0</v>
      </c>
      <c r="P136" s="104">
        <f t="shared" si="174"/>
        <v>0</v>
      </c>
      <c r="Q136" s="104">
        <f t="shared" si="174"/>
        <v>0</v>
      </c>
      <c r="R136" s="104">
        <f t="shared" si="174"/>
        <v>0</v>
      </c>
      <c r="S136" s="104">
        <f t="shared" si="174"/>
        <v>0</v>
      </c>
      <c r="T136" s="104">
        <f t="shared" si="174"/>
        <v>0</v>
      </c>
      <c r="U136" s="104">
        <f t="shared" si="174"/>
        <v>0</v>
      </c>
      <c r="V136" s="104">
        <f t="shared" si="174"/>
        <v>0</v>
      </c>
      <c r="W136" s="104">
        <f t="shared" si="174"/>
        <v>0</v>
      </c>
      <c r="X136" s="104">
        <f t="shared" si="174"/>
        <v>0</v>
      </c>
      <c r="Y136" s="104">
        <f t="shared" si="174"/>
        <v>0</v>
      </c>
      <c r="Z136" s="104">
        <f t="shared" si="174"/>
        <v>0</v>
      </c>
      <c r="AA136" s="104">
        <f t="shared" si="174"/>
        <v>0</v>
      </c>
      <c r="AB136" s="104">
        <f t="shared" si="174"/>
        <v>0</v>
      </c>
      <c r="AC136" s="104">
        <f t="shared" si="174"/>
        <v>0</v>
      </c>
      <c r="AD136" s="104">
        <f t="shared" si="174"/>
        <v>0</v>
      </c>
      <c r="AE136" s="104">
        <f t="shared" si="174"/>
        <v>0</v>
      </c>
      <c r="AF136" s="104">
        <f t="shared" si="174"/>
        <v>0</v>
      </c>
      <c r="AG136" s="104">
        <f t="shared" si="174"/>
        <v>0</v>
      </c>
      <c r="AH136" s="104">
        <f t="shared" si="174"/>
        <v>0</v>
      </c>
      <c r="AI136" s="104">
        <f t="shared" si="174"/>
        <v>0</v>
      </c>
      <c r="AJ136" s="104">
        <f t="shared" si="174"/>
        <v>0</v>
      </c>
      <c r="AK136" s="104">
        <f t="shared" si="174"/>
        <v>0</v>
      </c>
      <c r="AL136" s="104">
        <f t="shared" si="174"/>
        <v>0</v>
      </c>
      <c r="AM136" s="104">
        <f t="shared" si="174"/>
        <v>0</v>
      </c>
      <c r="AN136" s="104">
        <f t="shared" si="174"/>
        <v>0</v>
      </c>
      <c r="AO136" s="104">
        <f t="shared" si="174"/>
        <v>0</v>
      </c>
      <c r="AP136" s="104">
        <f t="shared" si="174"/>
        <v>0</v>
      </c>
      <c r="AQ136" s="104">
        <f t="shared" si="174"/>
        <v>0</v>
      </c>
      <c r="AR136" s="104">
        <f t="shared" si="174"/>
        <v>0</v>
      </c>
      <c r="AS136" s="104">
        <f t="shared" si="174"/>
        <v>0</v>
      </c>
      <c r="AT136" s="104">
        <f t="shared" si="174"/>
        <v>0</v>
      </c>
      <c r="AU136" s="104">
        <f t="shared" si="174"/>
        <v>0</v>
      </c>
      <c r="AV136" s="104">
        <f t="shared" si="174"/>
        <v>0</v>
      </c>
      <c r="AW136" s="104">
        <f t="shared" si="174"/>
        <v>0</v>
      </c>
      <c r="AX136" s="104">
        <f t="shared" si="174"/>
        <v>0</v>
      </c>
      <c r="AY136" s="119">
        <f>SUM(AY137:AY139)</f>
        <v>0</v>
      </c>
      <c r="AZ136" s="343">
        <f t="shared" ref="AZ136" si="175">SUM(AZ137:AZ139)</f>
        <v>0</v>
      </c>
      <c r="BA136" s="903">
        <f>SUM(BA137:BA139)</f>
        <v>0</v>
      </c>
      <c r="BB136" s="104">
        <f t="shared" ref="BB136:BH136" si="176">SUM(BB137:BB139)</f>
        <v>0</v>
      </c>
      <c r="BC136" s="104">
        <f t="shared" si="176"/>
        <v>0</v>
      </c>
      <c r="BD136" s="104">
        <f t="shared" si="176"/>
        <v>0</v>
      </c>
      <c r="BE136" s="104">
        <f t="shared" si="176"/>
        <v>0</v>
      </c>
      <c r="BF136" s="104">
        <f t="shared" si="176"/>
        <v>0</v>
      </c>
      <c r="BG136" s="119">
        <f t="shared" si="176"/>
        <v>0</v>
      </c>
      <c r="BH136" s="343">
        <f t="shared" si="176"/>
        <v>0</v>
      </c>
      <c r="BI136" s="903">
        <f>SUM(BI137:BI139)</f>
        <v>0</v>
      </c>
      <c r="BJ136" s="104">
        <f t="shared" ref="BJ136:BM136" si="177">SUM(BJ137:BJ139)</f>
        <v>0</v>
      </c>
      <c r="BK136" s="104">
        <f t="shared" si="177"/>
        <v>0</v>
      </c>
      <c r="BL136" s="104">
        <f t="shared" si="177"/>
        <v>0</v>
      </c>
      <c r="BM136" s="119">
        <f t="shared" si="177"/>
        <v>0</v>
      </c>
      <c r="BN136" s="961">
        <f>SUM(BN137:BN139)</f>
        <v>0</v>
      </c>
    </row>
    <row r="137" spans="1:66" x14ac:dyDescent="0.25">
      <c r="A137" s="31">
        <v>2321</v>
      </c>
      <c r="B137" s="50" t="s">
        <v>117</v>
      </c>
      <c r="C137" s="878">
        <f t="shared" ref="C137:D140" si="178">SUM(E137,AZ137,BH137)</f>
        <v>0</v>
      </c>
      <c r="D137" s="903">
        <f t="shared" si="178"/>
        <v>0</v>
      </c>
      <c r="E137" s="110">
        <f>SUM(F137:AY137)</f>
        <v>0</v>
      </c>
      <c r="F137" s="905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10"/>
      <c r="AZ137" s="675">
        <f t="shared" si="171"/>
        <v>0</v>
      </c>
      <c r="BA137" s="905"/>
      <c r="BB137" s="181"/>
      <c r="BC137" s="181"/>
      <c r="BD137" s="181"/>
      <c r="BE137" s="181"/>
      <c r="BF137" s="181"/>
      <c r="BG137" s="110"/>
      <c r="BH137" s="675">
        <f t="shared" ref="BH137:BH139" si="179">SUM(BI137:BM137)</f>
        <v>0</v>
      </c>
      <c r="BI137" s="905"/>
      <c r="BJ137" s="181"/>
      <c r="BK137" s="181"/>
      <c r="BL137" s="181"/>
      <c r="BM137" s="110"/>
      <c r="BN137" s="960"/>
    </row>
    <row r="138" spans="1:66" x14ac:dyDescent="0.25">
      <c r="A138" s="31">
        <v>2322</v>
      </c>
      <c r="B138" s="50" t="s">
        <v>118</v>
      </c>
      <c r="C138" s="878">
        <f t="shared" si="178"/>
        <v>0</v>
      </c>
      <c r="D138" s="903">
        <f t="shared" si="178"/>
        <v>0</v>
      </c>
      <c r="E138" s="110">
        <f>SUM(F138:AY138)</f>
        <v>0</v>
      </c>
      <c r="F138" s="905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10"/>
      <c r="AZ138" s="675">
        <f t="shared" si="171"/>
        <v>0</v>
      </c>
      <c r="BA138" s="905"/>
      <c r="BB138" s="181"/>
      <c r="BC138" s="181"/>
      <c r="BD138" s="181"/>
      <c r="BE138" s="181"/>
      <c r="BF138" s="181"/>
      <c r="BG138" s="110"/>
      <c r="BH138" s="675">
        <f t="shared" si="179"/>
        <v>0</v>
      </c>
      <c r="BI138" s="905"/>
      <c r="BJ138" s="181"/>
      <c r="BK138" s="181"/>
      <c r="BL138" s="181"/>
      <c r="BM138" s="110"/>
      <c r="BN138" s="960"/>
    </row>
    <row r="139" spans="1:66" ht="10.5" customHeight="1" x14ac:dyDescent="0.25">
      <c r="A139" s="31">
        <v>2329</v>
      </c>
      <c r="B139" s="50" t="s">
        <v>119</v>
      </c>
      <c r="C139" s="878">
        <f t="shared" si="178"/>
        <v>0</v>
      </c>
      <c r="D139" s="903">
        <f t="shared" si="178"/>
        <v>0</v>
      </c>
      <c r="E139" s="110">
        <f>SUM(F139:AY139)</f>
        <v>0</v>
      </c>
      <c r="F139" s="905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10"/>
      <c r="AZ139" s="675">
        <f t="shared" si="171"/>
        <v>0</v>
      </c>
      <c r="BA139" s="905"/>
      <c r="BB139" s="181"/>
      <c r="BC139" s="181"/>
      <c r="BD139" s="181"/>
      <c r="BE139" s="181"/>
      <c r="BF139" s="181"/>
      <c r="BG139" s="110"/>
      <c r="BH139" s="675">
        <f t="shared" si="179"/>
        <v>0</v>
      </c>
      <c r="BI139" s="905"/>
      <c r="BJ139" s="181"/>
      <c r="BK139" s="181"/>
      <c r="BL139" s="181"/>
      <c r="BM139" s="110"/>
      <c r="BN139" s="960"/>
    </row>
    <row r="140" spans="1:66" x14ac:dyDescent="0.25">
      <c r="A140" s="97">
        <v>2330</v>
      </c>
      <c r="B140" s="50" t="s">
        <v>120</v>
      </c>
      <c r="C140" s="878">
        <f t="shared" si="178"/>
        <v>0</v>
      </c>
      <c r="D140" s="903">
        <f t="shared" si="178"/>
        <v>0</v>
      </c>
      <c r="E140" s="110">
        <f>SUM(F140:AY140)</f>
        <v>0</v>
      </c>
      <c r="F140" s="905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10"/>
      <c r="AZ140" s="675">
        <f t="shared" si="171"/>
        <v>0</v>
      </c>
      <c r="BA140" s="905"/>
      <c r="BB140" s="181"/>
      <c r="BC140" s="181"/>
      <c r="BD140" s="181"/>
      <c r="BE140" s="181"/>
      <c r="BF140" s="181"/>
      <c r="BG140" s="110"/>
      <c r="BH140" s="675">
        <f>SUM(BI140:BM140)</f>
        <v>0</v>
      </c>
      <c r="BI140" s="905"/>
      <c r="BJ140" s="181"/>
      <c r="BK140" s="181"/>
      <c r="BL140" s="181"/>
      <c r="BM140" s="110"/>
      <c r="BN140" s="960"/>
    </row>
    <row r="141" spans="1:66" ht="48" x14ac:dyDescent="0.25">
      <c r="A141" s="97">
        <v>2340</v>
      </c>
      <c r="B141" s="50" t="s">
        <v>121</v>
      </c>
      <c r="C141" s="878">
        <f t="shared" ref="C141:E141" si="180">SUM(C142:C143)</f>
        <v>0</v>
      </c>
      <c r="D141" s="903">
        <f t="shared" si="180"/>
        <v>0</v>
      </c>
      <c r="E141" s="119">
        <f t="shared" si="180"/>
        <v>0</v>
      </c>
      <c r="F141" s="903">
        <f>SUM(F142:F143)</f>
        <v>0</v>
      </c>
      <c r="G141" s="104">
        <f>SUM(G142:G143)</f>
        <v>0</v>
      </c>
      <c r="H141" s="104">
        <f t="shared" ref="H141:AX141" si="181">SUM(H142:H143)</f>
        <v>0</v>
      </c>
      <c r="I141" s="104">
        <f t="shared" si="181"/>
        <v>0</v>
      </c>
      <c r="J141" s="104">
        <f t="shared" si="181"/>
        <v>0</v>
      </c>
      <c r="K141" s="104">
        <f t="shared" si="181"/>
        <v>0</v>
      </c>
      <c r="L141" s="104">
        <f t="shared" si="181"/>
        <v>0</v>
      </c>
      <c r="M141" s="104">
        <f t="shared" si="181"/>
        <v>0</v>
      </c>
      <c r="N141" s="104">
        <f t="shared" si="181"/>
        <v>0</v>
      </c>
      <c r="O141" s="104">
        <f t="shared" si="181"/>
        <v>0</v>
      </c>
      <c r="P141" s="104">
        <f t="shared" si="181"/>
        <v>0</v>
      </c>
      <c r="Q141" s="104">
        <f t="shared" si="181"/>
        <v>0</v>
      </c>
      <c r="R141" s="104">
        <f t="shared" si="181"/>
        <v>0</v>
      </c>
      <c r="S141" s="104">
        <f t="shared" si="181"/>
        <v>0</v>
      </c>
      <c r="T141" s="104">
        <f t="shared" si="181"/>
        <v>0</v>
      </c>
      <c r="U141" s="104">
        <f t="shared" si="181"/>
        <v>0</v>
      </c>
      <c r="V141" s="104">
        <f t="shared" si="181"/>
        <v>0</v>
      </c>
      <c r="W141" s="104">
        <f t="shared" si="181"/>
        <v>0</v>
      </c>
      <c r="X141" s="104">
        <f t="shared" si="181"/>
        <v>0</v>
      </c>
      <c r="Y141" s="104">
        <f t="shared" si="181"/>
        <v>0</v>
      </c>
      <c r="Z141" s="104">
        <f t="shared" si="181"/>
        <v>0</v>
      </c>
      <c r="AA141" s="104">
        <f t="shared" si="181"/>
        <v>0</v>
      </c>
      <c r="AB141" s="104">
        <f t="shared" si="181"/>
        <v>0</v>
      </c>
      <c r="AC141" s="104">
        <f t="shared" si="181"/>
        <v>0</v>
      </c>
      <c r="AD141" s="104">
        <f t="shared" si="181"/>
        <v>0</v>
      </c>
      <c r="AE141" s="104">
        <f t="shared" si="181"/>
        <v>0</v>
      </c>
      <c r="AF141" s="104">
        <f t="shared" si="181"/>
        <v>0</v>
      </c>
      <c r="AG141" s="104">
        <f t="shared" si="181"/>
        <v>0</v>
      </c>
      <c r="AH141" s="104">
        <f t="shared" si="181"/>
        <v>0</v>
      </c>
      <c r="AI141" s="104">
        <f t="shared" si="181"/>
        <v>0</v>
      </c>
      <c r="AJ141" s="104">
        <f t="shared" si="181"/>
        <v>0</v>
      </c>
      <c r="AK141" s="104">
        <f t="shared" si="181"/>
        <v>0</v>
      </c>
      <c r="AL141" s="104">
        <f t="shared" si="181"/>
        <v>0</v>
      </c>
      <c r="AM141" s="104">
        <f t="shared" si="181"/>
        <v>0</v>
      </c>
      <c r="AN141" s="104">
        <f t="shared" si="181"/>
        <v>0</v>
      </c>
      <c r="AO141" s="104">
        <f t="shared" si="181"/>
        <v>0</v>
      </c>
      <c r="AP141" s="104">
        <f t="shared" si="181"/>
        <v>0</v>
      </c>
      <c r="AQ141" s="104">
        <f t="shared" si="181"/>
        <v>0</v>
      </c>
      <c r="AR141" s="104">
        <f t="shared" si="181"/>
        <v>0</v>
      </c>
      <c r="AS141" s="104">
        <f t="shared" si="181"/>
        <v>0</v>
      </c>
      <c r="AT141" s="104">
        <f t="shared" si="181"/>
        <v>0</v>
      </c>
      <c r="AU141" s="104">
        <f t="shared" si="181"/>
        <v>0</v>
      </c>
      <c r="AV141" s="104">
        <f t="shared" si="181"/>
        <v>0</v>
      </c>
      <c r="AW141" s="104">
        <f t="shared" si="181"/>
        <v>0</v>
      </c>
      <c r="AX141" s="104">
        <f t="shared" si="181"/>
        <v>0</v>
      </c>
      <c r="AY141" s="119">
        <f>SUM(AY142:AY143)</f>
        <v>0</v>
      </c>
      <c r="AZ141" s="343">
        <f t="shared" ref="AZ141" si="182">SUM(AZ142:AZ143)</f>
        <v>0</v>
      </c>
      <c r="BA141" s="903">
        <f>SUM(BA142:BA143)</f>
        <v>0</v>
      </c>
      <c r="BB141" s="104">
        <f t="shared" ref="BB141:BH141" si="183">SUM(BB142:BB143)</f>
        <v>0</v>
      </c>
      <c r="BC141" s="104">
        <f t="shared" si="183"/>
        <v>0</v>
      </c>
      <c r="BD141" s="104">
        <f t="shared" si="183"/>
        <v>0</v>
      </c>
      <c r="BE141" s="104">
        <f t="shared" si="183"/>
        <v>0</v>
      </c>
      <c r="BF141" s="104">
        <f t="shared" si="183"/>
        <v>0</v>
      </c>
      <c r="BG141" s="119">
        <f t="shared" si="183"/>
        <v>0</v>
      </c>
      <c r="BH141" s="343">
        <f t="shared" si="183"/>
        <v>0</v>
      </c>
      <c r="BI141" s="903">
        <f>SUM(BI142:BI143)</f>
        <v>0</v>
      </c>
      <c r="BJ141" s="104">
        <f t="shared" ref="BJ141:BM141" si="184">SUM(BJ142:BJ143)</f>
        <v>0</v>
      </c>
      <c r="BK141" s="104">
        <f t="shared" si="184"/>
        <v>0</v>
      </c>
      <c r="BL141" s="104">
        <f t="shared" si="184"/>
        <v>0</v>
      </c>
      <c r="BM141" s="119">
        <f t="shared" si="184"/>
        <v>0</v>
      </c>
      <c r="BN141" s="961">
        <f>SUM(BN142:BN143)</f>
        <v>0</v>
      </c>
    </row>
    <row r="142" spans="1:66" x14ac:dyDescent="0.25">
      <c r="A142" s="31">
        <v>2341</v>
      </c>
      <c r="B142" s="50" t="s">
        <v>122</v>
      </c>
      <c r="C142" s="878">
        <f>SUM(E142,AZ142,BH142)</f>
        <v>0</v>
      </c>
      <c r="D142" s="903">
        <f>SUM(F142,BA142,BI142)</f>
        <v>0</v>
      </c>
      <c r="E142" s="110">
        <f>SUM(F142:AY142)</f>
        <v>0</v>
      </c>
      <c r="F142" s="905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10"/>
      <c r="AZ142" s="675">
        <f t="shared" si="171"/>
        <v>0</v>
      </c>
      <c r="BA142" s="905"/>
      <c r="BB142" s="181"/>
      <c r="BC142" s="181"/>
      <c r="BD142" s="181"/>
      <c r="BE142" s="181"/>
      <c r="BF142" s="181"/>
      <c r="BG142" s="110"/>
      <c r="BH142" s="675">
        <f t="shared" ref="BH142:BH143" si="185">SUM(BI142:BM142)</f>
        <v>0</v>
      </c>
      <c r="BI142" s="905"/>
      <c r="BJ142" s="181"/>
      <c r="BK142" s="181"/>
      <c r="BL142" s="181"/>
      <c r="BM142" s="110"/>
      <c r="BN142" s="960"/>
    </row>
    <row r="143" spans="1:66" ht="24" x14ac:dyDescent="0.25">
      <c r="A143" s="31">
        <v>2344</v>
      </c>
      <c r="B143" s="50" t="s">
        <v>123</v>
      </c>
      <c r="C143" s="878">
        <f>SUM(E143,AZ143,BH143)</f>
        <v>0</v>
      </c>
      <c r="D143" s="903">
        <f>SUM(F143,BA143,BI143)</f>
        <v>0</v>
      </c>
      <c r="E143" s="110">
        <f>SUM(F143:AY143)</f>
        <v>0</v>
      </c>
      <c r="F143" s="905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10"/>
      <c r="AZ143" s="675">
        <f t="shared" si="171"/>
        <v>0</v>
      </c>
      <c r="BA143" s="905"/>
      <c r="BB143" s="181"/>
      <c r="BC143" s="181"/>
      <c r="BD143" s="181"/>
      <c r="BE143" s="181"/>
      <c r="BF143" s="181"/>
      <c r="BG143" s="110"/>
      <c r="BH143" s="675">
        <f t="shared" si="185"/>
        <v>0</v>
      </c>
      <c r="BI143" s="905"/>
      <c r="BJ143" s="181"/>
      <c r="BK143" s="181"/>
      <c r="BL143" s="181"/>
      <c r="BM143" s="110"/>
      <c r="BN143" s="960"/>
    </row>
    <row r="144" spans="1:66" ht="24" x14ac:dyDescent="0.25">
      <c r="A144" s="92">
        <v>2350</v>
      </c>
      <c r="B144" s="69" t="s">
        <v>124</v>
      </c>
      <c r="C144" s="920">
        <f t="shared" ref="C144:E144" si="186">SUM(C145:C150)</f>
        <v>0</v>
      </c>
      <c r="D144" s="957">
        <f t="shared" si="186"/>
        <v>0</v>
      </c>
      <c r="E144" s="120">
        <f t="shared" si="186"/>
        <v>0</v>
      </c>
      <c r="F144" s="957">
        <f>SUM(F145:F150)</f>
        <v>0</v>
      </c>
      <c r="G144" s="179">
        <f>SUM(G145:G150)</f>
        <v>0</v>
      </c>
      <c r="H144" s="179">
        <f t="shared" ref="H144:AX144" si="187">SUM(H145:H150)</f>
        <v>0</v>
      </c>
      <c r="I144" s="179">
        <f t="shared" si="187"/>
        <v>0</v>
      </c>
      <c r="J144" s="179">
        <f t="shared" si="187"/>
        <v>0</v>
      </c>
      <c r="K144" s="179">
        <f t="shared" si="187"/>
        <v>0</v>
      </c>
      <c r="L144" s="179">
        <f t="shared" si="187"/>
        <v>0</v>
      </c>
      <c r="M144" s="179">
        <f t="shared" si="187"/>
        <v>0</v>
      </c>
      <c r="N144" s="179">
        <f t="shared" si="187"/>
        <v>0</v>
      </c>
      <c r="O144" s="179">
        <f t="shared" si="187"/>
        <v>0</v>
      </c>
      <c r="P144" s="179">
        <f t="shared" si="187"/>
        <v>0</v>
      </c>
      <c r="Q144" s="179">
        <f t="shared" si="187"/>
        <v>0</v>
      </c>
      <c r="R144" s="179">
        <f t="shared" si="187"/>
        <v>0</v>
      </c>
      <c r="S144" s="179">
        <f t="shared" si="187"/>
        <v>0</v>
      </c>
      <c r="T144" s="179">
        <f t="shared" si="187"/>
        <v>0</v>
      </c>
      <c r="U144" s="179">
        <f t="shared" si="187"/>
        <v>0</v>
      </c>
      <c r="V144" s="179">
        <f t="shared" si="187"/>
        <v>0</v>
      </c>
      <c r="W144" s="179">
        <f t="shared" si="187"/>
        <v>0</v>
      </c>
      <c r="X144" s="179">
        <f t="shared" si="187"/>
        <v>0</v>
      </c>
      <c r="Y144" s="179">
        <f t="shared" si="187"/>
        <v>0</v>
      </c>
      <c r="Z144" s="179">
        <f t="shared" si="187"/>
        <v>0</v>
      </c>
      <c r="AA144" s="179">
        <f t="shared" si="187"/>
        <v>0</v>
      </c>
      <c r="AB144" s="179">
        <f t="shared" si="187"/>
        <v>0</v>
      </c>
      <c r="AC144" s="179">
        <f t="shared" si="187"/>
        <v>0</v>
      </c>
      <c r="AD144" s="179">
        <f t="shared" si="187"/>
        <v>0</v>
      </c>
      <c r="AE144" s="179">
        <f t="shared" si="187"/>
        <v>0</v>
      </c>
      <c r="AF144" s="179">
        <f t="shared" si="187"/>
        <v>0</v>
      </c>
      <c r="AG144" s="179">
        <f t="shared" si="187"/>
        <v>0</v>
      </c>
      <c r="AH144" s="179">
        <f t="shared" si="187"/>
        <v>0</v>
      </c>
      <c r="AI144" s="179">
        <f t="shared" si="187"/>
        <v>0</v>
      </c>
      <c r="AJ144" s="179">
        <f t="shared" si="187"/>
        <v>0</v>
      </c>
      <c r="AK144" s="179">
        <f t="shared" si="187"/>
        <v>0</v>
      </c>
      <c r="AL144" s="179">
        <f t="shared" si="187"/>
        <v>0</v>
      </c>
      <c r="AM144" s="179">
        <f t="shared" si="187"/>
        <v>0</v>
      </c>
      <c r="AN144" s="179">
        <f t="shared" si="187"/>
        <v>0</v>
      </c>
      <c r="AO144" s="179">
        <f t="shared" si="187"/>
        <v>0</v>
      </c>
      <c r="AP144" s="179">
        <f t="shared" si="187"/>
        <v>0</v>
      </c>
      <c r="AQ144" s="179">
        <f t="shared" si="187"/>
        <v>0</v>
      </c>
      <c r="AR144" s="179">
        <f t="shared" si="187"/>
        <v>0</v>
      </c>
      <c r="AS144" s="179">
        <f t="shared" si="187"/>
        <v>0</v>
      </c>
      <c r="AT144" s="179">
        <f t="shared" si="187"/>
        <v>0</v>
      </c>
      <c r="AU144" s="179">
        <f t="shared" si="187"/>
        <v>0</v>
      </c>
      <c r="AV144" s="179">
        <f t="shared" si="187"/>
        <v>0</v>
      </c>
      <c r="AW144" s="179">
        <f t="shared" si="187"/>
        <v>0</v>
      </c>
      <c r="AX144" s="179">
        <f t="shared" si="187"/>
        <v>0</v>
      </c>
      <c r="AY144" s="120">
        <f>SUM(AY145:AY150)</f>
        <v>0</v>
      </c>
      <c r="AZ144" s="364">
        <f t="shared" ref="AZ144" si="188">SUM(AZ145:AZ150)</f>
        <v>0</v>
      </c>
      <c r="BA144" s="957">
        <f>SUM(BA145:BA150)</f>
        <v>0</v>
      </c>
      <c r="BB144" s="179">
        <f t="shared" ref="BB144:BH144" si="189">SUM(BB145:BB150)</f>
        <v>0</v>
      </c>
      <c r="BC144" s="179">
        <f t="shared" si="189"/>
        <v>0</v>
      </c>
      <c r="BD144" s="179">
        <f t="shared" si="189"/>
        <v>0</v>
      </c>
      <c r="BE144" s="179">
        <f t="shared" si="189"/>
        <v>0</v>
      </c>
      <c r="BF144" s="179">
        <f t="shared" si="189"/>
        <v>0</v>
      </c>
      <c r="BG144" s="120">
        <f t="shared" si="189"/>
        <v>0</v>
      </c>
      <c r="BH144" s="364">
        <f t="shared" si="189"/>
        <v>0</v>
      </c>
      <c r="BI144" s="957">
        <f>SUM(BI145:BI150)</f>
        <v>0</v>
      </c>
      <c r="BJ144" s="179">
        <f t="shared" ref="BJ144:BM144" si="190">SUM(BJ145:BJ150)</f>
        <v>0</v>
      </c>
      <c r="BK144" s="179">
        <f t="shared" si="190"/>
        <v>0</v>
      </c>
      <c r="BL144" s="179">
        <f t="shared" si="190"/>
        <v>0</v>
      </c>
      <c r="BM144" s="120">
        <f t="shared" si="190"/>
        <v>0</v>
      </c>
      <c r="BN144" s="958">
        <f>SUM(BN145:BN150)</f>
        <v>0</v>
      </c>
    </row>
    <row r="145" spans="1:66" x14ac:dyDescent="0.25">
      <c r="A145" s="27">
        <v>2351</v>
      </c>
      <c r="B145" s="45" t="s">
        <v>125</v>
      </c>
      <c r="C145" s="874">
        <f t="shared" ref="C145:D150" si="191">SUM(E145,AZ145,BH145)</f>
        <v>0</v>
      </c>
      <c r="D145" s="897">
        <f t="shared" si="191"/>
        <v>0</v>
      </c>
      <c r="E145" s="110">
        <f t="shared" ref="E145:E150" si="192">SUM(F145:AY145)</f>
        <v>0</v>
      </c>
      <c r="F145" s="899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275"/>
      <c r="AZ145" s="675">
        <f t="shared" si="171"/>
        <v>0</v>
      </c>
      <c r="BA145" s="899"/>
      <c r="BB145" s="180"/>
      <c r="BC145" s="180"/>
      <c r="BD145" s="180"/>
      <c r="BE145" s="180"/>
      <c r="BF145" s="180"/>
      <c r="BG145" s="275"/>
      <c r="BH145" s="673">
        <f t="shared" ref="BH145:BH150" si="193">SUM(BI145:BM145)</f>
        <v>0</v>
      </c>
      <c r="BI145" s="899"/>
      <c r="BJ145" s="180"/>
      <c r="BK145" s="180"/>
      <c r="BL145" s="180"/>
      <c r="BM145" s="275"/>
      <c r="BN145" s="959"/>
    </row>
    <row r="146" spans="1:66" x14ac:dyDescent="0.25">
      <c r="A146" s="31">
        <v>2352</v>
      </c>
      <c r="B146" s="50" t="s">
        <v>126</v>
      </c>
      <c r="C146" s="878">
        <f t="shared" si="191"/>
        <v>0</v>
      </c>
      <c r="D146" s="903">
        <f t="shared" si="191"/>
        <v>0</v>
      </c>
      <c r="E146" s="110">
        <f t="shared" si="192"/>
        <v>0</v>
      </c>
      <c r="F146" s="905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10"/>
      <c r="AZ146" s="675">
        <f t="shared" si="171"/>
        <v>0</v>
      </c>
      <c r="BA146" s="905"/>
      <c r="BB146" s="181"/>
      <c r="BC146" s="181"/>
      <c r="BD146" s="181"/>
      <c r="BE146" s="181"/>
      <c r="BF146" s="181"/>
      <c r="BG146" s="110"/>
      <c r="BH146" s="675">
        <f t="shared" si="193"/>
        <v>0</v>
      </c>
      <c r="BI146" s="905"/>
      <c r="BJ146" s="181"/>
      <c r="BK146" s="181"/>
      <c r="BL146" s="181"/>
      <c r="BM146" s="110"/>
      <c r="BN146" s="960"/>
    </row>
    <row r="147" spans="1:66" ht="24" x14ac:dyDescent="0.25">
      <c r="A147" s="31">
        <v>2353</v>
      </c>
      <c r="B147" s="50" t="s">
        <v>127</v>
      </c>
      <c r="C147" s="878">
        <f t="shared" si="191"/>
        <v>0</v>
      </c>
      <c r="D147" s="903">
        <f t="shared" si="191"/>
        <v>0</v>
      </c>
      <c r="E147" s="110">
        <f t="shared" si="192"/>
        <v>0</v>
      </c>
      <c r="F147" s="905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10"/>
      <c r="AZ147" s="675">
        <f t="shared" si="171"/>
        <v>0</v>
      </c>
      <c r="BA147" s="905"/>
      <c r="BB147" s="181"/>
      <c r="BC147" s="181"/>
      <c r="BD147" s="181"/>
      <c r="BE147" s="181"/>
      <c r="BF147" s="181"/>
      <c r="BG147" s="110"/>
      <c r="BH147" s="675">
        <f t="shared" si="193"/>
        <v>0</v>
      </c>
      <c r="BI147" s="905"/>
      <c r="BJ147" s="181"/>
      <c r="BK147" s="181"/>
      <c r="BL147" s="181"/>
      <c r="BM147" s="110"/>
      <c r="BN147" s="960"/>
    </row>
    <row r="148" spans="1:66" ht="24" x14ac:dyDescent="0.25">
      <c r="A148" s="31">
        <v>2354</v>
      </c>
      <c r="B148" s="50" t="s">
        <v>128</v>
      </c>
      <c r="C148" s="878">
        <f t="shared" si="191"/>
        <v>0</v>
      </c>
      <c r="D148" s="903">
        <f t="shared" si="191"/>
        <v>0</v>
      </c>
      <c r="E148" s="110">
        <f t="shared" si="192"/>
        <v>0</v>
      </c>
      <c r="F148" s="905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10"/>
      <c r="AZ148" s="675">
        <f t="shared" si="171"/>
        <v>0</v>
      </c>
      <c r="BA148" s="905"/>
      <c r="BB148" s="181"/>
      <c r="BC148" s="181"/>
      <c r="BD148" s="181"/>
      <c r="BE148" s="181"/>
      <c r="BF148" s="181"/>
      <c r="BG148" s="110"/>
      <c r="BH148" s="675">
        <f t="shared" si="193"/>
        <v>0</v>
      </c>
      <c r="BI148" s="905"/>
      <c r="BJ148" s="181"/>
      <c r="BK148" s="181"/>
      <c r="BL148" s="181"/>
      <c r="BM148" s="110"/>
      <c r="BN148" s="960"/>
    </row>
    <row r="149" spans="1:66" ht="24" x14ac:dyDescent="0.25">
      <c r="A149" s="31">
        <v>2355</v>
      </c>
      <c r="B149" s="50" t="s">
        <v>129</v>
      </c>
      <c r="C149" s="878">
        <f t="shared" si="191"/>
        <v>0</v>
      </c>
      <c r="D149" s="903">
        <f t="shared" si="191"/>
        <v>0</v>
      </c>
      <c r="E149" s="110">
        <f t="shared" si="192"/>
        <v>0</v>
      </c>
      <c r="F149" s="905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10"/>
      <c r="AZ149" s="675">
        <f t="shared" si="171"/>
        <v>0</v>
      </c>
      <c r="BA149" s="905"/>
      <c r="BB149" s="181"/>
      <c r="BC149" s="181"/>
      <c r="BD149" s="181"/>
      <c r="BE149" s="181"/>
      <c r="BF149" s="181"/>
      <c r="BG149" s="110"/>
      <c r="BH149" s="675">
        <f t="shared" si="193"/>
        <v>0</v>
      </c>
      <c r="BI149" s="905"/>
      <c r="BJ149" s="181"/>
      <c r="BK149" s="181"/>
      <c r="BL149" s="181"/>
      <c r="BM149" s="110"/>
      <c r="BN149" s="960"/>
    </row>
    <row r="150" spans="1:66" ht="24" x14ac:dyDescent="0.25">
      <c r="A150" s="31">
        <v>2359</v>
      </c>
      <c r="B150" s="50" t="s">
        <v>130</v>
      </c>
      <c r="C150" s="878">
        <f t="shared" si="191"/>
        <v>0</v>
      </c>
      <c r="D150" s="903">
        <f t="shared" si="191"/>
        <v>0</v>
      </c>
      <c r="E150" s="110">
        <f t="shared" si="192"/>
        <v>0</v>
      </c>
      <c r="F150" s="905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10"/>
      <c r="AZ150" s="675">
        <f t="shared" si="171"/>
        <v>0</v>
      </c>
      <c r="BA150" s="905"/>
      <c r="BB150" s="181"/>
      <c r="BC150" s="181"/>
      <c r="BD150" s="181"/>
      <c r="BE150" s="181"/>
      <c r="BF150" s="181"/>
      <c r="BG150" s="110"/>
      <c r="BH150" s="675">
        <f t="shared" si="193"/>
        <v>0</v>
      </c>
      <c r="BI150" s="905"/>
      <c r="BJ150" s="181"/>
      <c r="BK150" s="181"/>
      <c r="BL150" s="181"/>
      <c r="BM150" s="110"/>
      <c r="BN150" s="960"/>
    </row>
    <row r="151" spans="1:66" ht="24.75" customHeight="1" x14ac:dyDescent="0.25">
      <c r="A151" s="97">
        <v>2360</v>
      </c>
      <c r="B151" s="50" t="s">
        <v>131</v>
      </c>
      <c r="C151" s="878">
        <f t="shared" ref="C151:E151" si="194">SUM(C152:C158)</f>
        <v>0</v>
      </c>
      <c r="D151" s="903">
        <f t="shared" si="194"/>
        <v>0</v>
      </c>
      <c r="E151" s="119">
        <f t="shared" si="194"/>
        <v>0</v>
      </c>
      <c r="F151" s="903">
        <f>SUM(F152:F158)</f>
        <v>0</v>
      </c>
      <c r="G151" s="104">
        <f>SUM(G152:G158)</f>
        <v>0</v>
      </c>
      <c r="H151" s="104">
        <f t="shared" ref="H151:AX151" si="195">SUM(H152:H158)</f>
        <v>0</v>
      </c>
      <c r="I151" s="104">
        <f t="shared" si="195"/>
        <v>0</v>
      </c>
      <c r="J151" s="104">
        <f t="shared" si="195"/>
        <v>0</v>
      </c>
      <c r="K151" s="104">
        <f t="shared" si="195"/>
        <v>0</v>
      </c>
      <c r="L151" s="104">
        <f t="shared" si="195"/>
        <v>0</v>
      </c>
      <c r="M151" s="104">
        <f t="shared" si="195"/>
        <v>0</v>
      </c>
      <c r="N151" s="104">
        <f t="shared" si="195"/>
        <v>0</v>
      </c>
      <c r="O151" s="104">
        <f t="shared" si="195"/>
        <v>0</v>
      </c>
      <c r="P151" s="104">
        <f t="shared" si="195"/>
        <v>0</v>
      </c>
      <c r="Q151" s="104">
        <f t="shared" si="195"/>
        <v>0</v>
      </c>
      <c r="R151" s="104">
        <f t="shared" si="195"/>
        <v>0</v>
      </c>
      <c r="S151" s="104">
        <f t="shared" si="195"/>
        <v>0</v>
      </c>
      <c r="T151" s="104">
        <f t="shared" si="195"/>
        <v>0</v>
      </c>
      <c r="U151" s="104">
        <f t="shared" si="195"/>
        <v>0</v>
      </c>
      <c r="V151" s="104">
        <f t="shared" si="195"/>
        <v>0</v>
      </c>
      <c r="W151" s="104">
        <f t="shared" si="195"/>
        <v>0</v>
      </c>
      <c r="X151" s="104">
        <f t="shared" si="195"/>
        <v>0</v>
      </c>
      <c r="Y151" s="104">
        <f t="shared" si="195"/>
        <v>0</v>
      </c>
      <c r="Z151" s="104">
        <f t="shared" si="195"/>
        <v>0</v>
      </c>
      <c r="AA151" s="104">
        <f t="shared" si="195"/>
        <v>0</v>
      </c>
      <c r="AB151" s="104">
        <f t="shared" si="195"/>
        <v>0</v>
      </c>
      <c r="AC151" s="104">
        <f t="shared" si="195"/>
        <v>0</v>
      </c>
      <c r="AD151" s="104">
        <f t="shared" si="195"/>
        <v>0</v>
      </c>
      <c r="AE151" s="104">
        <f t="shared" si="195"/>
        <v>0</v>
      </c>
      <c r="AF151" s="104">
        <f t="shared" si="195"/>
        <v>0</v>
      </c>
      <c r="AG151" s="104">
        <f t="shared" si="195"/>
        <v>0</v>
      </c>
      <c r="AH151" s="104">
        <f t="shared" si="195"/>
        <v>0</v>
      </c>
      <c r="AI151" s="104">
        <f t="shared" si="195"/>
        <v>0</v>
      </c>
      <c r="AJ151" s="104">
        <f t="shared" si="195"/>
        <v>0</v>
      </c>
      <c r="AK151" s="104">
        <f t="shared" si="195"/>
        <v>0</v>
      </c>
      <c r="AL151" s="104">
        <f t="shared" si="195"/>
        <v>0</v>
      </c>
      <c r="AM151" s="104">
        <f t="shared" si="195"/>
        <v>0</v>
      </c>
      <c r="AN151" s="104">
        <f t="shared" si="195"/>
        <v>0</v>
      </c>
      <c r="AO151" s="104">
        <f t="shared" si="195"/>
        <v>0</v>
      </c>
      <c r="AP151" s="104">
        <f t="shared" si="195"/>
        <v>0</v>
      </c>
      <c r="AQ151" s="104">
        <f t="shared" si="195"/>
        <v>0</v>
      </c>
      <c r="AR151" s="104">
        <f t="shared" si="195"/>
        <v>0</v>
      </c>
      <c r="AS151" s="104">
        <f t="shared" si="195"/>
        <v>0</v>
      </c>
      <c r="AT151" s="104">
        <f t="shared" si="195"/>
        <v>0</v>
      </c>
      <c r="AU151" s="104">
        <f t="shared" si="195"/>
        <v>0</v>
      </c>
      <c r="AV151" s="104">
        <f t="shared" si="195"/>
        <v>0</v>
      </c>
      <c r="AW151" s="104">
        <f t="shared" si="195"/>
        <v>0</v>
      </c>
      <c r="AX151" s="104">
        <f t="shared" si="195"/>
        <v>0</v>
      </c>
      <c r="AY151" s="119">
        <f>SUM(AY152:AY158)</f>
        <v>0</v>
      </c>
      <c r="AZ151" s="343">
        <f t="shared" ref="AZ151" si="196">SUM(AZ152:AZ158)</f>
        <v>0</v>
      </c>
      <c r="BA151" s="903">
        <f>SUM(BA152:BA158)</f>
        <v>0</v>
      </c>
      <c r="BB151" s="104">
        <f t="shared" ref="BB151:BH151" si="197">SUM(BB152:BB158)</f>
        <v>0</v>
      </c>
      <c r="BC151" s="104">
        <f t="shared" si="197"/>
        <v>0</v>
      </c>
      <c r="BD151" s="104">
        <f t="shared" si="197"/>
        <v>0</v>
      </c>
      <c r="BE151" s="104">
        <f t="shared" si="197"/>
        <v>0</v>
      </c>
      <c r="BF151" s="104">
        <f t="shared" si="197"/>
        <v>0</v>
      </c>
      <c r="BG151" s="119">
        <f t="shared" si="197"/>
        <v>0</v>
      </c>
      <c r="BH151" s="343">
        <f t="shared" si="197"/>
        <v>0</v>
      </c>
      <c r="BI151" s="903">
        <f>SUM(BI152:BI158)</f>
        <v>0</v>
      </c>
      <c r="BJ151" s="104">
        <f t="shared" ref="BJ151:BM151" si="198">SUM(BJ152:BJ158)</f>
        <v>0</v>
      </c>
      <c r="BK151" s="104">
        <f t="shared" si="198"/>
        <v>0</v>
      </c>
      <c r="BL151" s="104">
        <f t="shared" si="198"/>
        <v>0</v>
      </c>
      <c r="BM151" s="119">
        <f t="shared" si="198"/>
        <v>0</v>
      </c>
      <c r="BN151" s="961">
        <f>SUM(BN152:BN158)</f>
        <v>0</v>
      </c>
    </row>
    <row r="152" spans="1:66" x14ac:dyDescent="0.25">
      <c r="A152" s="30">
        <v>2361</v>
      </c>
      <c r="B152" s="50" t="s">
        <v>132</v>
      </c>
      <c r="C152" s="878">
        <f t="shared" ref="C152:D159" si="199">SUM(E152,AZ152,BH152)</f>
        <v>0</v>
      </c>
      <c r="D152" s="903">
        <f t="shared" si="199"/>
        <v>0</v>
      </c>
      <c r="E152" s="110">
        <f t="shared" ref="E152:E159" si="200">SUM(F152:AY152)</f>
        <v>0</v>
      </c>
      <c r="F152" s="905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10"/>
      <c r="AZ152" s="675">
        <f t="shared" si="171"/>
        <v>0</v>
      </c>
      <c r="BA152" s="905"/>
      <c r="BB152" s="181"/>
      <c r="BC152" s="181"/>
      <c r="BD152" s="181"/>
      <c r="BE152" s="181"/>
      <c r="BF152" s="181"/>
      <c r="BG152" s="110"/>
      <c r="BH152" s="675">
        <f t="shared" ref="BH152:BH158" si="201">SUM(BI152:BM152)</f>
        <v>0</v>
      </c>
      <c r="BI152" s="905"/>
      <c r="BJ152" s="181"/>
      <c r="BK152" s="181"/>
      <c r="BL152" s="181"/>
      <c r="BM152" s="110"/>
      <c r="BN152" s="960"/>
    </row>
    <row r="153" spans="1:66" ht="24" x14ac:dyDescent="0.25">
      <c r="A153" s="30">
        <v>2362</v>
      </c>
      <c r="B153" s="50" t="s">
        <v>133</v>
      </c>
      <c r="C153" s="878">
        <f t="shared" si="199"/>
        <v>0</v>
      </c>
      <c r="D153" s="903">
        <f t="shared" si="199"/>
        <v>0</v>
      </c>
      <c r="E153" s="110">
        <f t="shared" si="200"/>
        <v>0</v>
      </c>
      <c r="F153" s="905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10"/>
      <c r="AZ153" s="675">
        <f t="shared" si="171"/>
        <v>0</v>
      </c>
      <c r="BA153" s="905"/>
      <c r="BB153" s="181"/>
      <c r="BC153" s="181"/>
      <c r="BD153" s="181"/>
      <c r="BE153" s="181"/>
      <c r="BF153" s="181"/>
      <c r="BG153" s="110"/>
      <c r="BH153" s="675">
        <f t="shared" si="201"/>
        <v>0</v>
      </c>
      <c r="BI153" s="905"/>
      <c r="BJ153" s="181"/>
      <c r="BK153" s="181"/>
      <c r="BL153" s="181"/>
      <c r="BM153" s="110"/>
      <c r="BN153" s="960"/>
    </row>
    <row r="154" spans="1:66" x14ac:dyDescent="0.25">
      <c r="A154" s="30">
        <v>2363</v>
      </c>
      <c r="B154" s="50" t="s">
        <v>134</v>
      </c>
      <c r="C154" s="878">
        <f t="shared" si="199"/>
        <v>0</v>
      </c>
      <c r="D154" s="903">
        <f t="shared" si="199"/>
        <v>0</v>
      </c>
      <c r="E154" s="110">
        <f t="shared" si="200"/>
        <v>0</v>
      </c>
      <c r="F154" s="905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10"/>
      <c r="AZ154" s="675">
        <f t="shared" si="171"/>
        <v>0</v>
      </c>
      <c r="BA154" s="905"/>
      <c r="BB154" s="181"/>
      <c r="BC154" s="181"/>
      <c r="BD154" s="181"/>
      <c r="BE154" s="181"/>
      <c r="BF154" s="181"/>
      <c r="BG154" s="110"/>
      <c r="BH154" s="675">
        <f t="shared" si="201"/>
        <v>0</v>
      </c>
      <c r="BI154" s="905"/>
      <c r="BJ154" s="181"/>
      <c r="BK154" s="181"/>
      <c r="BL154" s="181"/>
      <c r="BM154" s="110"/>
      <c r="BN154" s="960"/>
    </row>
    <row r="155" spans="1:66" x14ac:dyDescent="0.25">
      <c r="A155" s="30">
        <v>2364</v>
      </c>
      <c r="B155" s="50" t="s">
        <v>135</v>
      </c>
      <c r="C155" s="878">
        <f t="shared" si="199"/>
        <v>0</v>
      </c>
      <c r="D155" s="903">
        <f t="shared" si="199"/>
        <v>0</v>
      </c>
      <c r="E155" s="110">
        <f t="shared" si="200"/>
        <v>0</v>
      </c>
      <c r="F155" s="905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10"/>
      <c r="AZ155" s="675">
        <f t="shared" si="171"/>
        <v>0</v>
      </c>
      <c r="BA155" s="905"/>
      <c r="BB155" s="181"/>
      <c r="BC155" s="181"/>
      <c r="BD155" s="181"/>
      <c r="BE155" s="181"/>
      <c r="BF155" s="181"/>
      <c r="BG155" s="110"/>
      <c r="BH155" s="675">
        <f t="shared" si="201"/>
        <v>0</v>
      </c>
      <c r="BI155" s="905"/>
      <c r="BJ155" s="181"/>
      <c r="BK155" s="181"/>
      <c r="BL155" s="181"/>
      <c r="BM155" s="110"/>
      <c r="BN155" s="960"/>
    </row>
    <row r="156" spans="1:66" ht="12.75" customHeight="1" x14ac:dyDescent="0.25">
      <c r="A156" s="30">
        <v>2365</v>
      </c>
      <c r="B156" s="50" t="s">
        <v>136</v>
      </c>
      <c r="C156" s="878">
        <f t="shared" si="199"/>
        <v>0</v>
      </c>
      <c r="D156" s="903">
        <f t="shared" si="199"/>
        <v>0</v>
      </c>
      <c r="E156" s="110">
        <f t="shared" si="200"/>
        <v>0</v>
      </c>
      <c r="F156" s="905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10"/>
      <c r="AZ156" s="675">
        <f t="shared" si="171"/>
        <v>0</v>
      </c>
      <c r="BA156" s="905"/>
      <c r="BB156" s="181"/>
      <c r="BC156" s="181"/>
      <c r="BD156" s="181"/>
      <c r="BE156" s="181"/>
      <c r="BF156" s="181"/>
      <c r="BG156" s="110"/>
      <c r="BH156" s="675">
        <f t="shared" si="201"/>
        <v>0</v>
      </c>
      <c r="BI156" s="905"/>
      <c r="BJ156" s="181"/>
      <c r="BK156" s="181"/>
      <c r="BL156" s="181"/>
      <c r="BM156" s="110"/>
      <c r="BN156" s="960"/>
    </row>
    <row r="157" spans="1:66" ht="42.75" customHeight="1" x14ac:dyDescent="0.25">
      <c r="A157" s="30">
        <v>2366</v>
      </c>
      <c r="B157" s="50" t="s">
        <v>137</v>
      </c>
      <c r="C157" s="878">
        <f t="shared" si="199"/>
        <v>0</v>
      </c>
      <c r="D157" s="903">
        <f t="shared" si="199"/>
        <v>0</v>
      </c>
      <c r="E157" s="110">
        <f t="shared" si="200"/>
        <v>0</v>
      </c>
      <c r="F157" s="905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10"/>
      <c r="AZ157" s="675">
        <f t="shared" si="171"/>
        <v>0</v>
      </c>
      <c r="BA157" s="905"/>
      <c r="BB157" s="181"/>
      <c r="BC157" s="181"/>
      <c r="BD157" s="181"/>
      <c r="BE157" s="181"/>
      <c r="BF157" s="181"/>
      <c r="BG157" s="110"/>
      <c r="BH157" s="675">
        <f t="shared" si="201"/>
        <v>0</v>
      </c>
      <c r="BI157" s="905"/>
      <c r="BJ157" s="181"/>
      <c r="BK157" s="181"/>
      <c r="BL157" s="181"/>
      <c r="BM157" s="110"/>
      <c r="BN157" s="960"/>
    </row>
    <row r="158" spans="1:66" ht="48" x14ac:dyDescent="0.25">
      <c r="A158" s="30">
        <v>2369</v>
      </c>
      <c r="B158" s="50" t="s">
        <v>138</v>
      </c>
      <c r="C158" s="878">
        <f t="shared" si="199"/>
        <v>0</v>
      </c>
      <c r="D158" s="903">
        <f t="shared" si="199"/>
        <v>0</v>
      </c>
      <c r="E158" s="110">
        <f t="shared" si="200"/>
        <v>0</v>
      </c>
      <c r="F158" s="905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10"/>
      <c r="AZ158" s="675">
        <f t="shared" si="171"/>
        <v>0</v>
      </c>
      <c r="BA158" s="905"/>
      <c r="BB158" s="181"/>
      <c r="BC158" s="181"/>
      <c r="BD158" s="181"/>
      <c r="BE158" s="181"/>
      <c r="BF158" s="181"/>
      <c r="BG158" s="110"/>
      <c r="BH158" s="675">
        <f t="shared" si="201"/>
        <v>0</v>
      </c>
      <c r="BI158" s="905"/>
      <c r="BJ158" s="181"/>
      <c r="BK158" s="181"/>
      <c r="BL158" s="181"/>
      <c r="BM158" s="110"/>
      <c r="BN158" s="960"/>
    </row>
    <row r="159" spans="1:66" x14ac:dyDescent="0.25">
      <c r="A159" s="92">
        <v>2370</v>
      </c>
      <c r="B159" s="69" t="s">
        <v>139</v>
      </c>
      <c r="C159" s="920">
        <f t="shared" si="199"/>
        <v>0</v>
      </c>
      <c r="D159" s="957">
        <f t="shared" si="199"/>
        <v>0</v>
      </c>
      <c r="E159" s="110">
        <f t="shared" si="200"/>
        <v>0</v>
      </c>
      <c r="F159" s="931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282"/>
      <c r="AZ159" s="675">
        <f t="shared" si="171"/>
        <v>0</v>
      </c>
      <c r="BA159" s="931"/>
      <c r="BB159" s="182"/>
      <c r="BC159" s="182"/>
      <c r="BD159" s="182"/>
      <c r="BE159" s="182"/>
      <c r="BF159" s="182"/>
      <c r="BG159" s="282"/>
      <c r="BH159" s="677">
        <f>SUM(BI159:BM159)</f>
        <v>0</v>
      </c>
      <c r="BI159" s="931"/>
      <c r="BJ159" s="182"/>
      <c r="BK159" s="182"/>
      <c r="BL159" s="182"/>
      <c r="BM159" s="282"/>
      <c r="BN159" s="962"/>
    </row>
    <row r="160" spans="1:66" x14ac:dyDescent="0.25">
      <c r="A160" s="92">
        <v>2380</v>
      </c>
      <c r="B160" s="69" t="s">
        <v>140</v>
      </c>
      <c r="C160" s="920">
        <f t="shared" ref="C160:E160" si="202">SUM(C161:C162)</f>
        <v>0</v>
      </c>
      <c r="D160" s="957">
        <f t="shared" si="202"/>
        <v>0</v>
      </c>
      <c r="E160" s="120">
        <f t="shared" si="202"/>
        <v>0</v>
      </c>
      <c r="F160" s="957">
        <f>SUM(F161:F162)</f>
        <v>0</v>
      </c>
      <c r="G160" s="179">
        <f>SUM(G161:G162)</f>
        <v>0</v>
      </c>
      <c r="H160" s="179">
        <f t="shared" ref="H160:AX160" si="203">SUM(H161:H162)</f>
        <v>0</v>
      </c>
      <c r="I160" s="179">
        <f t="shared" si="203"/>
        <v>0</v>
      </c>
      <c r="J160" s="179">
        <f t="shared" si="203"/>
        <v>0</v>
      </c>
      <c r="K160" s="179">
        <f t="shared" si="203"/>
        <v>0</v>
      </c>
      <c r="L160" s="179">
        <f t="shared" si="203"/>
        <v>0</v>
      </c>
      <c r="M160" s="179">
        <f t="shared" si="203"/>
        <v>0</v>
      </c>
      <c r="N160" s="179">
        <f t="shared" si="203"/>
        <v>0</v>
      </c>
      <c r="O160" s="179">
        <f t="shared" si="203"/>
        <v>0</v>
      </c>
      <c r="P160" s="179">
        <f t="shared" si="203"/>
        <v>0</v>
      </c>
      <c r="Q160" s="179">
        <f t="shared" si="203"/>
        <v>0</v>
      </c>
      <c r="R160" s="179">
        <f t="shared" si="203"/>
        <v>0</v>
      </c>
      <c r="S160" s="179">
        <f t="shared" si="203"/>
        <v>0</v>
      </c>
      <c r="T160" s="179">
        <f t="shared" si="203"/>
        <v>0</v>
      </c>
      <c r="U160" s="179">
        <f t="shared" si="203"/>
        <v>0</v>
      </c>
      <c r="V160" s="179">
        <f t="shared" si="203"/>
        <v>0</v>
      </c>
      <c r="W160" s="179">
        <f t="shared" si="203"/>
        <v>0</v>
      </c>
      <c r="X160" s="179">
        <f t="shared" si="203"/>
        <v>0</v>
      </c>
      <c r="Y160" s="179">
        <f t="shared" si="203"/>
        <v>0</v>
      </c>
      <c r="Z160" s="179">
        <f t="shared" si="203"/>
        <v>0</v>
      </c>
      <c r="AA160" s="179">
        <f t="shared" si="203"/>
        <v>0</v>
      </c>
      <c r="AB160" s="179">
        <f t="shared" si="203"/>
        <v>0</v>
      </c>
      <c r="AC160" s="179">
        <f t="shared" si="203"/>
        <v>0</v>
      </c>
      <c r="AD160" s="179">
        <f t="shared" si="203"/>
        <v>0</v>
      </c>
      <c r="AE160" s="179">
        <f t="shared" si="203"/>
        <v>0</v>
      </c>
      <c r="AF160" s="179">
        <f t="shared" si="203"/>
        <v>0</v>
      </c>
      <c r="AG160" s="179">
        <f t="shared" si="203"/>
        <v>0</v>
      </c>
      <c r="AH160" s="179">
        <f t="shared" si="203"/>
        <v>0</v>
      </c>
      <c r="AI160" s="179">
        <f t="shared" si="203"/>
        <v>0</v>
      </c>
      <c r="AJ160" s="179">
        <f t="shared" si="203"/>
        <v>0</v>
      </c>
      <c r="AK160" s="179">
        <f t="shared" si="203"/>
        <v>0</v>
      </c>
      <c r="AL160" s="179">
        <f t="shared" si="203"/>
        <v>0</v>
      </c>
      <c r="AM160" s="179">
        <f t="shared" si="203"/>
        <v>0</v>
      </c>
      <c r="AN160" s="179">
        <f t="shared" si="203"/>
        <v>0</v>
      </c>
      <c r="AO160" s="179">
        <f t="shared" si="203"/>
        <v>0</v>
      </c>
      <c r="AP160" s="179">
        <f t="shared" si="203"/>
        <v>0</v>
      </c>
      <c r="AQ160" s="179">
        <f t="shared" si="203"/>
        <v>0</v>
      </c>
      <c r="AR160" s="179">
        <f t="shared" si="203"/>
        <v>0</v>
      </c>
      <c r="AS160" s="179">
        <f t="shared" si="203"/>
        <v>0</v>
      </c>
      <c r="AT160" s="179">
        <f t="shared" si="203"/>
        <v>0</v>
      </c>
      <c r="AU160" s="179">
        <f t="shared" si="203"/>
        <v>0</v>
      </c>
      <c r="AV160" s="179">
        <f t="shared" si="203"/>
        <v>0</v>
      </c>
      <c r="AW160" s="179">
        <f t="shared" si="203"/>
        <v>0</v>
      </c>
      <c r="AX160" s="179">
        <f t="shared" si="203"/>
        <v>0</v>
      </c>
      <c r="AY160" s="120">
        <f>SUM(AY161:AY162)</f>
        <v>0</v>
      </c>
      <c r="AZ160" s="364">
        <f t="shared" ref="AZ160" si="204">SUM(AZ161:AZ162)</f>
        <v>0</v>
      </c>
      <c r="BA160" s="957">
        <f>SUM(BA161:BA162)</f>
        <v>0</v>
      </c>
      <c r="BB160" s="179">
        <f t="shared" ref="BB160:BH160" si="205">SUM(BB161:BB162)</f>
        <v>0</v>
      </c>
      <c r="BC160" s="179">
        <f t="shared" si="205"/>
        <v>0</v>
      </c>
      <c r="BD160" s="179">
        <f t="shared" si="205"/>
        <v>0</v>
      </c>
      <c r="BE160" s="179">
        <f t="shared" si="205"/>
        <v>0</v>
      </c>
      <c r="BF160" s="179">
        <f t="shared" si="205"/>
        <v>0</v>
      </c>
      <c r="BG160" s="120">
        <f t="shared" si="205"/>
        <v>0</v>
      </c>
      <c r="BH160" s="364">
        <f t="shared" si="205"/>
        <v>0</v>
      </c>
      <c r="BI160" s="957">
        <f>SUM(BI161:BI162)</f>
        <v>0</v>
      </c>
      <c r="BJ160" s="179">
        <f t="shared" ref="BJ160:BM160" si="206">SUM(BJ161:BJ162)</f>
        <v>0</v>
      </c>
      <c r="BK160" s="179">
        <f t="shared" si="206"/>
        <v>0</v>
      </c>
      <c r="BL160" s="179">
        <f t="shared" si="206"/>
        <v>0</v>
      </c>
      <c r="BM160" s="120">
        <f t="shared" si="206"/>
        <v>0</v>
      </c>
      <c r="BN160" s="958">
        <f>SUM(BN161:BN162)</f>
        <v>0</v>
      </c>
    </row>
    <row r="161" spans="1:66" x14ac:dyDescent="0.25">
      <c r="A161" s="26">
        <v>2381</v>
      </c>
      <c r="B161" s="45" t="s">
        <v>141</v>
      </c>
      <c r="C161" s="874">
        <f t="shared" ref="C161:D164" si="207">SUM(E161,AZ161,BH161)</f>
        <v>0</v>
      </c>
      <c r="D161" s="897">
        <f t="shared" si="207"/>
        <v>0</v>
      </c>
      <c r="E161" s="110">
        <f>SUM(F161:AY161)</f>
        <v>0</v>
      </c>
      <c r="F161" s="899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275"/>
      <c r="AZ161" s="675">
        <f t="shared" si="171"/>
        <v>0</v>
      </c>
      <c r="BA161" s="899"/>
      <c r="BB161" s="180"/>
      <c r="BC161" s="180"/>
      <c r="BD161" s="180"/>
      <c r="BE161" s="180"/>
      <c r="BF161" s="180"/>
      <c r="BG161" s="275"/>
      <c r="BH161" s="673">
        <f t="shared" ref="BH161:BH162" si="208">SUM(BI161:BM161)</f>
        <v>0</v>
      </c>
      <c r="BI161" s="899"/>
      <c r="BJ161" s="180"/>
      <c r="BK161" s="180"/>
      <c r="BL161" s="180"/>
      <c r="BM161" s="275"/>
      <c r="BN161" s="959"/>
    </row>
    <row r="162" spans="1:66" ht="24" x14ac:dyDescent="0.25">
      <c r="A162" s="30">
        <v>2389</v>
      </c>
      <c r="B162" s="50" t="s">
        <v>142</v>
      </c>
      <c r="C162" s="878">
        <f t="shared" si="207"/>
        <v>0</v>
      </c>
      <c r="D162" s="903">
        <f t="shared" si="207"/>
        <v>0</v>
      </c>
      <c r="E162" s="110">
        <f>SUM(F162:AY162)</f>
        <v>0</v>
      </c>
      <c r="F162" s="905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10"/>
      <c r="AZ162" s="675">
        <f t="shared" si="171"/>
        <v>0</v>
      </c>
      <c r="BA162" s="905"/>
      <c r="BB162" s="181"/>
      <c r="BC162" s="181"/>
      <c r="BD162" s="181"/>
      <c r="BE162" s="181"/>
      <c r="BF162" s="181"/>
      <c r="BG162" s="110"/>
      <c r="BH162" s="675">
        <f t="shared" si="208"/>
        <v>0</v>
      </c>
      <c r="BI162" s="905"/>
      <c r="BJ162" s="181"/>
      <c r="BK162" s="181"/>
      <c r="BL162" s="181"/>
      <c r="BM162" s="110"/>
      <c r="BN162" s="960"/>
    </row>
    <row r="163" spans="1:66" x14ac:dyDescent="0.25">
      <c r="A163" s="92">
        <v>2390</v>
      </c>
      <c r="B163" s="69" t="s">
        <v>143</v>
      </c>
      <c r="C163" s="920">
        <f t="shared" si="207"/>
        <v>0</v>
      </c>
      <c r="D163" s="957">
        <f t="shared" si="207"/>
        <v>0</v>
      </c>
      <c r="E163" s="110">
        <f>SUM(F163:AY163)</f>
        <v>0</v>
      </c>
      <c r="F163" s="931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282"/>
      <c r="AZ163" s="675">
        <f t="shared" si="171"/>
        <v>0</v>
      </c>
      <c r="BA163" s="931"/>
      <c r="BB163" s="182"/>
      <c r="BC163" s="182"/>
      <c r="BD163" s="182"/>
      <c r="BE163" s="182"/>
      <c r="BF163" s="182"/>
      <c r="BG163" s="282"/>
      <c r="BH163" s="677">
        <f>SUM(BI163:BM163)</f>
        <v>0</v>
      </c>
      <c r="BI163" s="931"/>
      <c r="BJ163" s="182"/>
      <c r="BK163" s="182"/>
      <c r="BL163" s="182"/>
      <c r="BM163" s="282"/>
      <c r="BN163" s="962"/>
    </row>
    <row r="164" spans="1:66" x14ac:dyDescent="0.25">
      <c r="A164" s="38">
        <v>2400</v>
      </c>
      <c r="B164" s="90" t="s">
        <v>144</v>
      </c>
      <c r="C164" s="923">
        <f t="shared" si="207"/>
        <v>0</v>
      </c>
      <c r="D164" s="891">
        <f t="shared" si="207"/>
        <v>0</v>
      </c>
      <c r="E164" s="137">
        <f>SUM(F164:AY164)</f>
        <v>0</v>
      </c>
      <c r="F164" s="967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283"/>
      <c r="AZ164" s="675">
        <f t="shared" si="171"/>
        <v>0</v>
      </c>
      <c r="BA164" s="967"/>
      <c r="BB164" s="184"/>
      <c r="BC164" s="184"/>
      <c r="BD164" s="184"/>
      <c r="BE164" s="184"/>
      <c r="BF164" s="184"/>
      <c r="BG164" s="283"/>
      <c r="BH164" s="679">
        <f>SUM(BI164:BM164)</f>
        <v>0</v>
      </c>
      <c r="BI164" s="967"/>
      <c r="BJ164" s="184"/>
      <c r="BK164" s="184"/>
      <c r="BL164" s="184"/>
      <c r="BM164" s="283"/>
      <c r="BN164" s="968"/>
    </row>
    <row r="165" spans="1:66" ht="24" x14ac:dyDescent="0.25">
      <c r="A165" s="38">
        <v>2500</v>
      </c>
      <c r="B165" s="90" t="s">
        <v>145</v>
      </c>
      <c r="C165" s="923">
        <f t="shared" ref="C165:E165" si="209">SUM(C166,C171)</f>
        <v>0</v>
      </c>
      <c r="D165" s="891">
        <f t="shared" si="209"/>
        <v>0</v>
      </c>
      <c r="E165" s="109">
        <f t="shared" si="209"/>
        <v>0</v>
      </c>
      <c r="F165" s="891">
        <f>SUM(F166,F171)</f>
        <v>0</v>
      </c>
      <c r="G165" s="91">
        <f>SUM(G166,G171)</f>
        <v>0</v>
      </c>
      <c r="H165" s="91">
        <f t="shared" ref="H165:AX165" si="210">SUM(H166,H171)</f>
        <v>0</v>
      </c>
      <c r="I165" s="91">
        <f t="shared" si="210"/>
        <v>0</v>
      </c>
      <c r="J165" s="91">
        <f t="shared" si="210"/>
        <v>0</v>
      </c>
      <c r="K165" s="91">
        <f t="shared" si="210"/>
        <v>0</v>
      </c>
      <c r="L165" s="91">
        <f t="shared" si="210"/>
        <v>0</v>
      </c>
      <c r="M165" s="91">
        <f t="shared" si="210"/>
        <v>0</v>
      </c>
      <c r="N165" s="91">
        <f t="shared" si="210"/>
        <v>0</v>
      </c>
      <c r="O165" s="91">
        <f t="shared" si="210"/>
        <v>0</v>
      </c>
      <c r="P165" s="91">
        <f t="shared" si="210"/>
        <v>0</v>
      </c>
      <c r="Q165" s="91">
        <f t="shared" si="210"/>
        <v>0</v>
      </c>
      <c r="R165" s="91">
        <f t="shared" si="210"/>
        <v>0</v>
      </c>
      <c r="S165" s="91">
        <f t="shared" si="210"/>
        <v>0</v>
      </c>
      <c r="T165" s="91">
        <f t="shared" si="210"/>
        <v>0</v>
      </c>
      <c r="U165" s="91">
        <f t="shared" si="210"/>
        <v>0</v>
      </c>
      <c r="V165" s="91">
        <f t="shared" si="210"/>
        <v>0</v>
      </c>
      <c r="W165" s="91">
        <f t="shared" si="210"/>
        <v>0</v>
      </c>
      <c r="X165" s="91">
        <f t="shared" si="210"/>
        <v>0</v>
      </c>
      <c r="Y165" s="91">
        <f t="shared" si="210"/>
        <v>0</v>
      </c>
      <c r="Z165" s="91">
        <f t="shared" si="210"/>
        <v>0</v>
      </c>
      <c r="AA165" s="91">
        <f t="shared" si="210"/>
        <v>0</v>
      </c>
      <c r="AB165" s="91">
        <f t="shared" si="210"/>
        <v>0</v>
      </c>
      <c r="AC165" s="91">
        <f t="shared" si="210"/>
        <v>0</v>
      </c>
      <c r="AD165" s="91">
        <f t="shared" si="210"/>
        <v>0</v>
      </c>
      <c r="AE165" s="91">
        <f t="shared" si="210"/>
        <v>0</v>
      </c>
      <c r="AF165" s="91">
        <f t="shared" si="210"/>
        <v>0</v>
      </c>
      <c r="AG165" s="91">
        <f t="shared" si="210"/>
        <v>0</v>
      </c>
      <c r="AH165" s="91">
        <f t="shared" si="210"/>
        <v>0</v>
      </c>
      <c r="AI165" s="91">
        <f t="shared" si="210"/>
        <v>0</v>
      </c>
      <c r="AJ165" s="91">
        <f t="shared" si="210"/>
        <v>0</v>
      </c>
      <c r="AK165" s="91">
        <f t="shared" si="210"/>
        <v>0</v>
      </c>
      <c r="AL165" s="91">
        <f t="shared" si="210"/>
        <v>0</v>
      </c>
      <c r="AM165" s="91">
        <f t="shared" si="210"/>
        <v>0</v>
      </c>
      <c r="AN165" s="91">
        <f t="shared" si="210"/>
        <v>0</v>
      </c>
      <c r="AO165" s="91">
        <f t="shared" si="210"/>
        <v>0</v>
      </c>
      <c r="AP165" s="91">
        <f t="shared" si="210"/>
        <v>0</v>
      </c>
      <c r="AQ165" s="91">
        <f t="shared" si="210"/>
        <v>0</v>
      </c>
      <c r="AR165" s="91">
        <f t="shared" si="210"/>
        <v>0</v>
      </c>
      <c r="AS165" s="91">
        <f t="shared" si="210"/>
        <v>0</v>
      </c>
      <c r="AT165" s="91">
        <f t="shared" si="210"/>
        <v>0</v>
      </c>
      <c r="AU165" s="91">
        <f t="shared" si="210"/>
        <v>0</v>
      </c>
      <c r="AV165" s="91">
        <f t="shared" si="210"/>
        <v>0</v>
      </c>
      <c r="AW165" s="91">
        <f t="shared" si="210"/>
        <v>0</v>
      </c>
      <c r="AX165" s="91">
        <f t="shared" si="210"/>
        <v>0</v>
      </c>
      <c r="AY165" s="109">
        <f>SUM(AY166,AY171)</f>
        <v>0</v>
      </c>
      <c r="AZ165" s="358">
        <f t="shared" ref="AZ165" si="211">SUM(AZ166,AZ171)</f>
        <v>0</v>
      </c>
      <c r="BA165" s="891">
        <f>SUM(BA166,BA171)</f>
        <v>0</v>
      </c>
      <c r="BB165" s="91">
        <f t="shared" ref="BB165:BH165" si="212">SUM(BB166,BB171)</f>
        <v>0</v>
      </c>
      <c r="BC165" s="91">
        <f t="shared" si="212"/>
        <v>0</v>
      </c>
      <c r="BD165" s="91">
        <f t="shared" si="212"/>
        <v>0</v>
      </c>
      <c r="BE165" s="91">
        <f t="shared" si="212"/>
        <v>0</v>
      </c>
      <c r="BF165" s="91">
        <f t="shared" si="212"/>
        <v>0</v>
      </c>
      <c r="BG165" s="109">
        <f t="shared" si="212"/>
        <v>0</v>
      </c>
      <c r="BH165" s="358">
        <f t="shared" si="212"/>
        <v>0</v>
      </c>
      <c r="BI165" s="891">
        <f>SUM(BI166,BI171)</f>
        <v>0</v>
      </c>
      <c r="BJ165" s="91">
        <f t="shared" ref="BJ165:BM165" si="213">SUM(BJ166,BJ171)</f>
        <v>0</v>
      </c>
      <c r="BK165" s="91">
        <f t="shared" si="213"/>
        <v>0</v>
      </c>
      <c r="BL165" s="91">
        <f t="shared" si="213"/>
        <v>0</v>
      </c>
      <c r="BM165" s="109">
        <f t="shared" si="213"/>
        <v>0</v>
      </c>
      <c r="BN165" s="956">
        <f>SUM(BN166,BN171)</f>
        <v>0</v>
      </c>
    </row>
    <row r="166" spans="1:66" x14ac:dyDescent="0.25">
      <c r="A166" s="102">
        <v>2510</v>
      </c>
      <c r="B166" s="45" t="s">
        <v>146</v>
      </c>
      <c r="C166" s="874">
        <f>SUM(C167:C170)</f>
        <v>0</v>
      </c>
      <c r="D166" s="897">
        <f>SUM(D167:D170)</f>
        <v>0</v>
      </c>
      <c r="E166" s="124">
        <f>SUM(E167:E170)</f>
        <v>0</v>
      </c>
      <c r="F166" s="897">
        <f>SUM(F167:F170)</f>
        <v>0</v>
      </c>
      <c r="G166" s="183">
        <f>SUM(G167:G170)</f>
        <v>0</v>
      </c>
      <c r="H166" s="183">
        <f t="shared" ref="H166:AZ166" si="214">SUM(H167:H170)</f>
        <v>0</v>
      </c>
      <c r="I166" s="183">
        <f t="shared" si="214"/>
        <v>0</v>
      </c>
      <c r="J166" s="183">
        <f t="shared" si="214"/>
        <v>0</v>
      </c>
      <c r="K166" s="183">
        <f t="shared" si="214"/>
        <v>0</v>
      </c>
      <c r="L166" s="183">
        <f t="shared" si="214"/>
        <v>0</v>
      </c>
      <c r="M166" s="183">
        <f t="shared" si="214"/>
        <v>0</v>
      </c>
      <c r="N166" s="183">
        <f t="shared" si="214"/>
        <v>0</v>
      </c>
      <c r="O166" s="183">
        <f t="shared" si="214"/>
        <v>0</v>
      </c>
      <c r="P166" s="183">
        <f t="shared" si="214"/>
        <v>0</v>
      </c>
      <c r="Q166" s="183">
        <f t="shared" si="214"/>
        <v>0</v>
      </c>
      <c r="R166" s="183">
        <f t="shared" si="214"/>
        <v>0</v>
      </c>
      <c r="S166" s="183">
        <f t="shared" si="214"/>
        <v>0</v>
      </c>
      <c r="T166" s="183">
        <f t="shared" si="214"/>
        <v>0</v>
      </c>
      <c r="U166" s="183">
        <f t="shared" si="214"/>
        <v>0</v>
      </c>
      <c r="V166" s="183">
        <f t="shared" si="214"/>
        <v>0</v>
      </c>
      <c r="W166" s="183">
        <f t="shared" si="214"/>
        <v>0</v>
      </c>
      <c r="X166" s="183">
        <f t="shared" si="214"/>
        <v>0</v>
      </c>
      <c r="Y166" s="183">
        <f t="shared" si="214"/>
        <v>0</v>
      </c>
      <c r="Z166" s="183">
        <f t="shared" si="214"/>
        <v>0</v>
      </c>
      <c r="AA166" s="183">
        <f t="shared" si="214"/>
        <v>0</v>
      </c>
      <c r="AB166" s="183">
        <f t="shared" si="214"/>
        <v>0</v>
      </c>
      <c r="AC166" s="183">
        <f t="shared" si="214"/>
        <v>0</v>
      </c>
      <c r="AD166" s="183">
        <f t="shared" si="214"/>
        <v>0</v>
      </c>
      <c r="AE166" s="183">
        <f t="shared" si="214"/>
        <v>0</v>
      </c>
      <c r="AF166" s="183">
        <f t="shared" si="214"/>
        <v>0</v>
      </c>
      <c r="AG166" s="183">
        <f t="shared" si="214"/>
        <v>0</v>
      </c>
      <c r="AH166" s="183">
        <f t="shared" si="214"/>
        <v>0</v>
      </c>
      <c r="AI166" s="183">
        <f t="shared" si="214"/>
        <v>0</v>
      </c>
      <c r="AJ166" s="183">
        <f t="shared" si="214"/>
        <v>0</v>
      </c>
      <c r="AK166" s="183">
        <f t="shared" si="214"/>
        <v>0</v>
      </c>
      <c r="AL166" s="183">
        <f t="shared" si="214"/>
        <v>0</v>
      </c>
      <c r="AM166" s="183">
        <f t="shared" si="214"/>
        <v>0</v>
      </c>
      <c r="AN166" s="183">
        <f t="shared" si="214"/>
        <v>0</v>
      </c>
      <c r="AO166" s="183">
        <f t="shared" si="214"/>
        <v>0</v>
      </c>
      <c r="AP166" s="183">
        <f t="shared" si="214"/>
        <v>0</v>
      </c>
      <c r="AQ166" s="183">
        <f t="shared" si="214"/>
        <v>0</v>
      </c>
      <c r="AR166" s="183">
        <f t="shared" si="214"/>
        <v>0</v>
      </c>
      <c r="AS166" s="183">
        <f t="shared" si="214"/>
        <v>0</v>
      </c>
      <c r="AT166" s="183">
        <f t="shared" si="214"/>
        <v>0</v>
      </c>
      <c r="AU166" s="183">
        <f t="shared" si="214"/>
        <v>0</v>
      </c>
      <c r="AV166" s="183">
        <f t="shared" si="214"/>
        <v>0</v>
      </c>
      <c r="AW166" s="183">
        <f t="shared" si="214"/>
        <v>0</v>
      </c>
      <c r="AX166" s="183">
        <f t="shared" si="214"/>
        <v>0</v>
      </c>
      <c r="AY166" s="124">
        <f t="shared" si="214"/>
        <v>0</v>
      </c>
      <c r="AZ166" s="359">
        <f t="shared" si="214"/>
        <v>0</v>
      </c>
      <c r="BA166" s="897">
        <f>SUM(BA167:BA170)</f>
        <v>0</v>
      </c>
      <c r="BB166" s="183">
        <f t="shared" ref="BB166:BH166" si="215">SUM(BB167:BB170)</f>
        <v>0</v>
      </c>
      <c r="BC166" s="183">
        <f t="shared" si="215"/>
        <v>0</v>
      </c>
      <c r="BD166" s="183">
        <f t="shared" si="215"/>
        <v>0</v>
      </c>
      <c r="BE166" s="183">
        <f t="shared" si="215"/>
        <v>0</v>
      </c>
      <c r="BF166" s="183">
        <f t="shared" si="215"/>
        <v>0</v>
      </c>
      <c r="BG166" s="124">
        <f t="shared" si="215"/>
        <v>0</v>
      </c>
      <c r="BH166" s="359">
        <f t="shared" si="215"/>
        <v>0</v>
      </c>
      <c r="BI166" s="897">
        <f>SUM(BI167:BI170)</f>
        <v>0</v>
      </c>
      <c r="BJ166" s="183">
        <f t="shared" ref="BJ166:BM166" si="216">SUM(BJ167:BJ170)</f>
        <v>0</v>
      </c>
      <c r="BK166" s="183">
        <f t="shared" si="216"/>
        <v>0</v>
      </c>
      <c r="BL166" s="183">
        <f t="shared" si="216"/>
        <v>0</v>
      </c>
      <c r="BM166" s="124">
        <f t="shared" si="216"/>
        <v>0</v>
      </c>
      <c r="BN166" s="966">
        <f>SUM(BN167:BN170)</f>
        <v>0</v>
      </c>
    </row>
    <row r="167" spans="1:66" ht="24" x14ac:dyDescent="0.25">
      <c r="A167" s="31">
        <v>2512</v>
      </c>
      <c r="B167" s="50" t="s">
        <v>147</v>
      </c>
      <c r="C167" s="878">
        <f t="shared" ref="C167:D172" si="217">SUM(E167,AZ167,BH167)</f>
        <v>0</v>
      </c>
      <c r="D167" s="903">
        <f t="shared" si="217"/>
        <v>0</v>
      </c>
      <c r="E167" s="110">
        <f t="shared" ref="E167:E172" si="218">SUM(F167:AY167)</f>
        <v>0</v>
      </c>
      <c r="F167" s="905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10"/>
      <c r="AZ167" s="675">
        <f t="shared" ref="AZ167:AZ172" si="219">SUM(BA167:BG167)</f>
        <v>0</v>
      </c>
      <c r="BA167" s="905"/>
      <c r="BB167" s="181"/>
      <c r="BC167" s="181"/>
      <c r="BD167" s="181"/>
      <c r="BE167" s="181"/>
      <c r="BF167" s="181"/>
      <c r="BG167" s="110"/>
      <c r="BH167" s="675">
        <f t="shared" ref="BH167:BH171" si="220">SUM(BI167:BM167)</f>
        <v>0</v>
      </c>
      <c r="BI167" s="905"/>
      <c r="BJ167" s="181"/>
      <c r="BK167" s="181"/>
      <c r="BL167" s="181"/>
      <c r="BM167" s="110"/>
      <c r="BN167" s="960"/>
    </row>
    <row r="168" spans="1:66" ht="36" x14ac:dyDescent="0.25">
      <c r="A168" s="31">
        <v>2513</v>
      </c>
      <c r="B168" s="50" t="s">
        <v>148</v>
      </c>
      <c r="C168" s="878">
        <f t="shared" si="217"/>
        <v>0</v>
      </c>
      <c r="D168" s="903">
        <f t="shared" si="217"/>
        <v>0</v>
      </c>
      <c r="E168" s="110">
        <f t="shared" si="218"/>
        <v>0</v>
      </c>
      <c r="F168" s="905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10"/>
      <c r="AZ168" s="675">
        <f t="shared" si="219"/>
        <v>0</v>
      </c>
      <c r="BA168" s="905"/>
      <c r="BB168" s="181"/>
      <c r="BC168" s="181"/>
      <c r="BD168" s="181"/>
      <c r="BE168" s="181"/>
      <c r="BF168" s="181"/>
      <c r="BG168" s="110"/>
      <c r="BH168" s="675">
        <f t="shared" si="220"/>
        <v>0</v>
      </c>
      <c r="BI168" s="905"/>
      <c r="BJ168" s="181"/>
      <c r="BK168" s="181"/>
      <c r="BL168" s="181"/>
      <c r="BM168" s="110"/>
      <c r="BN168" s="960"/>
    </row>
    <row r="169" spans="1:66" ht="24" x14ac:dyDescent="0.25">
      <c r="A169" s="31">
        <v>2515</v>
      </c>
      <c r="B169" s="50" t="s">
        <v>149</v>
      </c>
      <c r="C169" s="878">
        <f t="shared" si="217"/>
        <v>0</v>
      </c>
      <c r="D169" s="903">
        <f t="shared" si="217"/>
        <v>0</v>
      </c>
      <c r="E169" s="110">
        <f t="shared" si="218"/>
        <v>0</v>
      </c>
      <c r="F169" s="905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10"/>
      <c r="AZ169" s="675">
        <f t="shared" si="219"/>
        <v>0</v>
      </c>
      <c r="BA169" s="905"/>
      <c r="BB169" s="181"/>
      <c r="BC169" s="181"/>
      <c r="BD169" s="181"/>
      <c r="BE169" s="181"/>
      <c r="BF169" s="181"/>
      <c r="BG169" s="110"/>
      <c r="BH169" s="675">
        <f t="shared" si="220"/>
        <v>0</v>
      </c>
      <c r="BI169" s="905"/>
      <c r="BJ169" s="181"/>
      <c r="BK169" s="181"/>
      <c r="BL169" s="181"/>
      <c r="BM169" s="110"/>
      <c r="BN169" s="960"/>
    </row>
    <row r="170" spans="1:66" ht="24" x14ac:dyDescent="0.25">
      <c r="A170" s="31">
        <v>2519</v>
      </c>
      <c r="B170" s="50" t="s">
        <v>150</v>
      </c>
      <c r="C170" s="878">
        <f t="shared" si="217"/>
        <v>0</v>
      </c>
      <c r="D170" s="903">
        <f t="shared" si="217"/>
        <v>0</v>
      </c>
      <c r="E170" s="110">
        <f t="shared" si="218"/>
        <v>0</v>
      </c>
      <c r="F170" s="905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10"/>
      <c r="AZ170" s="675">
        <f t="shared" si="219"/>
        <v>0</v>
      </c>
      <c r="BA170" s="905"/>
      <c r="BB170" s="181"/>
      <c r="BC170" s="181"/>
      <c r="BD170" s="181"/>
      <c r="BE170" s="181"/>
      <c r="BF170" s="181"/>
      <c r="BG170" s="110"/>
      <c r="BH170" s="675">
        <f t="shared" si="220"/>
        <v>0</v>
      </c>
      <c r="BI170" s="905"/>
      <c r="BJ170" s="181"/>
      <c r="BK170" s="181"/>
      <c r="BL170" s="181"/>
      <c r="BM170" s="110"/>
      <c r="BN170" s="960"/>
    </row>
    <row r="171" spans="1:66" ht="24" x14ac:dyDescent="0.25">
      <c r="A171" s="97">
        <v>2520</v>
      </c>
      <c r="B171" s="50" t="s">
        <v>151</v>
      </c>
      <c r="C171" s="878">
        <f t="shared" si="217"/>
        <v>0</v>
      </c>
      <c r="D171" s="903">
        <f t="shared" si="217"/>
        <v>0</v>
      </c>
      <c r="E171" s="110">
        <f t="shared" si="218"/>
        <v>0</v>
      </c>
      <c r="F171" s="905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10"/>
      <c r="AZ171" s="675">
        <f t="shared" si="219"/>
        <v>0</v>
      </c>
      <c r="BA171" s="905"/>
      <c r="BB171" s="181"/>
      <c r="BC171" s="181"/>
      <c r="BD171" s="181"/>
      <c r="BE171" s="181"/>
      <c r="BF171" s="181"/>
      <c r="BG171" s="110"/>
      <c r="BH171" s="675">
        <f t="shared" si="220"/>
        <v>0</v>
      </c>
      <c r="BI171" s="905"/>
      <c r="BJ171" s="181"/>
      <c r="BK171" s="181"/>
      <c r="BL171" s="181"/>
      <c r="BM171" s="110"/>
      <c r="BN171" s="960"/>
    </row>
    <row r="172" spans="1:66" s="107" customFormat="1" ht="48" x14ac:dyDescent="0.25">
      <c r="A172" s="16">
        <v>2800</v>
      </c>
      <c r="B172" s="45" t="s">
        <v>152</v>
      </c>
      <c r="C172" s="874">
        <f t="shared" si="217"/>
        <v>0</v>
      </c>
      <c r="D172" s="897">
        <f t="shared" si="217"/>
        <v>0</v>
      </c>
      <c r="E172" s="271">
        <f t="shared" si="218"/>
        <v>0</v>
      </c>
      <c r="F172" s="876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271"/>
      <c r="AZ172" s="675">
        <f t="shared" si="219"/>
        <v>0</v>
      </c>
      <c r="BA172" s="876"/>
      <c r="BB172" s="165"/>
      <c r="BC172" s="165"/>
      <c r="BD172" s="165"/>
      <c r="BE172" s="165"/>
      <c r="BF172" s="165"/>
      <c r="BG172" s="271"/>
      <c r="BH172" s="642">
        <f>SUM(BI172:BM172)</f>
        <v>0</v>
      </c>
      <c r="BI172" s="876"/>
      <c r="BJ172" s="165"/>
      <c r="BK172" s="165"/>
      <c r="BL172" s="165"/>
      <c r="BM172" s="271"/>
      <c r="BN172" s="877"/>
    </row>
    <row r="173" spans="1:66" x14ac:dyDescent="0.25">
      <c r="A173" s="87">
        <v>3000</v>
      </c>
      <c r="B173" s="87" t="s">
        <v>153</v>
      </c>
      <c r="C173" s="951">
        <f t="shared" ref="C173:E173" si="221">SUM(C174,C184)</f>
        <v>0</v>
      </c>
      <c r="D173" s="952">
        <f t="shared" si="221"/>
        <v>0</v>
      </c>
      <c r="E173" s="953">
        <f t="shared" si="221"/>
        <v>0</v>
      </c>
      <c r="F173" s="952">
        <f>SUM(F174,F184)</f>
        <v>0</v>
      </c>
      <c r="G173" s="954">
        <f>SUM(G174,G184)</f>
        <v>0</v>
      </c>
      <c r="H173" s="954">
        <f t="shared" ref="H173:AX173" si="222">SUM(H174,H184)</f>
        <v>0</v>
      </c>
      <c r="I173" s="954">
        <f t="shared" si="222"/>
        <v>0</v>
      </c>
      <c r="J173" s="954">
        <f t="shared" si="222"/>
        <v>0</v>
      </c>
      <c r="K173" s="954">
        <f t="shared" si="222"/>
        <v>0</v>
      </c>
      <c r="L173" s="954">
        <f t="shared" si="222"/>
        <v>0</v>
      </c>
      <c r="M173" s="954">
        <f t="shared" si="222"/>
        <v>0</v>
      </c>
      <c r="N173" s="954">
        <f t="shared" si="222"/>
        <v>0</v>
      </c>
      <c r="O173" s="954">
        <f t="shared" si="222"/>
        <v>0</v>
      </c>
      <c r="P173" s="954">
        <f t="shared" si="222"/>
        <v>0</v>
      </c>
      <c r="Q173" s="954">
        <f t="shared" si="222"/>
        <v>0</v>
      </c>
      <c r="R173" s="954">
        <f t="shared" si="222"/>
        <v>0</v>
      </c>
      <c r="S173" s="954">
        <f t="shared" si="222"/>
        <v>0</v>
      </c>
      <c r="T173" s="954">
        <f t="shared" si="222"/>
        <v>0</v>
      </c>
      <c r="U173" s="954">
        <f t="shared" si="222"/>
        <v>0</v>
      </c>
      <c r="V173" s="954">
        <f t="shared" si="222"/>
        <v>0</v>
      </c>
      <c r="W173" s="954">
        <f t="shared" si="222"/>
        <v>0</v>
      </c>
      <c r="X173" s="954">
        <f t="shared" si="222"/>
        <v>0</v>
      </c>
      <c r="Y173" s="954">
        <f t="shared" si="222"/>
        <v>0</v>
      </c>
      <c r="Z173" s="954">
        <f t="shared" si="222"/>
        <v>0</v>
      </c>
      <c r="AA173" s="954">
        <f t="shared" si="222"/>
        <v>0</v>
      </c>
      <c r="AB173" s="954">
        <f t="shared" si="222"/>
        <v>0</v>
      </c>
      <c r="AC173" s="954">
        <f t="shared" si="222"/>
        <v>0</v>
      </c>
      <c r="AD173" s="954">
        <f t="shared" si="222"/>
        <v>0</v>
      </c>
      <c r="AE173" s="954">
        <f t="shared" si="222"/>
        <v>0</v>
      </c>
      <c r="AF173" s="954">
        <f t="shared" si="222"/>
        <v>0</v>
      </c>
      <c r="AG173" s="954">
        <f t="shared" si="222"/>
        <v>0</v>
      </c>
      <c r="AH173" s="954">
        <f t="shared" si="222"/>
        <v>0</v>
      </c>
      <c r="AI173" s="954">
        <f t="shared" si="222"/>
        <v>0</v>
      </c>
      <c r="AJ173" s="954">
        <f t="shared" si="222"/>
        <v>0</v>
      </c>
      <c r="AK173" s="954">
        <f t="shared" si="222"/>
        <v>0</v>
      </c>
      <c r="AL173" s="954">
        <f t="shared" si="222"/>
        <v>0</v>
      </c>
      <c r="AM173" s="954">
        <f t="shared" si="222"/>
        <v>0</v>
      </c>
      <c r="AN173" s="954">
        <f t="shared" si="222"/>
        <v>0</v>
      </c>
      <c r="AO173" s="954">
        <f t="shared" si="222"/>
        <v>0</v>
      </c>
      <c r="AP173" s="954">
        <f t="shared" si="222"/>
        <v>0</v>
      </c>
      <c r="AQ173" s="954">
        <f t="shared" si="222"/>
        <v>0</v>
      </c>
      <c r="AR173" s="954">
        <f t="shared" si="222"/>
        <v>0</v>
      </c>
      <c r="AS173" s="954">
        <f t="shared" si="222"/>
        <v>0</v>
      </c>
      <c r="AT173" s="954">
        <f t="shared" si="222"/>
        <v>0</v>
      </c>
      <c r="AU173" s="954">
        <f t="shared" si="222"/>
        <v>0</v>
      </c>
      <c r="AV173" s="954">
        <f t="shared" si="222"/>
        <v>0</v>
      </c>
      <c r="AW173" s="954">
        <f t="shared" si="222"/>
        <v>0</v>
      </c>
      <c r="AX173" s="954">
        <f t="shared" si="222"/>
        <v>0</v>
      </c>
      <c r="AY173" s="953">
        <f>SUM(AY174,AY184)</f>
        <v>0</v>
      </c>
      <c r="AZ173" s="952">
        <f t="shared" ref="AZ173" si="223">SUM(AZ174,AZ184)</f>
        <v>0</v>
      </c>
      <c r="BA173" s="952">
        <f>SUM(BA174,BA184)</f>
        <v>0</v>
      </c>
      <c r="BB173" s="954">
        <f t="shared" ref="BB173:BH173" si="224">SUM(BB174,BB184)</f>
        <v>0</v>
      </c>
      <c r="BC173" s="954">
        <f t="shared" si="224"/>
        <v>0</v>
      </c>
      <c r="BD173" s="954">
        <f t="shared" si="224"/>
        <v>0</v>
      </c>
      <c r="BE173" s="954">
        <f t="shared" si="224"/>
        <v>0</v>
      </c>
      <c r="BF173" s="954">
        <f t="shared" si="224"/>
        <v>0</v>
      </c>
      <c r="BG173" s="953">
        <f t="shared" si="224"/>
        <v>0</v>
      </c>
      <c r="BH173" s="952">
        <f t="shared" si="224"/>
        <v>0</v>
      </c>
      <c r="BI173" s="952">
        <f>SUM(BI174,BI184)</f>
        <v>0</v>
      </c>
      <c r="BJ173" s="178">
        <f t="shared" ref="BJ173:BM173" si="225">SUM(BJ174,BJ184)</f>
        <v>0</v>
      </c>
      <c r="BK173" s="178">
        <f t="shared" si="225"/>
        <v>0</v>
      </c>
      <c r="BL173" s="178">
        <f t="shared" si="225"/>
        <v>0</v>
      </c>
      <c r="BM173" s="122">
        <f t="shared" si="225"/>
        <v>0</v>
      </c>
      <c r="BN173" s="955">
        <f>SUM(BN174,BN184)</f>
        <v>0</v>
      </c>
    </row>
    <row r="174" spans="1:66" ht="24" x14ac:dyDescent="0.25">
      <c r="A174" s="38">
        <v>3200</v>
      </c>
      <c r="B174" s="108" t="s">
        <v>309</v>
      </c>
      <c r="C174" s="923">
        <f t="shared" ref="C174:E174" si="226">SUM(C175,C179)</f>
        <v>0</v>
      </c>
      <c r="D174" s="891">
        <f t="shared" si="226"/>
        <v>0</v>
      </c>
      <c r="E174" s="109">
        <f t="shared" si="226"/>
        <v>0</v>
      </c>
      <c r="F174" s="891">
        <f>SUM(F175,F179)</f>
        <v>0</v>
      </c>
      <c r="G174" s="91">
        <f>SUM(G175,G179)</f>
        <v>0</v>
      </c>
      <c r="H174" s="91">
        <f t="shared" ref="H174:AX174" si="227">SUM(H175,H179)</f>
        <v>0</v>
      </c>
      <c r="I174" s="91">
        <f t="shared" si="227"/>
        <v>0</v>
      </c>
      <c r="J174" s="91">
        <f t="shared" si="227"/>
        <v>0</v>
      </c>
      <c r="K174" s="91">
        <f t="shared" si="227"/>
        <v>0</v>
      </c>
      <c r="L174" s="91">
        <f t="shared" si="227"/>
        <v>0</v>
      </c>
      <c r="M174" s="91">
        <f t="shared" si="227"/>
        <v>0</v>
      </c>
      <c r="N174" s="91">
        <f t="shared" si="227"/>
        <v>0</v>
      </c>
      <c r="O174" s="91">
        <f t="shared" si="227"/>
        <v>0</v>
      </c>
      <c r="P174" s="91">
        <f t="shared" si="227"/>
        <v>0</v>
      </c>
      <c r="Q174" s="91">
        <f t="shared" si="227"/>
        <v>0</v>
      </c>
      <c r="R174" s="91">
        <f t="shared" si="227"/>
        <v>0</v>
      </c>
      <c r="S174" s="91">
        <f t="shared" si="227"/>
        <v>0</v>
      </c>
      <c r="T174" s="91">
        <f t="shared" si="227"/>
        <v>0</v>
      </c>
      <c r="U174" s="91">
        <f t="shared" si="227"/>
        <v>0</v>
      </c>
      <c r="V174" s="91">
        <f t="shared" si="227"/>
        <v>0</v>
      </c>
      <c r="W174" s="91">
        <f t="shared" si="227"/>
        <v>0</v>
      </c>
      <c r="X174" s="91">
        <f t="shared" si="227"/>
        <v>0</v>
      </c>
      <c r="Y174" s="91">
        <f t="shared" si="227"/>
        <v>0</v>
      </c>
      <c r="Z174" s="91">
        <f t="shared" si="227"/>
        <v>0</v>
      </c>
      <c r="AA174" s="91">
        <f t="shared" si="227"/>
        <v>0</v>
      </c>
      <c r="AB174" s="91">
        <f t="shared" si="227"/>
        <v>0</v>
      </c>
      <c r="AC174" s="91">
        <f t="shared" si="227"/>
        <v>0</v>
      </c>
      <c r="AD174" s="91">
        <f t="shared" si="227"/>
        <v>0</v>
      </c>
      <c r="AE174" s="91">
        <f t="shared" si="227"/>
        <v>0</v>
      </c>
      <c r="AF174" s="91">
        <f t="shared" si="227"/>
        <v>0</v>
      </c>
      <c r="AG174" s="91">
        <f t="shared" si="227"/>
        <v>0</v>
      </c>
      <c r="AH174" s="91">
        <f t="shared" si="227"/>
        <v>0</v>
      </c>
      <c r="AI174" s="91">
        <f t="shared" si="227"/>
        <v>0</v>
      </c>
      <c r="AJ174" s="91">
        <f t="shared" si="227"/>
        <v>0</v>
      </c>
      <c r="AK174" s="91">
        <f t="shared" si="227"/>
        <v>0</v>
      </c>
      <c r="AL174" s="91">
        <f t="shared" si="227"/>
        <v>0</v>
      </c>
      <c r="AM174" s="91">
        <f t="shared" si="227"/>
        <v>0</v>
      </c>
      <c r="AN174" s="91">
        <f t="shared" si="227"/>
        <v>0</v>
      </c>
      <c r="AO174" s="91">
        <f t="shared" si="227"/>
        <v>0</v>
      </c>
      <c r="AP174" s="91">
        <f t="shared" si="227"/>
        <v>0</v>
      </c>
      <c r="AQ174" s="91">
        <f t="shared" si="227"/>
        <v>0</v>
      </c>
      <c r="AR174" s="91">
        <f t="shared" si="227"/>
        <v>0</v>
      </c>
      <c r="AS174" s="91">
        <f t="shared" si="227"/>
        <v>0</v>
      </c>
      <c r="AT174" s="91">
        <f t="shared" si="227"/>
        <v>0</v>
      </c>
      <c r="AU174" s="91">
        <f t="shared" si="227"/>
        <v>0</v>
      </c>
      <c r="AV174" s="91">
        <f t="shared" si="227"/>
        <v>0</v>
      </c>
      <c r="AW174" s="91">
        <f t="shared" si="227"/>
        <v>0</v>
      </c>
      <c r="AX174" s="91">
        <f t="shared" si="227"/>
        <v>0</v>
      </c>
      <c r="AY174" s="109">
        <f>SUM(AY175,AY179)</f>
        <v>0</v>
      </c>
      <c r="AZ174" s="358">
        <f t="shared" ref="AZ174" si="228">SUM(AZ175,AZ179)</f>
        <v>0</v>
      </c>
      <c r="BA174" s="891">
        <f>SUM(BA175,BA179)</f>
        <v>0</v>
      </c>
      <c r="BB174" s="91">
        <f t="shared" ref="BB174:BH174" si="229">SUM(BB175,BB179)</f>
        <v>0</v>
      </c>
      <c r="BC174" s="91">
        <f t="shared" si="229"/>
        <v>0</v>
      </c>
      <c r="BD174" s="91">
        <f t="shared" si="229"/>
        <v>0</v>
      </c>
      <c r="BE174" s="91">
        <f t="shared" si="229"/>
        <v>0</v>
      </c>
      <c r="BF174" s="91">
        <f t="shared" si="229"/>
        <v>0</v>
      </c>
      <c r="BG174" s="109">
        <f t="shared" si="229"/>
        <v>0</v>
      </c>
      <c r="BH174" s="358">
        <f t="shared" si="229"/>
        <v>0</v>
      </c>
      <c r="BI174" s="891">
        <f>SUM(BI175,BI179)</f>
        <v>0</v>
      </c>
      <c r="BJ174" s="91">
        <f t="shared" ref="BJ174:BM174" si="230">SUM(BJ175,BJ179)</f>
        <v>0</v>
      </c>
      <c r="BK174" s="91">
        <f t="shared" si="230"/>
        <v>0</v>
      </c>
      <c r="BL174" s="91">
        <f t="shared" si="230"/>
        <v>0</v>
      </c>
      <c r="BM174" s="109">
        <f t="shared" si="230"/>
        <v>0</v>
      </c>
      <c r="BN174" s="956">
        <f>SUM(BN175,BN179)</f>
        <v>0</v>
      </c>
    </row>
    <row r="175" spans="1:66" ht="50.25" customHeight="1" x14ac:dyDescent="0.25">
      <c r="A175" s="102">
        <v>3260</v>
      </c>
      <c r="B175" s="45" t="s">
        <v>154</v>
      </c>
      <c r="C175" s="874">
        <f t="shared" ref="C175" si="231">SUM(C176:C178)</f>
        <v>0</v>
      </c>
      <c r="D175" s="897">
        <f t="shared" ref="D175:E175" si="232">SUM(D176:D178)</f>
        <v>0</v>
      </c>
      <c r="E175" s="124">
        <f t="shared" si="232"/>
        <v>0</v>
      </c>
      <c r="F175" s="897">
        <f>SUM(F176:F178)</f>
        <v>0</v>
      </c>
      <c r="G175" s="183">
        <f>SUM(G176:G178)</f>
        <v>0</v>
      </c>
      <c r="H175" s="183">
        <f t="shared" ref="H175:AX175" si="233">SUM(H176:H178)</f>
        <v>0</v>
      </c>
      <c r="I175" s="183">
        <f t="shared" si="233"/>
        <v>0</v>
      </c>
      <c r="J175" s="183">
        <f t="shared" si="233"/>
        <v>0</v>
      </c>
      <c r="K175" s="183">
        <f t="shared" si="233"/>
        <v>0</v>
      </c>
      <c r="L175" s="183">
        <f t="shared" si="233"/>
        <v>0</v>
      </c>
      <c r="M175" s="183">
        <f t="shared" si="233"/>
        <v>0</v>
      </c>
      <c r="N175" s="183">
        <f t="shared" si="233"/>
        <v>0</v>
      </c>
      <c r="O175" s="183">
        <f t="shared" si="233"/>
        <v>0</v>
      </c>
      <c r="P175" s="183">
        <f t="shared" si="233"/>
        <v>0</v>
      </c>
      <c r="Q175" s="183">
        <f t="shared" si="233"/>
        <v>0</v>
      </c>
      <c r="R175" s="183">
        <f t="shared" si="233"/>
        <v>0</v>
      </c>
      <c r="S175" s="183">
        <f t="shared" si="233"/>
        <v>0</v>
      </c>
      <c r="T175" s="183">
        <f t="shared" si="233"/>
        <v>0</v>
      </c>
      <c r="U175" s="183">
        <f t="shared" si="233"/>
        <v>0</v>
      </c>
      <c r="V175" s="183">
        <f t="shared" si="233"/>
        <v>0</v>
      </c>
      <c r="W175" s="183">
        <f t="shared" si="233"/>
        <v>0</v>
      </c>
      <c r="X175" s="183">
        <f t="shared" si="233"/>
        <v>0</v>
      </c>
      <c r="Y175" s="183">
        <f t="shared" si="233"/>
        <v>0</v>
      </c>
      <c r="Z175" s="183">
        <f t="shared" si="233"/>
        <v>0</v>
      </c>
      <c r="AA175" s="183">
        <f t="shared" si="233"/>
        <v>0</v>
      </c>
      <c r="AB175" s="183">
        <f t="shared" si="233"/>
        <v>0</v>
      </c>
      <c r="AC175" s="183">
        <f t="shared" si="233"/>
        <v>0</v>
      </c>
      <c r="AD175" s="183">
        <f t="shared" si="233"/>
        <v>0</v>
      </c>
      <c r="AE175" s="183">
        <f t="shared" si="233"/>
        <v>0</v>
      </c>
      <c r="AF175" s="183">
        <f t="shared" si="233"/>
        <v>0</v>
      </c>
      <c r="AG175" s="183">
        <f t="shared" si="233"/>
        <v>0</v>
      </c>
      <c r="AH175" s="183">
        <f t="shared" si="233"/>
        <v>0</v>
      </c>
      <c r="AI175" s="183">
        <f t="shared" si="233"/>
        <v>0</v>
      </c>
      <c r="AJ175" s="183">
        <f t="shared" si="233"/>
        <v>0</v>
      </c>
      <c r="AK175" s="183">
        <f t="shared" si="233"/>
        <v>0</v>
      </c>
      <c r="AL175" s="183">
        <f t="shared" si="233"/>
        <v>0</v>
      </c>
      <c r="AM175" s="183">
        <f t="shared" si="233"/>
        <v>0</v>
      </c>
      <c r="AN175" s="183">
        <f t="shared" si="233"/>
        <v>0</v>
      </c>
      <c r="AO175" s="183">
        <f t="shared" si="233"/>
        <v>0</v>
      </c>
      <c r="AP175" s="183">
        <f t="shared" si="233"/>
        <v>0</v>
      </c>
      <c r="AQ175" s="183">
        <f t="shared" si="233"/>
        <v>0</v>
      </c>
      <c r="AR175" s="183">
        <f t="shared" si="233"/>
        <v>0</v>
      </c>
      <c r="AS175" s="183">
        <f t="shared" si="233"/>
        <v>0</v>
      </c>
      <c r="AT175" s="183">
        <f t="shared" si="233"/>
        <v>0</v>
      </c>
      <c r="AU175" s="183">
        <f t="shared" si="233"/>
        <v>0</v>
      </c>
      <c r="AV175" s="183">
        <f t="shared" si="233"/>
        <v>0</v>
      </c>
      <c r="AW175" s="183">
        <f t="shared" si="233"/>
        <v>0</v>
      </c>
      <c r="AX175" s="183">
        <f t="shared" si="233"/>
        <v>0</v>
      </c>
      <c r="AY175" s="124">
        <f>SUM(AY176:AY178)</f>
        <v>0</v>
      </c>
      <c r="AZ175" s="359">
        <f t="shared" ref="AZ175" si="234">SUM(AZ176:AZ178)</f>
        <v>0</v>
      </c>
      <c r="BA175" s="897">
        <f>SUM(BA176:BA178)</f>
        <v>0</v>
      </c>
      <c r="BB175" s="183">
        <f t="shared" ref="BB175:BH175" si="235">SUM(BB176:BB178)</f>
        <v>0</v>
      </c>
      <c r="BC175" s="183">
        <f t="shared" si="235"/>
        <v>0</v>
      </c>
      <c r="BD175" s="183">
        <f t="shared" si="235"/>
        <v>0</v>
      </c>
      <c r="BE175" s="183">
        <f t="shared" si="235"/>
        <v>0</v>
      </c>
      <c r="BF175" s="183">
        <f t="shared" si="235"/>
        <v>0</v>
      </c>
      <c r="BG175" s="124">
        <f t="shared" si="235"/>
        <v>0</v>
      </c>
      <c r="BH175" s="359">
        <f t="shared" si="235"/>
        <v>0</v>
      </c>
      <c r="BI175" s="897">
        <f>SUM(BI176:BI178)</f>
        <v>0</v>
      </c>
      <c r="BJ175" s="183">
        <f t="shared" ref="BJ175:BM175" si="236">SUM(BJ176:BJ178)</f>
        <v>0</v>
      </c>
      <c r="BK175" s="183">
        <f t="shared" si="236"/>
        <v>0</v>
      </c>
      <c r="BL175" s="183">
        <f t="shared" si="236"/>
        <v>0</v>
      </c>
      <c r="BM175" s="124">
        <f t="shared" si="236"/>
        <v>0</v>
      </c>
      <c r="BN175" s="964">
        <f>SUM(BN176:BN178)</f>
        <v>0</v>
      </c>
    </row>
    <row r="176" spans="1:66" ht="24" x14ac:dyDescent="0.25">
      <c r="A176" s="31">
        <v>3261</v>
      </c>
      <c r="B176" s="50" t="s">
        <v>155</v>
      </c>
      <c r="C176" s="878">
        <f t="shared" ref="C176:D178" si="237">SUM(E176,AZ176,BH176)</f>
        <v>0</v>
      </c>
      <c r="D176" s="903">
        <f t="shared" si="237"/>
        <v>0</v>
      </c>
      <c r="E176" s="110">
        <f>SUM(F176:AY176)</f>
        <v>0</v>
      </c>
      <c r="F176" s="905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10"/>
      <c r="AZ176" s="675">
        <f t="shared" ref="AZ176:AZ186" si="238">SUM(BA176:BG176)</f>
        <v>0</v>
      </c>
      <c r="BA176" s="905"/>
      <c r="BB176" s="181"/>
      <c r="BC176" s="181"/>
      <c r="BD176" s="181"/>
      <c r="BE176" s="181"/>
      <c r="BF176" s="181"/>
      <c r="BG176" s="110"/>
      <c r="BH176" s="675">
        <f t="shared" ref="BH176:BH178" si="239">SUM(BI176:BM176)</f>
        <v>0</v>
      </c>
      <c r="BI176" s="905"/>
      <c r="BJ176" s="181"/>
      <c r="BK176" s="181"/>
      <c r="BL176" s="181"/>
      <c r="BM176" s="110"/>
      <c r="BN176" s="960"/>
    </row>
    <row r="177" spans="1:66" ht="36" x14ac:dyDescent="0.25">
      <c r="A177" s="31">
        <v>3262</v>
      </c>
      <c r="B177" s="50" t="s">
        <v>310</v>
      </c>
      <c r="C177" s="878">
        <f t="shared" si="237"/>
        <v>0</v>
      </c>
      <c r="D177" s="903">
        <f t="shared" si="237"/>
        <v>0</v>
      </c>
      <c r="E177" s="110">
        <f>SUM(F177:AY177)</f>
        <v>0</v>
      </c>
      <c r="F177" s="905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10"/>
      <c r="AZ177" s="675">
        <f t="shared" si="238"/>
        <v>0</v>
      </c>
      <c r="BA177" s="905"/>
      <c r="BB177" s="181"/>
      <c r="BC177" s="181"/>
      <c r="BD177" s="181"/>
      <c r="BE177" s="181"/>
      <c r="BF177" s="181"/>
      <c r="BG177" s="110"/>
      <c r="BH177" s="675">
        <f t="shared" si="239"/>
        <v>0</v>
      </c>
      <c r="BI177" s="905"/>
      <c r="BJ177" s="181"/>
      <c r="BK177" s="181"/>
      <c r="BL177" s="181"/>
      <c r="BM177" s="110"/>
      <c r="BN177" s="960"/>
    </row>
    <row r="178" spans="1:66" ht="24" x14ac:dyDescent="0.25">
      <c r="A178" s="31">
        <v>3263</v>
      </c>
      <c r="B178" s="50" t="s">
        <v>156</v>
      </c>
      <c r="C178" s="878">
        <f t="shared" si="237"/>
        <v>0</v>
      </c>
      <c r="D178" s="903">
        <f t="shared" si="237"/>
        <v>0</v>
      </c>
      <c r="E178" s="110">
        <f>SUM(F178:AY178)</f>
        <v>0</v>
      </c>
      <c r="F178" s="905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10"/>
      <c r="AZ178" s="675">
        <f t="shared" si="238"/>
        <v>0</v>
      </c>
      <c r="BA178" s="905"/>
      <c r="BB178" s="181"/>
      <c r="BC178" s="181"/>
      <c r="BD178" s="181"/>
      <c r="BE178" s="181"/>
      <c r="BF178" s="181"/>
      <c r="BG178" s="110"/>
      <c r="BH178" s="675">
        <f t="shared" si="239"/>
        <v>0</v>
      </c>
      <c r="BI178" s="905"/>
      <c r="BJ178" s="181"/>
      <c r="BK178" s="181"/>
      <c r="BL178" s="181"/>
      <c r="BM178" s="110"/>
      <c r="BN178" s="960"/>
    </row>
    <row r="179" spans="1:66" ht="84" x14ac:dyDescent="0.25">
      <c r="A179" s="102">
        <v>3290</v>
      </c>
      <c r="B179" s="45" t="s">
        <v>311</v>
      </c>
      <c r="C179" s="874">
        <f t="shared" ref="C179:E179" si="240">SUM(C180:C183)</f>
        <v>0</v>
      </c>
      <c r="D179" s="969">
        <f t="shared" si="240"/>
        <v>0</v>
      </c>
      <c r="E179" s="124">
        <f t="shared" si="240"/>
        <v>0</v>
      </c>
      <c r="F179" s="897">
        <f>SUM(F180:F183)</f>
        <v>0</v>
      </c>
      <c r="G179" s="183">
        <f>SUM(G180:G183)</f>
        <v>0</v>
      </c>
      <c r="H179" s="183">
        <f t="shared" ref="H179:AX179" si="241">SUM(H180:H183)</f>
        <v>0</v>
      </c>
      <c r="I179" s="183">
        <f t="shared" si="241"/>
        <v>0</v>
      </c>
      <c r="J179" s="183">
        <f t="shared" si="241"/>
        <v>0</v>
      </c>
      <c r="K179" s="183">
        <f t="shared" si="241"/>
        <v>0</v>
      </c>
      <c r="L179" s="183">
        <f t="shared" si="241"/>
        <v>0</v>
      </c>
      <c r="M179" s="183">
        <f t="shared" si="241"/>
        <v>0</v>
      </c>
      <c r="N179" s="183">
        <f t="shared" si="241"/>
        <v>0</v>
      </c>
      <c r="O179" s="183">
        <f t="shared" si="241"/>
        <v>0</v>
      </c>
      <c r="P179" s="183">
        <f t="shared" si="241"/>
        <v>0</v>
      </c>
      <c r="Q179" s="183">
        <f t="shared" si="241"/>
        <v>0</v>
      </c>
      <c r="R179" s="183">
        <f t="shared" si="241"/>
        <v>0</v>
      </c>
      <c r="S179" s="183">
        <f t="shared" si="241"/>
        <v>0</v>
      </c>
      <c r="T179" s="183">
        <f t="shared" si="241"/>
        <v>0</v>
      </c>
      <c r="U179" s="183">
        <f t="shared" si="241"/>
        <v>0</v>
      </c>
      <c r="V179" s="183">
        <f t="shared" si="241"/>
        <v>0</v>
      </c>
      <c r="W179" s="183">
        <f t="shared" si="241"/>
        <v>0</v>
      </c>
      <c r="X179" s="183">
        <f t="shared" si="241"/>
        <v>0</v>
      </c>
      <c r="Y179" s="183">
        <f t="shared" si="241"/>
        <v>0</v>
      </c>
      <c r="Z179" s="183">
        <f t="shared" si="241"/>
        <v>0</v>
      </c>
      <c r="AA179" s="183">
        <f t="shared" si="241"/>
        <v>0</v>
      </c>
      <c r="AB179" s="183">
        <f t="shared" si="241"/>
        <v>0</v>
      </c>
      <c r="AC179" s="183">
        <f t="shared" si="241"/>
        <v>0</v>
      </c>
      <c r="AD179" s="183">
        <f t="shared" si="241"/>
        <v>0</v>
      </c>
      <c r="AE179" s="183">
        <f t="shared" si="241"/>
        <v>0</v>
      </c>
      <c r="AF179" s="183">
        <f t="shared" si="241"/>
        <v>0</v>
      </c>
      <c r="AG179" s="183">
        <f t="shared" si="241"/>
        <v>0</v>
      </c>
      <c r="AH179" s="183">
        <f t="shared" si="241"/>
        <v>0</v>
      </c>
      <c r="AI179" s="183">
        <f t="shared" si="241"/>
        <v>0</v>
      </c>
      <c r="AJ179" s="183">
        <f t="shared" si="241"/>
        <v>0</v>
      </c>
      <c r="AK179" s="183">
        <f t="shared" si="241"/>
        <v>0</v>
      </c>
      <c r="AL179" s="183">
        <f t="shared" si="241"/>
        <v>0</v>
      </c>
      <c r="AM179" s="183">
        <f t="shared" si="241"/>
        <v>0</v>
      </c>
      <c r="AN179" s="183">
        <f t="shared" si="241"/>
        <v>0</v>
      </c>
      <c r="AO179" s="183">
        <f t="shared" si="241"/>
        <v>0</v>
      </c>
      <c r="AP179" s="183">
        <f t="shared" si="241"/>
        <v>0</v>
      </c>
      <c r="AQ179" s="183">
        <f t="shared" si="241"/>
        <v>0</v>
      </c>
      <c r="AR179" s="183">
        <f t="shared" si="241"/>
        <v>0</v>
      </c>
      <c r="AS179" s="183">
        <f t="shared" si="241"/>
        <v>0</v>
      </c>
      <c r="AT179" s="183">
        <f t="shared" si="241"/>
        <v>0</v>
      </c>
      <c r="AU179" s="183">
        <f t="shared" si="241"/>
        <v>0</v>
      </c>
      <c r="AV179" s="183">
        <f t="shared" si="241"/>
        <v>0</v>
      </c>
      <c r="AW179" s="183">
        <f t="shared" si="241"/>
        <v>0</v>
      </c>
      <c r="AX179" s="183">
        <f t="shared" si="241"/>
        <v>0</v>
      </c>
      <c r="AY179" s="124">
        <f>SUM(AY180:AY183)</f>
        <v>0</v>
      </c>
      <c r="AZ179" s="359">
        <f t="shared" ref="AZ179" si="242">SUM(AZ180:AZ183)</f>
        <v>0</v>
      </c>
      <c r="BA179" s="897">
        <f>SUM(BA180:BA183)</f>
        <v>0</v>
      </c>
      <c r="BB179" s="183">
        <f t="shared" ref="BB179:BH179" si="243">SUM(BB180:BB183)</f>
        <v>0</v>
      </c>
      <c r="BC179" s="183">
        <f t="shared" si="243"/>
        <v>0</v>
      </c>
      <c r="BD179" s="183">
        <f t="shared" si="243"/>
        <v>0</v>
      </c>
      <c r="BE179" s="183">
        <f t="shared" si="243"/>
        <v>0</v>
      </c>
      <c r="BF179" s="183">
        <f t="shared" si="243"/>
        <v>0</v>
      </c>
      <c r="BG179" s="124">
        <f t="shared" si="243"/>
        <v>0</v>
      </c>
      <c r="BH179" s="359">
        <f t="shared" si="243"/>
        <v>0</v>
      </c>
      <c r="BI179" s="897">
        <f>SUM(BI180:BI183)</f>
        <v>0</v>
      </c>
      <c r="BJ179" s="183">
        <f t="shared" ref="BJ179:BM179" si="244">SUM(BJ180:BJ183)</f>
        <v>0</v>
      </c>
      <c r="BK179" s="183">
        <f t="shared" si="244"/>
        <v>0</v>
      </c>
      <c r="BL179" s="183">
        <f t="shared" si="244"/>
        <v>0</v>
      </c>
      <c r="BM179" s="124">
        <f t="shared" si="244"/>
        <v>0</v>
      </c>
      <c r="BN179" s="970">
        <f>SUM(BN180:BN183)</f>
        <v>0</v>
      </c>
    </row>
    <row r="180" spans="1:66" ht="72" x14ac:dyDescent="0.25">
      <c r="A180" s="31">
        <v>3291</v>
      </c>
      <c r="B180" s="50" t="s">
        <v>157</v>
      </c>
      <c r="C180" s="878">
        <f t="shared" ref="C180:D183" si="245">SUM(E180,AZ180,BH180)</f>
        <v>0</v>
      </c>
      <c r="D180" s="903">
        <f t="shared" si="245"/>
        <v>0</v>
      </c>
      <c r="E180" s="110">
        <f>SUM(F180:AY180)</f>
        <v>0</v>
      </c>
      <c r="F180" s="905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10"/>
      <c r="AZ180" s="675">
        <f t="shared" si="238"/>
        <v>0</v>
      </c>
      <c r="BA180" s="905"/>
      <c r="BB180" s="181"/>
      <c r="BC180" s="181"/>
      <c r="BD180" s="181"/>
      <c r="BE180" s="181"/>
      <c r="BF180" s="181"/>
      <c r="BG180" s="110"/>
      <c r="BH180" s="675">
        <f t="shared" ref="BH180:BH183" si="246">SUM(BI180:BM180)</f>
        <v>0</v>
      </c>
      <c r="BI180" s="905"/>
      <c r="BJ180" s="181"/>
      <c r="BK180" s="181"/>
      <c r="BL180" s="181"/>
      <c r="BM180" s="110"/>
      <c r="BN180" s="960"/>
    </row>
    <row r="181" spans="1:66" ht="81" customHeight="1" x14ac:dyDescent="0.25">
      <c r="A181" s="31">
        <v>3292</v>
      </c>
      <c r="B181" s="50" t="s">
        <v>312</v>
      </c>
      <c r="C181" s="878">
        <f t="shared" si="245"/>
        <v>0</v>
      </c>
      <c r="D181" s="903">
        <f t="shared" si="245"/>
        <v>0</v>
      </c>
      <c r="E181" s="110">
        <f>SUM(F181:AY181)</f>
        <v>0</v>
      </c>
      <c r="F181" s="905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10"/>
      <c r="AZ181" s="675">
        <f t="shared" si="238"/>
        <v>0</v>
      </c>
      <c r="BA181" s="905"/>
      <c r="BB181" s="181"/>
      <c r="BC181" s="181"/>
      <c r="BD181" s="181"/>
      <c r="BE181" s="181"/>
      <c r="BF181" s="181"/>
      <c r="BG181" s="110"/>
      <c r="BH181" s="675">
        <f t="shared" si="246"/>
        <v>0</v>
      </c>
      <c r="BI181" s="905"/>
      <c r="BJ181" s="181"/>
      <c r="BK181" s="181"/>
      <c r="BL181" s="181"/>
      <c r="BM181" s="110"/>
      <c r="BN181" s="960"/>
    </row>
    <row r="182" spans="1:66" ht="72" x14ac:dyDescent="0.25">
      <c r="A182" s="31">
        <v>3293</v>
      </c>
      <c r="B182" s="50" t="s">
        <v>313</v>
      </c>
      <c r="C182" s="878">
        <f t="shared" si="245"/>
        <v>0</v>
      </c>
      <c r="D182" s="903">
        <f t="shared" si="245"/>
        <v>0</v>
      </c>
      <c r="E182" s="110">
        <f>SUM(F182:AY182)</f>
        <v>0</v>
      </c>
      <c r="F182" s="905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10"/>
      <c r="AZ182" s="675">
        <f t="shared" si="238"/>
        <v>0</v>
      </c>
      <c r="BA182" s="905"/>
      <c r="BB182" s="181"/>
      <c r="BC182" s="181"/>
      <c r="BD182" s="181"/>
      <c r="BE182" s="181"/>
      <c r="BF182" s="181"/>
      <c r="BG182" s="110"/>
      <c r="BH182" s="675">
        <f t="shared" si="246"/>
        <v>0</v>
      </c>
      <c r="BI182" s="905"/>
      <c r="BJ182" s="181"/>
      <c r="BK182" s="181"/>
      <c r="BL182" s="181"/>
      <c r="BM182" s="110"/>
      <c r="BN182" s="960"/>
    </row>
    <row r="183" spans="1:66" ht="60" x14ac:dyDescent="0.25">
      <c r="A183" s="111">
        <v>3294</v>
      </c>
      <c r="B183" s="50" t="s">
        <v>158</v>
      </c>
      <c r="C183" s="971">
        <f t="shared" si="245"/>
        <v>0</v>
      </c>
      <c r="D183" s="969">
        <f t="shared" si="245"/>
        <v>0</v>
      </c>
      <c r="E183" s="110">
        <f>SUM(F183:AY183)</f>
        <v>0</v>
      </c>
      <c r="F183" s="972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  <c r="AA183" s="185"/>
      <c r="AB183" s="185"/>
      <c r="AC183" s="185"/>
      <c r="AD183" s="185"/>
      <c r="AE183" s="185"/>
      <c r="AF183" s="185"/>
      <c r="AG183" s="185"/>
      <c r="AH183" s="185"/>
      <c r="AI183" s="185"/>
      <c r="AJ183" s="185"/>
      <c r="AK183" s="185"/>
      <c r="AL183" s="185"/>
      <c r="AM183" s="185"/>
      <c r="AN183" s="185"/>
      <c r="AO183" s="185"/>
      <c r="AP183" s="185"/>
      <c r="AQ183" s="185"/>
      <c r="AR183" s="185"/>
      <c r="AS183" s="185"/>
      <c r="AT183" s="185"/>
      <c r="AU183" s="185"/>
      <c r="AV183" s="185"/>
      <c r="AW183" s="185"/>
      <c r="AX183" s="185"/>
      <c r="AY183" s="113"/>
      <c r="AZ183" s="675">
        <f t="shared" si="238"/>
        <v>0</v>
      </c>
      <c r="BA183" s="972"/>
      <c r="BB183" s="185"/>
      <c r="BC183" s="185"/>
      <c r="BD183" s="185"/>
      <c r="BE183" s="185"/>
      <c r="BF183" s="185"/>
      <c r="BG183" s="113"/>
      <c r="BH183" s="681">
        <f t="shared" si="246"/>
        <v>0</v>
      </c>
      <c r="BI183" s="972"/>
      <c r="BJ183" s="185"/>
      <c r="BK183" s="185"/>
      <c r="BL183" s="185"/>
      <c r="BM183" s="113"/>
      <c r="BN183" s="973"/>
    </row>
    <row r="184" spans="1:66" ht="48" x14ac:dyDescent="0.25">
      <c r="A184" s="63">
        <v>3300</v>
      </c>
      <c r="B184" s="108" t="s">
        <v>159</v>
      </c>
      <c r="C184" s="974">
        <f t="shared" ref="C184:E184" si="247">SUM(C185:C186)</f>
        <v>0</v>
      </c>
      <c r="D184" s="975">
        <f t="shared" si="247"/>
        <v>0</v>
      </c>
      <c r="E184" s="123">
        <f t="shared" si="247"/>
        <v>0</v>
      </c>
      <c r="F184" s="975">
        <f>SUM(F185:F186)</f>
        <v>0</v>
      </c>
      <c r="G184" s="186">
        <f>SUM(G185:G186)</f>
        <v>0</v>
      </c>
      <c r="H184" s="186">
        <f t="shared" ref="H184:AX184" si="248">SUM(H185:H186)</f>
        <v>0</v>
      </c>
      <c r="I184" s="186">
        <f t="shared" si="248"/>
        <v>0</v>
      </c>
      <c r="J184" s="186">
        <f t="shared" si="248"/>
        <v>0</v>
      </c>
      <c r="K184" s="186">
        <f t="shared" si="248"/>
        <v>0</v>
      </c>
      <c r="L184" s="186">
        <f t="shared" si="248"/>
        <v>0</v>
      </c>
      <c r="M184" s="186">
        <f t="shared" si="248"/>
        <v>0</v>
      </c>
      <c r="N184" s="186">
        <f t="shared" si="248"/>
        <v>0</v>
      </c>
      <c r="O184" s="186">
        <f t="shared" si="248"/>
        <v>0</v>
      </c>
      <c r="P184" s="186">
        <f t="shared" si="248"/>
        <v>0</v>
      </c>
      <c r="Q184" s="186">
        <f t="shared" si="248"/>
        <v>0</v>
      </c>
      <c r="R184" s="186">
        <f t="shared" si="248"/>
        <v>0</v>
      </c>
      <c r="S184" s="186">
        <f t="shared" si="248"/>
        <v>0</v>
      </c>
      <c r="T184" s="186">
        <f t="shared" si="248"/>
        <v>0</v>
      </c>
      <c r="U184" s="186">
        <f t="shared" si="248"/>
        <v>0</v>
      </c>
      <c r="V184" s="186">
        <f t="shared" si="248"/>
        <v>0</v>
      </c>
      <c r="W184" s="186">
        <f t="shared" si="248"/>
        <v>0</v>
      </c>
      <c r="X184" s="186">
        <f t="shared" si="248"/>
        <v>0</v>
      </c>
      <c r="Y184" s="186">
        <f t="shared" si="248"/>
        <v>0</v>
      </c>
      <c r="Z184" s="186">
        <f t="shared" si="248"/>
        <v>0</v>
      </c>
      <c r="AA184" s="186">
        <f t="shared" si="248"/>
        <v>0</v>
      </c>
      <c r="AB184" s="186">
        <f t="shared" si="248"/>
        <v>0</v>
      </c>
      <c r="AC184" s="186">
        <f t="shared" si="248"/>
        <v>0</v>
      </c>
      <c r="AD184" s="186">
        <f t="shared" si="248"/>
        <v>0</v>
      </c>
      <c r="AE184" s="186">
        <f t="shared" si="248"/>
        <v>0</v>
      </c>
      <c r="AF184" s="186">
        <f t="shared" si="248"/>
        <v>0</v>
      </c>
      <c r="AG184" s="186">
        <f t="shared" si="248"/>
        <v>0</v>
      </c>
      <c r="AH184" s="186">
        <f t="shared" si="248"/>
        <v>0</v>
      </c>
      <c r="AI184" s="186">
        <f t="shared" si="248"/>
        <v>0</v>
      </c>
      <c r="AJ184" s="186">
        <f t="shared" si="248"/>
        <v>0</v>
      </c>
      <c r="AK184" s="186">
        <f t="shared" si="248"/>
        <v>0</v>
      </c>
      <c r="AL184" s="186">
        <f t="shared" si="248"/>
        <v>0</v>
      </c>
      <c r="AM184" s="186">
        <f t="shared" si="248"/>
        <v>0</v>
      </c>
      <c r="AN184" s="186">
        <f t="shared" si="248"/>
        <v>0</v>
      </c>
      <c r="AO184" s="186">
        <f t="shared" si="248"/>
        <v>0</v>
      </c>
      <c r="AP184" s="186">
        <f t="shared" si="248"/>
        <v>0</v>
      </c>
      <c r="AQ184" s="186">
        <f t="shared" si="248"/>
        <v>0</v>
      </c>
      <c r="AR184" s="186">
        <f t="shared" si="248"/>
        <v>0</v>
      </c>
      <c r="AS184" s="186">
        <f t="shared" si="248"/>
        <v>0</v>
      </c>
      <c r="AT184" s="186">
        <f t="shared" si="248"/>
        <v>0</v>
      </c>
      <c r="AU184" s="186">
        <f t="shared" si="248"/>
        <v>0</v>
      </c>
      <c r="AV184" s="186">
        <f t="shared" si="248"/>
        <v>0</v>
      </c>
      <c r="AW184" s="186">
        <f t="shared" si="248"/>
        <v>0</v>
      </c>
      <c r="AX184" s="186">
        <f t="shared" si="248"/>
        <v>0</v>
      </c>
      <c r="AY184" s="123">
        <f>SUM(AY185:AY186)</f>
        <v>0</v>
      </c>
      <c r="AZ184" s="345">
        <f t="shared" ref="AZ184" si="249">SUM(AZ185:AZ186)</f>
        <v>0</v>
      </c>
      <c r="BA184" s="975">
        <f>SUM(BA185:BA186)</f>
        <v>0</v>
      </c>
      <c r="BB184" s="186">
        <f t="shared" ref="BB184:BH184" si="250">SUM(BB185:BB186)</f>
        <v>0</v>
      </c>
      <c r="BC184" s="186">
        <f t="shared" si="250"/>
        <v>0</v>
      </c>
      <c r="BD184" s="186">
        <f t="shared" si="250"/>
        <v>0</v>
      </c>
      <c r="BE184" s="186">
        <f t="shared" si="250"/>
        <v>0</v>
      </c>
      <c r="BF184" s="186">
        <f t="shared" si="250"/>
        <v>0</v>
      </c>
      <c r="BG184" s="123">
        <f t="shared" si="250"/>
        <v>0</v>
      </c>
      <c r="BH184" s="345">
        <f t="shared" si="250"/>
        <v>0</v>
      </c>
      <c r="BI184" s="975">
        <f>SUM(BI185:BI186)</f>
        <v>0</v>
      </c>
      <c r="BJ184" s="186">
        <f t="shared" ref="BJ184:BM184" si="251">SUM(BJ185:BJ186)</f>
        <v>0</v>
      </c>
      <c r="BK184" s="186">
        <f t="shared" si="251"/>
        <v>0</v>
      </c>
      <c r="BL184" s="186">
        <f t="shared" si="251"/>
        <v>0</v>
      </c>
      <c r="BM184" s="123">
        <f t="shared" si="251"/>
        <v>0</v>
      </c>
      <c r="BN184" s="956">
        <f>SUM(BN185:BN186)</f>
        <v>0</v>
      </c>
    </row>
    <row r="185" spans="1:66" ht="48" x14ac:dyDescent="0.25">
      <c r="A185" s="68">
        <v>3310</v>
      </c>
      <c r="B185" s="69" t="s">
        <v>160</v>
      </c>
      <c r="C185" s="920">
        <f>SUM(E185,AZ185,BH185)</f>
        <v>0</v>
      </c>
      <c r="D185" s="957">
        <f>SUM(F185,BA185,BI185)</f>
        <v>0</v>
      </c>
      <c r="E185" s="282">
        <f>SUM(F185:AY185)</f>
        <v>0</v>
      </c>
      <c r="F185" s="931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282"/>
      <c r="AZ185" s="677">
        <f t="shared" si="238"/>
        <v>0</v>
      </c>
      <c r="BA185" s="931"/>
      <c r="BB185" s="182"/>
      <c r="BC185" s="182"/>
      <c r="BD185" s="182"/>
      <c r="BE185" s="182"/>
      <c r="BF185" s="182"/>
      <c r="BG185" s="282"/>
      <c r="BH185" s="677">
        <f t="shared" ref="BH185:BH186" si="252">SUM(BI185:BM185)</f>
        <v>0</v>
      </c>
      <c r="BI185" s="931"/>
      <c r="BJ185" s="182"/>
      <c r="BK185" s="182"/>
      <c r="BL185" s="182"/>
      <c r="BM185" s="282"/>
      <c r="BN185" s="962"/>
    </row>
    <row r="186" spans="1:66" ht="58.5" customHeight="1" x14ac:dyDescent="0.25">
      <c r="A186" s="27">
        <v>3320</v>
      </c>
      <c r="B186" s="45" t="s">
        <v>161</v>
      </c>
      <c r="C186" s="874">
        <f>SUM(E186,AZ186,BH186)</f>
        <v>0</v>
      </c>
      <c r="D186" s="897">
        <f>SUM(F186,BA186,BI186)</f>
        <v>0</v>
      </c>
      <c r="E186" s="275">
        <f>SUM(F186:AY186)</f>
        <v>0</v>
      </c>
      <c r="F186" s="899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  <c r="AU186" s="180"/>
      <c r="AV186" s="180"/>
      <c r="AW186" s="180"/>
      <c r="AX186" s="180"/>
      <c r="AY186" s="275"/>
      <c r="AZ186" s="673">
        <f t="shared" si="238"/>
        <v>0</v>
      </c>
      <c r="BA186" s="899"/>
      <c r="BB186" s="180"/>
      <c r="BC186" s="180"/>
      <c r="BD186" s="180"/>
      <c r="BE186" s="180"/>
      <c r="BF186" s="180"/>
      <c r="BG186" s="275"/>
      <c r="BH186" s="673">
        <f t="shared" si="252"/>
        <v>0</v>
      </c>
      <c r="BI186" s="899"/>
      <c r="BJ186" s="180"/>
      <c r="BK186" s="180"/>
      <c r="BL186" s="180"/>
      <c r="BM186" s="275"/>
      <c r="BN186" s="959"/>
    </row>
    <row r="187" spans="1:66" x14ac:dyDescent="0.25">
      <c r="A187" s="116">
        <v>4000</v>
      </c>
      <c r="B187" s="87" t="s">
        <v>162</v>
      </c>
      <c r="C187" s="951">
        <f t="shared" ref="C187:E187" si="253">SUM(C188,C191)</f>
        <v>0</v>
      </c>
      <c r="D187" s="952">
        <f t="shared" si="253"/>
        <v>0</v>
      </c>
      <c r="E187" s="953">
        <f t="shared" si="253"/>
        <v>0</v>
      </c>
      <c r="F187" s="952">
        <f>SUM(F188,F191)</f>
        <v>0</v>
      </c>
      <c r="G187" s="954">
        <f>SUM(G188,G191)</f>
        <v>0</v>
      </c>
      <c r="H187" s="954">
        <f t="shared" ref="H187:AX187" si="254">SUM(H188,H191)</f>
        <v>0</v>
      </c>
      <c r="I187" s="954">
        <f t="shared" si="254"/>
        <v>0</v>
      </c>
      <c r="J187" s="954">
        <f t="shared" si="254"/>
        <v>0</v>
      </c>
      <c r="K187" s="954">
        <f t="shared" si="254"/>
        <v>0</v>
      </c>
      <c r="L187" s="954">
        <f t="shared" si="254"/>
        <v>0</v>
      </c>
      <c r="M187" s="954">
        <f t="shared" si="254"/>
        <v>0</v>
      </c>
      <c r="N187" s="954">
        <f t="shared" si="254"/>
        <v>0</v>
      </c>
      <c r="O187" s="954">
        <f t="shared" si="254"/>
        <v>0</v>
      </c>
      <c r="P187" s="954">
        <f t="shared" si="254"/>
        <v>0</v>
      </c>
      <c r="Q187" s="954">
        <f t="shared" si="254"/>
        <v>0</v>
      </c>
      <c r="R187" s="954">
        <f t="shared" si="254"/>
        <v>0</v>
      </c>
      <c r="S187" s="954">
        <f t="shared" si="254"/>
        <v>0</v>
      </c>
      <c r="T187" s="954">
        <f t="shared" si="254"/>
        <v>0</v>
      </c>
      <c r="U187" s="954">
        <f t="shared" si="254"/>
        <v>0</v>
      </c>
      <c r="V187" s="954">
        <f t="shared" si="254"/>
        <v>0</v>
      </c>
      <c r="W187" s="954">
        <f t="shared" si="254"/>
        <v>0</v>
      </c>
      <c r="X187" s="954">
        <f t="shared" si="254"/>
        <v>0</v>
      </c>
      <c r="Y187" s="954">
        <f t="shared" si="254"/>
        <v>0</v>
      </c>
      <c r="Z187" s="954">
        <f t="shared" si="254"/>
        <v>0</v>
      </c>
      <c r="AA187" s="954">
        <f t="shared" si="254"/>
        <v>0</v>
      </c>
      <c r="AB187" s="954">
        <f t="shared" si="254"/>
        <v>0</v>
      </c>
      <c r="AC187" s="954">
        <f t="shared" si="254"/>
        <v>0</v>
      </c>
      <c r="AD187" s="954">
        <f t="shared" si="254"/>
        <v>0</v>
      </c>
      <c r="AE187" s="954">
        <f t="shared" si="254"/>
        <v>0</v>
      </c>
      <c r="AF187" s="954">
        <f t="shared" si="254"/>
        <v>0</v>
      </c>
      <c r="AG187" s="954">
        <f t="shared" si="254"/>
        <v>0</v>
      </c>
      <c r="AH187" s="954">
        <f t="shared" si="254"/>
        <v>0</v>
      </c>
      <c r="AI187" s="954">
        <f t="shared" si="254"/>
        <v>0</v>
      </c>
      <c r="AJ187" s="954">
        <f t="shared" si="254"/>
        <v>0</v>
      </c>
      <c r="AK187" s="954">
        <f t="shared" si="254"/>
        <v>0</v>
      </c>
      <c r="AL187" s="954">
        <f t="shared" si="254"/>
        <v>0</v>
      </c>
      <c r="AM187" s="954">
        <f t="shared" si="254"/>
        <v>0</v>
      </c>
      <c r="AN187" s="954">
        <f t="shared" si="254"/>
        <v>0</v>
      </c>
      <c r="AO187" s="954">
        <f t="shared" si="254"/>
        <v>0</v>
      </c>
      <c r="AP187" s="954">
        <f t="shared" si="254"/>
        <v>0</v>
      </c>
      <c r="AQ187" s="954">
        <f t="shared" si="254"/>
        <v>0</v>
      </c>
      <c r="AR187" s="954">
        <f t="shared" si="254"/>
        <v>0</v>
      </c>
      <c r="AS187" s="954">
        <f t="shared" si="254"/>
        <v>0</v>
      </c>
      <c r="AT187" s="954">
        <f t="shared" si="254"/>
        <v>0</v>
      </c>
      <c r="AU187" s="954">
        <f t="shared" si="254"/>
        <v>0</v>
      </c>
      <c r="AV187" s="954">
        <f t="shared" si="254"/>
        <v>0</v>
      </c>
      <c r="AW187" s="954">
        <f t="shared" si="254"/>
        <v>0</v>
      </c>
      <c r="AX187" s="954">
        <f t="shared" si="254"/>
        <v>0</v>
      </c>
      <c r="AY187" s="953">
        <f>SUM(AY188,AY191)</f>
        <v>0</v>
      </c>
      <c r="AZ187" s="952">
        <f t="shared" ref="AZ187" si="255">SUM(AZ188,AZ191)</f>
        <v>0</v>
      </c>
      <c r="BA187" s="952">
        <f>SUM(BA188,BA191)</f>
        <v>0</v>
      </c>
      <c r="BB187" s="954">
        <f t="shared" ref="BB187:BH187" si="256">SUM(BB188,BB191)</f>
        <v>0</v>
      </c>
      <c r="BC187" s="954">
        <f t="shared" si="256"/>
        <v>0</v>
      </c>
      <c r="BD187" s="954">
        <f t="shared" si="256"/>
        <v>0</v>
      </c>
      <c r="BE187" s="954">
        <f t="shared" si="256"/>
        <v>0</v>
      </c>
      <c r="BF187" s="954">
        <f t="shared" si="256"/>
        <v>0</v>
      </c>
      <c r="BG187" s="953">
        <f t="shared" si="256"/>
        <v>0</v>
      </c>
      <c r="BH187" s="952">
        <f t="shared" si="256"/>
        <v>0</v>
      </c>
      <c r="BI187" s="952">
        <f>SUM(BI188,BI191)</f>
        <v>0</v>
      </c>
      <c r="BJ187" s="178">
        <f t="shared" ref="BJ187:BM187" si="257">SUM(BJ188,BJ191)</f>
        <v>0</v>
      </c>
      <c r="BK187" s="178">
        <f t="shared" si="257"/>
        <v>0</v>
      </c>
      <c r="BL187" s="178">
        <f t="shared" si="257"/>
        <v>0</v>
      </c>
      <c r="BM187" s="122">
        <f t="shared" si="257"/>
        <v>0</v>
      </c>
      <c r="BN187" s="955">
        <f>SUM(BN188,BN191)</f>
        <v>0</v>
      </c>
    </row>
    <row r="188" spans="1:66" ht="24" x14ac:dyDescent="0.25">
      <c r="A188" s="117">
        <v>4200</v>
      </c>
      <c r="B188" s="90" t="s">
        <v>163</v>
      </c>
      <c r="C188" s="923">
        <f t="shared" ref="C188:E188" si="258">SUM(C189,C190)</f>
        <v>0</v>
      </c>
      <c r="D188" s="891">
        <f t="shared" si="258"/>
        <v>0</v>
      </c>
      <c r="E188" s="109">
        <f t="shared" si="258"/>
        <v>0</v>
      </c>
      <c r="F188" s="891">
        <f>SUM(F189,F190)</f>
        <v>0</v>
      </c>
      <c r="G188" s="91">
        <f>SUM(G189,G190)</f>
        <v>0</v>
      </c>
      <c r="H188" s="91">
        <f t="shared" ref="H188:AX188" si="259">SUM(H189,H190)</f>
        <v>0</v>
      </c>
      <c r="I188" s="91">
        <f t="shared" si="259"/>
        <v>0</v>
      </c>
      <c r="J188" s="91">
        <f t="shared" si="259"/>
        <v>0</v>
      </c>
      <c r="K188" s="91">
        <f t="shared" si="259"/>
        <v>0</v>
      </c>
      <c r="L188" s="91">
        <f t="shared" si="259"/>
        <v>0</v>
      </c>
      <c r="M188" s="91">
        <f t="shared" si="259"/>
        <v>0</v>
      </c>
      <c r="N188" s="91">
        <f t="shared" si="259"/>
        <v>0</v>
      </c>
      <c r="O188" s="91">
        <f t="shared" si="259"/>
        <v>0</v>
      </c>
      <c r="P188" s="91">
        <f t="shared" si="259"/>
        <v>0</v>
      </c>
      <c r="Q188" s="91">
        <f t="shared" si="259"/>
        <v>0</v>
      </c>
      <c r="R188" s="91">
        <f t="shared" si="259"/>
        <v>0</v>
      </c>
      <c r="S188" s="91">
        <f t="shared" si="259"/>
        <v>0</v>
      </c>
      <c r="T188" s="91">
        <f t="shared" si="259"/>
        <v>0</v>
      </c>
      <c r="U188" s="91">
        <f t="shared" si="259"/>
        <v>0</v>
      </c>
      <c r="V188" s="91">
        <f t="shared" si="259"/>
        <v>0</v>
      </c>
      <c r="W188" s="91">
        <f t="shared" si="259"/>
        <v>0</v>
      </c>
      <c r="X188" s="91">
        <f t="shared" si="259"/>
        <v>0</v>
      </c>
      <c r="Y188" s="91">
        <f t="shared" si="259"/>
        <v>0</v>
      </c>
      <c r="Z188" s="91">
        <f t="shared" si="259"/>
        <v>0</v>
      </c>
      <c r="AA188" s="91">
        <f t="shared" si="259"/>
        <v>0</v>
      </c>
      <c r="AB188" s="91">
        <f t="shared" si="259"/>
        <v>0</v>
      </c>
      <c r="AC188" s="91">
        <f t="shared" si="259"/>
        <v>0</v>
      </c>
      <c r="AD188" s="91">
        <f t="shared" si="259"/>
        <v>0</v>
      </c>
      <c r="AE188" s="91">
        <f t="shared" si="259"/>
        <v>0</v>
      </c>
      <c r="AF188" s="91">
        <f t="shared" si="259"/>
        <v>0</v>
      </c>
      <c r="AG188" s="91">
        <f t="shared" si="259"/>
        <v>0</v>
      </c>
      <c r="AH188" s="91">
        <f t="shared" si="259"/>
        <v>0</v>
      </c>
      <c r="AI188" s="91">
        <f t="shared" si="259"/>
        <v>0</v>
      </c>
      <c r="AJ188" s="91">
        <f t="shared" si="259"/>
        <v>0</v>
      </c>
      <c r="AK188" s="91">
        <f t="shared" si="259"/>
        <v>0</v>
      </c>
      <c r="AL188" s="91">
        <f t="shared" si="259"/>
        <v>0</v>
      </c>
      <c r="AM188" s="91">
        <f t="shared" si="259"/>
        <v>0</v>
      </c>
      <c r="AN188" s="91">
        <f t="shared" si="259"/>
        <v>0</v>
      </c>
      <c r="AO188" s="91">
        <f t="shared" si="259"/>
        <v>0</v>
      </c>
      <c r="AP188" s="91">
        <f t="shared" si="259"/>
        <v>0</v>
      </c>
      <c r="AQ188" s="91">
        <f t="shared" si="259"/>
        <v>0</v>
      </c>
      <c r="AR188" s="91">
        <f t="shared" si="259"/>
        <v>0</v>
      </c>
      <c r="AS188" s="91">
        <f t="shared" si="259"/>
        <v>0</v>
      </c>
      <c r="AT188" s="91">
        <f t="shared" si="259"/>
        <v>0</v>
      </c>
      <c r="AU188" s="91">
        <f t="shared" si="259"/>
        <v>0</v>
      </c>
      <c r="AV188" s="91">
        <f t="shared" si="259"/>
        <v>0</v>
      </c>
      <c r="AW188" s="91">
        <f t="shared" si="259"/>
        <v>0</v>
      </c>
      <c r="AX188" s="91">
        <f t="shared" si="259"/>
        <v>0</v>
      </c>
      <c r="AY188" s="109">
        <f>SUM(AY189,AY190)</f>
        <v>0</v>
      </c>
      <c r="AZ188" s="358">
        <f t="shared" ref="AZ188" si="260">SUM(AZ189,AZ190)</f>
        <v>0</v>
      </c>
      <c r="BA188" s="891">
        <f>SUM(BA189,BA190)</f>
        <v>0</v>
      </c>
      <c r="BB188" s="91">
        <f t="shared" ref="BB188:BH188" si="261">SUM(BB189,BB190)</f>
        <v>0</v>
      </c>
      <c r="BC188" s="91">
        <f t="shared" si="261"/>
        <v>0</v>
      </c>
      <c r="BD188" s="91">
        <f t="shared" si="261"/>
        <v>0</v>
      </c>
      <c r="BE188" s="91">
        <f t="shared" si="261"/>
        <v>0</v>
      </c>
      <c r="BF188" s="91">
        <f t="shared" si="261"/>
        <v>0</v>
      </c>
      <c r="BG188" s="109">
        <f t="shared" si="261"/>
        <v>0</v>
      </c>
      <c r="BH188" s="358">
        <f t="shared" si="261"/>
        <v>0</v>
      </c>
      <c r="BI188" s="891">
        <f>SUM(BI189,BI190)</f>
        <v>0</v>
      </c>
      <c r="BJ188" s="91">
        <f t="shared" ref="BJ188:BM188" si="262">SUM(BJ189,BJ190)</f>
        <v>0</v>
      </c>
      <c r="BK188" s="91">
        <f t="shared" si="262"/>
        <v>0</v>
      </c>
      <c r="BL188" s="91">
        <f t="shared" si="262"/>
        <v>0</v>
      </c>
      <c r="BM188" s="109">
        <f t="shared" si="262"/>
        <v>0</v>
      </c>
      <c r="BN188" s="963">
        <f>SUM(BN189,BN190)</f>
        <v>0</v>
      </c>
    </row>
    <row r="189" spans="1:66" ht="36" x14ac:dyDescent="0.25">
      <c r="A189" s="102">
        <v>4240</v>
      </c>
      <c r="B189" s="45" t="s">
        <v>314</v>
      </c>
      <c r="C189" s="874">
        <f>SUM(E189,AZ189,BH189)</f>
        <v>0</v>
      </c>
      <c r="D189" s="897">
        <f>SUM(F189,BA189,BI189)</f>
        <v>0</v>
      </c>
      <c r="E189" s="275">
        <f>SUM(F189:AY189)</f>
        <v>0</v>
      </c>
      <c r="F189" s="899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80"/>
      <c r="AA189" s="180"/>
      <c r="AB189" s="180"/>
      <c r="AC189" s="180"/>
      <c r="AD189" s="180"/>
      <c r="AE189" s="180"/>
      <c r="AF189" s="180"/>
      <c r="AG189" s="180"/>
      <c r="AH189" s="180"/>
      <c r="AI189" s="180"/>
      <c r="AJ189" s="180"/>
      <c r="AK189" s="180"/>
      <c r="AL189" s="180"/>
      <c r="AM189" s="180"/>
      <c r="AN189" s="180"/>
      <c r="AO189" s="180"/>
      <c r="AP189" s="180"/>
      <c r="AQ189" s="180"/>
      <c r="AR189" s="180"/>
      <c r="AS189" s="180"/>
      <c r="AT189" s="180"/>
      <c r="AU189" s="180"/>
      <c r="AV189" s="180"/>
      <c r="AW189" s="180"/>
      <c r="AX189" s="180"/>
      <c r="AY189" s="275"/>
      <c r="AZ189" s="673">
        <f t="shared" ref="AZ189:AZ190" si="263">SUM(BA189:BG189)</f>
        <v>0</v>
      </c>
      <c r="BA189" s="899"/>
      <c r="BB189" s="180"/>
      <c r="BC189" s="180"/>
      <c r="BD189" s="180"/>
      <c r="BE189" s="180"/>
      <c r="BF189" s="180"/>
      <c r="BG189" s="275"/>
      <c r="BH189" s="673">
        <f t="shared" ref="BH189:BH190" si="264">SUM(BI189:BM189)</f>
        <v>0</v>
      </c>
      <c r="BI189" s="899"/>
      <c r="BJ189" s="180"/>
      <c r="BK189" s="180"/>
      <c r="BL189" s="180"/>
      <c r="BM189" s="275"/>
      <c r="BN189" s="959"/>
    </row>
    <row r="190" spans="1:66" ht="24" x14ac:dyDescent="0.25">
      <c r="A190" s="97">
        <v>4250</v>
      </c>
      <c r="B190" s="50" t="s">
        <v>164</v>
      </c>
      <c r="C190" s="878">
        <f>SUM(E190,AZ190,BH190)</f>
        <v>0</v>
      </c>
      <c r="D190" s="903">
        <f>SUM(F190,BA190,BI190)</f>
        <v>0</v>
      </c>
      <c r="E190" s="110">
        <f>SUM(F190:AY190)</f>
        <v>0</v>
      </c>
      <c r="F190" s="905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10"/>
      <c r="AZ190" s="675">
        <f t="shared" si="263"/>
        <v>0</v>
      </c>
      <c r="BA190" s="905"/>
      <c r="BB190" s="181"/>
      <c r="BC190" s="181"/>
      <c r="BD190" s="181"/>
      <c r="BE190" s="181"/>
      <c r="BF190" s="181"/>
      <c r="BG190" s="110"/>
      <c r="BH190" s="675">
        <f t="shared" si="264"/>
        <v>0</v>
      </c>
      <c r="BI190" s="905"/>
      <c r="BJ190" s="181"/>
      <c r="BK190" s="181"/>
      <c r="BL190" s="181"/>
      <c r="BM190" s="110"/>
      <c r="BN190" s="960"/>
    </row>
    <row r="191" spans="1:66" x14ac:dyDescent="0.25">
      <c r="A191" s="38">
        <v>4300</v>
      </c>
      <c r="B191" s="90" t="s">
        <v>165</v>
      </c>
      <c r="C191" s="923">
        <f t="shared" ref="C191" si="265">SUM(C192)</f>
        <v>0</v>
      </c>
      <c r="D191" s="891">
        <f t="shared" ref="D191:E191" si="266">SUM(D192)</f>
        <v>0</v>
      </c>
      <c r="E191" s="109">
        <f t="shared" si="266"/>
        <v>0</v>
      </c>
      <c r="F191" s="891">
        <f>SUM(F192)</f>
        <v>0</v>
      </c>
      <c r="G191" s="91">
        <f>SUM(G192)</f>
        <v>0</v>
      </c>
      <c r="H191" s="91">
        <f t="shared" ref="H191:AX191" si="267">SUM(H192)</f>
        <v>0</v>
      </c>
      <c r="I191" s="91">
        <f t="shared" si="267"/>
        <v>0</v>
      </c>
      <c r="J191" s="91">
        <f t="shared" si="267"/>
        <v>0</v>
      </c>
      <c r="K191" s="91">
        <f t="shared" si="267"/>
        <v>0</v>
      </c>
      <c r="L191" s="91">
        <f t="shared" si="267"/>
        <v>0</v>
      </c>
      <c r="M191" s="91">
        <f t="shared" si="267"/>
        <v>0</v>
      </c>
      <c r="N191" s="91">
        <f t="shared" si="267"/>
        <v>0</v>
      </c>
      <c r="O191" s="91">
        <f t="shared" si="267"/>
        <v>0</v>
      </c>
      <c r="P191" s="91">
        <f t="shared" si="267"/>
        <v>0</v>
      </c>
      <c r="Q191" s="91">
        <f t="shared" si="267"/>
        <v>0</v>
      </c>
      <c r="R191" s="91">
        <f t="shared" si="267"/>
        <v>0</v>
      </c>
      <c r="S191" s="91">
        <f t="shared" si="267"/>
        <v>0</v>
      </c>
      <c r="T191" s="91">
        <f t="shared" si="267"/>
        <v>0</v>
      </c>
      <c r="U191" s="91">
        <f t="shared" si="267"/>
        <v>0</v>
      </c>
      <c r="V191" s="91">
        <f t="shared" si="267"/>
        <v>0</v>
      </c>
      <c r="W191" s="91">
        <f t="shared" si="267"/>
        <v>0</v>
      </c>
      <c r="X191" s="91">
        <f t="shared" si="267"/>
        <v>0</v>
      </c>
      <c r="Y191" s="91">
        <f t="shared" si="267"/>
        <v>0</v>
      </c>
      <c r="Z191" s="91">
        <f t="shared" si="267"/>
        <v>0</v>
      </c>
      <c r="AA191" s="91">
        <f t="shared" si="267"/>
        <v>0</v>
      </c>
      <c r="AB191" s="91">
        <f t="shared" si="267"/>
        <v>0</v>
      </c>
      <c r="AC191" s="91">
        <f t="shared" si="267"/>
        <v>0</v>
      </c>
      <c r="AD191" s="91">
        <f t="shared" si="267"/>
        <v>0</v>
      </c>
      <c r="AE191" s="91">
        <f t="shared" si="267"/>
        <v>0</v>
      </c>
      <c r="AF191" s="91">
        <f t="shared" si="267"/>
        <v>0</v>
      </c>
      <c r="AG191" s="91">
        <f t="shared" si="267"/>
        <v>0</v>
      </c>
      <c r="AH191" s="91">
        <f t="shared" si="267"/>
        <v>0</v>
      </c>
      <c r="AI191" s="91">
        <f t="shared" si="267"/>
        <v>0</v>
      </c>
      <c r="AJ191" s="91">
        <f t="shared" si="267"/>
        <v>0</v>
      </c>
      <c r="AK191" s="91">
        <f t="shared" si="267"/>
        <v>0</v>
      </c>
      <c r="AL191" s="91">
        <f t="shared" si="267"/>
        <v>0</v>
      </c>
      <c r="AM191" s="91">
        <f t="shared" si="267"/>
        <v>0</v>
      </c>
      <c r="AN191" s="91">
        <f t="shared" si="267"/>
        <v>0</v>
      </c>
      <c r="AO191" s="91">
        <f t="shared" si="267"/>
        <v>0</v>
      </c>
      <c r="AP191" s="91">
        <f t="shared" si="267"/>
        <v>0</v>
      </c>
      <c r="AQ191" s="91">
        <f t="shared" si="267"/>
        <v>0</v>
      </c>
      <c r="AR191" s="91">
        <f t="shared" si="267"/>
        <v>0</v>
      </c>
      <c r="AS191" s="91">
        <f t="shared" si="267"/>
        <v>0</v>
      </c>
      <c r="AT191" s="91">
        <f t="shared" si="267"/>
        <v>0</v>
      </c>
      <c r="AU191" s="91">
        <f t="shared" si="267"/>
        <v>0</v>
      </c>
      <c r="AV191" s="91">
        <f t="shared" si="267"/>
        <v>0</v>
      </c>
      <c r="AW191" s="91">
        <f t="shared" si="267"/>
        <v>0</v>
      </c>
      <c r="AX191" s="91">
        <f t="shared" si="267"/>
        <v>0</v>
      </c>
      <c r="AY191" s="109">
        <f>SUM(AY192)</f>
        <v>0</v>
      </c>
      <c r="AZ191" s="358">
        <f t="shared" ref="AZ191" si="268">SUM(AZ192)</f>
        <v>0</v>
      </c>
      <c r="BA191" s="891">
        <f>SUM(BA192)</f>
        <v>0</v>
      </c>
      <c r="BB191" s="91">
        <f t="shared" ref="BB191:BH191" si="269">SUM(BB192)</f>
        <v>0</v>
      </c>
      <c r="BC191" s="91">
        <f t="shared" si="269"/>
        <v>0</v>
      </c>
      <c r="BD191" s="91">
        <f t="shared" si="269"/>
        <v>0</v>
      </c>
      <c r="BE191" s="91">
        <f t="shared" si="269"/>
        <v>0</v>
      </c>
      <c r="BF191" s="91">
        <f t="shared" si="269"/>
        <v>0</v>
      </c>
      <c r="BG191" s="109">
        <f t="shared" si="269"/>
        <v>0</v>
      </c>
      <c r="BH191" s="358">
        <f t="shared" si="269"/>
        <v>0</v>
      </c>
      <c r="BI191" s="891">
        <f>SUM(BI192)</f>
        <v>0</v>
      </c>
      <c r="BJ191" s="91">
        <f t="shared" ref="BJ191:BM191" si="270">SUM(BJ192)</f>
        <v>0</v>
      </c>
      <c r="BK191" s="91">
        <f t="shared" si="270"/>
        <v>0</v>
      </c>
      <c r="BL191" s="91">
        <f t="shared" si="270"/>
        <v>0</v>
      </c>
      <c r="BM191" s="109">
        <f t="shared" si="270"/>
        <v>0</v>
      </c>
      <c r="BN191" s="963">
        <f>SUM(BN192)</f>
        <v>0</v>
      </c>
    </row>
    <row r="192" spans="1:66" ht="24" x14ac:dyDescent="0.25">
      <c r="A192" s="102">
        <v>4310</v>
      </c>
      <c r="B192" s="45" t="s">
        <v>166</v>
      </c>
      <c r="C192" s="874">
        <f t="shared" ref="C192:E192" si="271">SUM(C193:C193)</f>
        <v>0</v>
      </c>
      <c r="D192" s="897">
        <f t="shared" si="271"/>
        <v>0</v>
      </c>
      <c r="E192" s="124">
        <f t="shared" si="271"/>
        <v>0</v>
      </c>
      <c r="F192" s="897">
        <f>SUM(F193:F193)</f>
        <v>0</v>
      </c>
      <c r="G192" s="183">
        <f>SUM(G193:G193)</f>
        <v>0</v>
      </c>
      <c r="H192" s="183">
        <f t="shared" ref="H192:AX192" si="272">SUM(H193:H193)</f>
        <v>0</v>
      </c>
      <c r="I192" s="183">
        <f t="shared" si="272"/>
        <v>0</v>
      </c>
      <c r="J192" s="183">
        <f t="shared" si="272"/>
        <v>0</v>
      </c>
      <c r="K192" s="183">
        <f t="shared" si="272"/>
        <v>0</v>
      </c>
      <c r="L192" s="183">
        <f t="shared" si="272"/>
        <v>0</v>
      </c>
      <c r="M192" s="183">
        <f t="shared" si="272"/>
        <v>0</v>
      </c>
      <c r="N192" s="183">
        <f t="shared" si="272"/>
        <v>0</v>
      </c>
      <c r="O192" s="183">
        <f t="shared" si="272"/>
        <v>0</v>
      </c>
      <c r="P192" s="183">
        <f t="shared" si="272"/>
        <v>0</v>
      </c>
      <c r="Q192" s="183">
        <f t="shared" si="272"/>
        <v>0</v>
      </c>
      <c r="R192" s="183">
        <f t="shared" si="272"/>
        <v>0</v>
      </c>
      <c r="S192" s="183">
        <f t="shared" si="272"/>
        <v>0</v>
      </c>
      <c r="T192" s="183">
        <f t="shared" si="272"/>
        <v>0</v>
      </c>
      <c r="U192" s="183">
        <f t="shared" si="272"/>
        <v>0</v>
      </c>
      <c r="V192" s="183">
        <f t="shared" si="272"/>
        <v>0</v>
      </c>
      <c r="W192" s="183">
        <f t="shared" si="272"/>
        <v>0</v>
      </c>
      <c r="X192" s="183">
        <f t="shared" si="272"/>
        <v>0</v>
      </c>
      <c r="Y192" s="183">
        <f t="shared" si="272"/>
        <v>0</v>
      </c>
      <c r="Z192" s="183">
        <f t="shared" si="272"/>
        <v>0</v>
      </c>
      <c r="AA192" s="183">
        <f t="shared" si="272"/>
        <v>0</v>
      </c>
      <c r="AB192" s="183">
        <f t="shared" si="272"/>
        <v>0</v>
      </c>
      <c r="AC192" s="183">
        <f t="shared" si="272"/>
        <v>0</v>
      </c>
      <c r="AD192" s="183">
        <f t="shared" si="272"/>
        <v>0</v>
      </c>
      <c r="AE192" s="183">
        <f t="shared" si="272"/>
        <v>0</v>
      </c>
      <c r="AF192" s="183">
        <f t="shared" si="272"/>
        <v>0</v>
      </c>
      <c r="AG192" s="183">
        <f t="shared" si="272"/>
        <v>0</v>
      </c>
      <c r="AH192" s="183">
        <f t="shared" si="272"/>
        <v>0</v>
      </c>
      <c r="AI192" s="183">
        <f t="shared" si="272"/>
        <v>0</v>
      </c>
      <c r="AJ192" s="183">
        <f t="shared" si="272"/>
        <v>0</v>
      </c>
      <c r="AK192" s="183">
        <f t="shared" si="272"/>
        <v>0</v>
      </c>
      <c r="AL192" s="183">
        <f t="shared" si="272"/>
        <v>0</v>
      </c>
      <c r="AM192" s="183">
        <f t="shared" si="272"/>
        <v>0</v>
      </c>
      <c r="AN192" s="183">
        <f t="shared" si="272"/>
        <v>0</v>
      </c>
      <c r="AO192" s="183">
        <f t="shared" si="272"/>
        <v>0</v>
      </c>
      <c r="AP192" s="183">
        <f t="shared" si="272"/>
        <v>0</v>
      </c>
      <c r="AQ192" s="183">
        <f t="shared" si="272"/>
        <v>0</v>
      </c>
      <c r="AR192" s="183">
        <f t="shared" si="272"/>
        <v>0</v>
      </c>
      <c r="AS192" s="183">
        <f t="shared" si="272"/>
        <v>0</v>
      </c>
      <c r="AT192" s="183">
        <f t="shared" si="272"/>
        <v>0</v>
      </c>
      <c r="AU192" s="183">
        <f t="shared" si="272"/>
        <v>0</v>
      </c>
      <c r="AV192" s="183">
        <f t="shared" si="272"/>
        <v>0</v>
      </c>
      <c r="AW192" s="183">
        <f t="shared" si="272"/>
        <v>0</v>
      </c>
      <c r="AX192" s="183">
        <f t="shared" si="272"/>
        <v>0</v>
      </c>
      <c r="AY192" s="124">
        <f>SUM(AY193:AY193)</f>
        <v>0</v>
      </c>
      <c r="AZ192" s="359">
        <f t="shared" ref="AZ192" si="273">SUM(AZ193:AZ193)</f>
        <v>0</v>
      </c>
      <c r="BA192" s="897">
        <f>SUM(BA193:BA193)</f>
        <v>0</v>
      </c>
      <c r="BB192" s="183">
        <f t="shared" ref="BB192:BH192" si="274">SUM(BB193:BB193)</f>
        <v>0</v>
      </c>
      <c r="BC192" s="183">
        <f t="shared" si="274"/>
        <v>0</v>
      </c>
      <c r="BD192" s="183">
        <f t="shared" si="274"/>
        <v>0</v>
      </c>
      <c r="BE192" s="183">
        <f t="shared" si="274"/>
        <v>0</v>
      </c>
      <c r="BF192" s="183">
        <f t="shared" si="274"/>
        <v>0</v>
      </c>
      <c r="BG192" s="124">
        <f t="shared" si="274"/>
        <v>0</v>
      </c>
      <c r="BH192" s="359">
        <f t="shared" si="274"/>
        <v>0</v>
      </c>
      <c r="BI192" s="897">
        <f>SUM(BI193:BI193)</f>
        <v>0</v>
      </c>
      <c r="BJ192" s="183">
        <f t="shared" ref="BJ192:BM192" si="275">SUM(BJ193:BJ193)</f>
        <v>0</v>
      </c>
      <c r="BK192" s="183">
        <f t="shared" si="275"/>
        <v>0</v>
      </c>
      <c r="BL192" s="183">
        <f t="shared" si="275"/>
        <v>0</v>
      </c>
      <c r="BM192" s="124">
        <f t="shared" si="275"/>
        <v>0</v>
      </c>
      <c r="BN192" s="964">
        <f>SUM(BN193:BN193)</f>
        <v>0</v>
      </c>
    </row>
    <row r="193" spans="1:66" ht="36" x14ac:dyDescent="0.25">
      <c r="A193" s="31">
        <v>4311</v>
      </c>
      <c r="B193" s="50" t="s">
        <v>315</v>
      </c>
      <c r="C193" s="878">
        <f>SUM(E193,AZ193,BH193)</f>
        <v>0</v>
      </c>
      <c r="D193" s="903">
        <f>SUM(F193,BA193,BI193)</f>
        <v>0</v>
      </c>
      <c r="E193" s="110">
        <f>SUM(F193:AY193)</f>
        <v>0</v>
      </c>
      <c r="F193" s="905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10"/>
      <c r="AZ193" s="675">
        <f t="shared" ref="AZ193" si="276">SUM(BA193:BG193)</f>
        <v>0</v>
      </c>
      <c r="BA193" s="905"/>
      <c r="BB193" s="181"/>
      <c r="BC193" s="181"/>
      <c r="BD193" s="181"/>
      <c r="BE193" s="181"/>
      <c r="BF193" s="181"/>
      <c r="BG193" s="110"/>
      <c r="BH193" s="675">
        <f t="shared" ref="BH193" si="277">SUM(BI193:BM193)</f>
        <v>0</v>
      </c>
      <c r="BI193" s="905"/>
      <c r="BJ193" s="181"/>
      <c r="BK193" s="181"/>
      <c r="BL193" s="181"/>
      <c r="BM193" s="110"/>
      <c r="BN193" s="960"/>
    </row>
    <row r="194" spans="1:66" s="17" customFormat="1" ht="24" x14ac:dyDescent="0.25">
      <c r="A194" s="118"/>
      <c r="B194" s="16" t="s">
        <v>167</v>
      </c>
      <c r="C194" s="949">
        <f t="shared" ref="C194:E194" si="278">SUM(C195,C230,C268)</f>
        <v>0</v>
      </c>
      <c r="D194" s="937">
        <f t="shared" si="278"/>
        <v>0</v>
      </c>
      <c r="E194" s="281">
        <f t="shared" si="278"/>
        <v>0</v>
      </c>
      <c r="F194" s="937">
        <f>SUM(F195,F230,F268)</f>
        <v>0</v>
      </c>
      <c r="G194" s="177">
        <f>SUM(G195,G230,G268)</f>
        <v>0</v>
      </c>
      <c r="H194" s="177">
        <f t="shared" ref="H194:AX194" si="279">SUM(H195,H230,H268)</f>
        <v>0</v>
      </c>
      <c r="I194" s="177">
        <f t="shared" si="279"/>
        <v>0</v>
      </c>
      <c r="J194" s="177">
        <f t="shared" si="279"/>
        <v>0</v>
      </c>
      <c r="K194" s="177">
        <f t="shared" si="279"/>
        <v>0</v>
      </c>
      <c r="L194" s="177">
        <f t="shared" si="279"/>
        <v>0</v>
      </c>
      <c r="M194" s="177">
        <f t="shared" si="279"/>
        <v>0</v>
      </c>
      <c r="N194" s="177">
        <f t="shared" si="279"/>
        <v>0</v>
      </c>
      <c r="O194" s="177">
        <f t="shared" si="279"/>
        <v>0</v>
      </c>
      <c r="P194" s="177">
        <f t="shared" si="279"/>
        <v>0</v>
      </c>
      <c r="Q194" s="177">
        <f t="shared" si="279"/>
        <v>0</v>
      </c>
      <c r="R194" s="177">
        <f t="shared" si="279"/>
        <v>0</v>
      </c>
      <c r="S194" s="177">
        <f t="shared" si="279"/>
        <v>0</v>
      </c>
      <c r="T194" s="177">
        <f t="shared" si="279"/>
        <v>0</v>
      </c>
      <c r="U194" s="177">
        <f t="shared" si="279"/>
        <v>0</v>
      </c>
      <c r="V194" s="177">
        <f t="shared" si="279"/>
        <v>0</v>
      </c>
      <c r="W194" s="177">
        <f t="shared" si="279"/>
        <v>0</v>
      </c>
      <c r="X194" s="177">
        <f t="shared" si="279"/>
        <v>0</v>
      </c>
      <c r="Y194" s="177">
        <f t="shared" si="279"/>
        <v>0</v>
      </c>
      <c r="Z194" s="177">
        <f t="shared" si="279"/>
        <v>0</v>
      </c>
      <c r="AA194" s="177">
        <f t="shared" si="279"/>
        <v>0</v>
      </c>
      <c r="AB194" s="177">
        <f t="shared" si="279"/>
        <v>0</v>
      </c>
      <c r="AC194" s="177">
        <f t="shared" si="279"/>
        <v>0</v>
      </c>
      <c r="AD194" s="177">
        <f t="shared" si="279"/>
        <v>0</v>
      </c>
      <c r="AE194" s="177">
        <f t="shared" si="279"/>
        <v>0</v>
      </c>
      <c r="AF194" s="177">
        <f t="shared" si="279"/>
        <v>0</v>
      </c>
      <c r="AG194" s="177">
        <f t="shared" si="279"/>
        <v>0</v>
      </c>
      <c r="AH194" s="177">
        <f t="shared" si="279"/>
        <v>0</v>
      </c>
      <c r="AI194" s="177">
        <f t="shared" si="279"/>
        <v>0</v>
      </c>
      <c r="AJ194" s="177">
        <f t="shared" si="279"/>
        <v>0</v>
      </c>
      <c r="AK194" s="177">
        <f t="shared" si="279"/>
        <v>0</v>
      </c>
      <c r="AL194" s="177">
        <f t="shared" si="279"/>
        <v>0</v>
      </c>
      <c r="AM194" s="177">
        <f t="shared" si="279"/>
        <v>0</v>
      </c>
      <c r="AN194" s="177">
        <f t="shared" si="279"/>
        <v>0</v>
      </c>
      <c r="AO194" s="177">
        <f t="shared" si="279"/>
        <v>0</v>
      </c>
      <c r="AP194" s="177">
        <f t="shared" si="279"/>
        <v>0</v>
      </c>
      <c r="AQ194" s="177">
        <f t="shared" si="279"/>
        <v>0</v>
      </c>
      <c r="AR194" s="177">
        <f t="shared" si="279"/>
        <v>0</v>
      </c>
      <c r="AS194" s="177">
        <f t="shared" si="279"/>
        <v>0</v>
      </c>
      <c r="AT194" s="177">
        <f t="shared" si="279"/>
        <v>0</v>
      </c>
      <c r="AU194" s="177">
        <f t="shared" si="279"/>
        <v>0</v>
      </c>
      <c r="AV194" s="177">
        <f t="shared" si="279"/>
        <v>0</v>
      </c>
      <c r="AW194" s="177">
        <f t="shared" si="279"/>
        <v>0</v>
      </c>
      <c r="AX194" s="177">
        <f t="shared" si="279"/>
        <v>0</v>
      </c>
      <c r="AY194" s="281">
        <f>SUM(AY195,AY230,AY268)</f>
        <v>0</v>
      </c>
      <c r="AZ194" s="368">
        <f t="shared" ref="AZ194" si="280">SUM(AZ195,AZ230,AZ268)</f>
        <v>0</v>
      </c>
      <c r="BA194" s="937">
        <f>SUM(BA195,BA230,BA268)</f>
        <v>0</v>
      </c>
      <c r="BB194" s="177">
        <f t="shared" ref="BB194:BH194" si="281">SUM(BB195,BB230,BB268)</f>
        <v>0</v>
      </c>
      <c r="BC194" s="177">
        <f t="shared" si="281"/>
        <v>0</v>
      </c>
      <c r="BD194" s="177">
        <f t="shared" si="281"/>
        <v>0</v>
      </c>
      <c r="BE194" s="177">
        <f t="shared" si="281"/>
        <v>0</v>
      </c>
      <c r="BF194" s="177">
        <f t="shared" si="281"/>
        <v>0</v>
      </c>
      <c r="BG194" s="281">
        <f t="shared" si="281"/>
        <v>0</v>
      </c>
      <c r="BH194" s="368">
        <f t="shared" si="281"/>
        <v>0</v>
      </c>
      <c r="BI194" s="937">
        <f>SUM(BI195,BI230,BI268)</f>
        <v>0</v>
      </c>
      <c r="BJ194" s="177">
        <f t="shared" ref="BJ194:BM194" si="282">SUM(BJ195,BJ230,BJ268)</f>
        <v>0</v>
      </c>
      <c r="BK194" s="177">
        <f t="shared" si="282"/>
        <v>0</v>
      </c>
      <c r="BL194" s="177">
        <f t="shared" si="282"/>
        <v>0</v>
      </c>
      <c r="BM194" s="281">
        <f t="shared" si="282"/>
        <v>0</v>
      </c>
      <c r="BN194" s="976">
        <f>SUM(BN195,BN230,BN268)</f>
        <v>0</v>
      </c>
    </row>
    <row r="195" spans="1:66" x14ac:dyDescent="0.25">
      <c r="A195" s="87">
        <v>5000</v>
      </c>
      <c r="B195" s="87" t="s">
        <v>168</v>
      </c>
      <c r="C195" s="951">
        <f t="shared" ref="C195:E195" si="283">C196+C204</f>
        <v>0</v>
      </c>
      <c r="D195" s="952">
        <f t="shared" si="283"/>
        <v>0</v>
      </c>
      <c r="E195" s="953">
        <f t="shared" si="283"/>
        <v>0</v>
      </c>
      <c r="F195" s="952">
        <f>F196+F204</f>
        <v>0</v>
      </c>
      <c r="G195" s="954">
        <f>G196+G204</f>
        <v>0</v>
      </c>
      <c r="H195" s="954">
        <f t="shared" ref="H195:AX195" si="284">H196+H204</f>
        <v>0</v>
      </c>
      <c r="I195" s="954">
        <f t="shared" si="284"/>
        <v>0</v>
      </c>
      <c r="J195" s="954">
        <f t="shared" si="284"/>
        <v>0</v>
      </c>
      <c r="K195" s="954">
        <f t="shared" si="284"/>
        <v>0</v>
      </c>
      <c r="L195" s="954">
        <f t="shared" si="284"/>
        <v>0</v>
      </c>
      <c r="M195" s="954">
        <f t="shared" si="284"/>
        <v>0</v>
      </c>
      <c r="N195" s="954">
        <f t="shared" si="284"/>
        <v>0</v>
      </c>
      <c r="O195" s="954">
        <f t="shared" si="284"/>
        <v>0</v>
      </c>
      <c r="P195" s="954">
        <f t="shared" si="284"/>
        <v>0</v>
      </c>
      <c r="Q195" s="954">
        <f t="shared" si="284"/>
        <v>0</v>
      </c>
      <c r="R195" s="954">
        <f t="shared" si="284"/>
        <v>0</v>
      </c>
      <c r="S195" s="954">
        <f t="shared" si="284"/>
        <v>0</v>
      </c>
      <c r="T195" s="954">
        <f t="shared" si="284"/>
        <v>0</v>
      </c>
      <c r="U195" s="954">
        <f t="shared" si="284"/>
        <v>0</v>
      </c>
      <c r="V195" s="954">
        <f t="shared" si="284"/>
        <v>0</v>
      </c>
      <c r="W195" s="954">
        <f t="shared" si="284"/>
        <v>0</v>
      </c>
      <c r="X195" s="954">
        <f t="shared" si="284"/>
        <v>0</v>
      </c>
      <c r="Y195" s="954">
        <f t="shared" si="284"/>
        <v>0</v>
      </c>
      <c r="Z195" s="954">
        <f t="shared" si="284"/>
        <v>0</v>
      </c>
      <c r="AA195" s="954">
        <f t="shared" si="284"/>
        <v>0</v>
      </c>
      <c r="AB195" s="954">
        <f t="shared" si="284"/>
        <v>0</v>
      </c>
      <c r="AC195" s="954">
        <f t="shared" si="284"/>
        <v>0</v>
      </c>
      <c r="AD195" s="954">
        <f t="shared" si="284"/>
        <v>0</v>
      </c>
      <c r="AE195" s="954">
        <f t="shared" si="284"/>
        <v>0</v>
      </c>
      <c r="AF195" s="954">
        <f t="shared" si="284"/>
        <v>0</v>
      </c>
      <c r="AG195" s="954">
        <f t="shared" si="284"/>
        <v>0</v>
      </c>
      <c r="AH195" s="954">
        <f t="shared" si="284"/>
        <v>0</v>
      </c>
      <c r="AI195" s="954">
        <f t="shared" si="284"/>
        <v>0</v>
      </c>
      <c r="AJ195" s="954">
        <f t="shared" si="284"/>
        <v>0</v>
      </c>
      <c r="AK195" s="954">
        <f t="shared" si="284"/>
        <v>0</v>
      </c>
      <c r="AL195" s="954">
        <f t="shared" si="284"/>
        <v>0</v>
      </c>
      <c r="AM195" s="954">
        <f t="shared" si="284"/>
        <v>0</v>
      </c>
      <c r="AN195" s="954">
        <f t="shared" si="284"/>
        <v>0</v>
      </c>
      <c r="AO195" s="954">
        <f t="shared" si="284"/>
        <v>0</v>
      </c>
      <c r="AP195" s="954">
        <f t="shared" si="284"/>
        <v>0</v>
      </c>
      <c r="AQ195" s="954">
        <f t="shared" si="284"/>
        <v>0</v>
      </c>
      <c r="AR195" s="954">
        <f t="shared" si="284"/>
        <v>0</v>
      </c>
      <c r="AS195" s="954">
        <f t="shared" si="284"/>
        <v>0</v>
      </c>
      <c r="AT195" s="954">
        <f t="shared" si="284"/>
        <v>0</v>
      </c>
      <c r="AU195" s="954">
        <f t="shared" si="284"/>
        <v>0</v>
      </c>
      <c r="AV195" s="954">
        <f t="shared" si="284"/>
        <v>0</v>
      </c>
      <c r="AW195" s="954">
        <f t="shared" si="284"/>
        <v>0</v>
      </c>
      <c r="AX195" s="954">
        <f t="shared" si="284"/>
        <v>0</v>
      </c>
      <c r="AY195" s="953">
        <f>AY196+AY204</f>
        <v>0</v>
      </c>
      <c r="AZ195" s="952">
        <f t="shared" ref="AZ195" si="285">AZ196+AZ204</f>
        <v>0</v>
      </c>
      <c r="BA195" s="952">
        <f>BA196+BA204</f>
        <v>0</v>
      </c>
      <c r="BB195" s="954">
        <f t="shared" ref="BB195:BH195" si="286">BB196+BB204</f>
        <v>0</v>
      </c>
      <c r="BC195" s="954">
        <f t="shared" si="286"/>
        <v>0</v>
      </c>
      <c r="BD195" s="954">
        <f t="shared" si="286"/>
        <v>0</v>
      </c>
      <c r="BE195" s="954">
        <f t="shared" si="286"/>
        <v>0</v>
      </c>
      <c r="BF195" s="954">
        <f t="shared" si="286"/>
        <v>0</v>
      </c>
      <c r="BG195" s="953">
        <f t="shared" si="286"/>
        <v>0</v>
      </c>
      <c r="BH195" s="952">
        <f t="shared" si="286"/>
        <v>0</v>
      </c>
      <c r="BI195" s="952">
        <f>BI196+BI204</f>
        <v>0</v>
      </c>
      <c r="BJ195" s="178">
        <f t="shared" ref="BJ195:BM195" si="287">BJ196+BJ204</f>
        <v>0</v>
      </c>
      <c r="BK195" s="178">
        <f t="shared" si="287"/>
        <v>0</v>
      </c>
      <c r="BL195" s="178">
        <f t="shared" si="287"/>
        <v>0</v>
      </c>
      <c r="BM195" s="122">
        <f t="shared" si="287"/>
        <v>0</v>
      </c>
      <c r="BN195" s="227">
        <f>BN196+BN204</f>
        <v>0</v>
      </c>
    </row>
    <row r="196" spans="1:66" x14ac:dyDescent="0.25">
      <c r="A196" s="38">
        <v>5100</v>
      </c>
      <c r="B196" s="90" t="s">
        <v>169</v>
      </c>
      <c r="C196" s="923">
        <f t="shared" ref="C196:E196" si="288">C197+C198+C201+C202+C203</f>
        <v>0</v>
      </c>
      <c r="D196" s="891">
        <f t="shared" si="288"/>
        <v>0</v>
      </c>
      <c r="E196" s="109">
        <f t="shared" si="288"/>
        <v>0</v>
      </c>
      <c r="F196" s="891">
        <f>F197+F198+F201+F202+F203</f>
        <v>0</v>
      </c>
      <c r="G196" s="91">
        <f>G197+G198+G201+G202+G203</f>
        <v>0</v>
      </c>
      <c r="H196" s="91">
        <f t="shared" ref="H196:AX196" si="289">H197+H198+H201+H202+H203</f>
        <v>0</v>
      </c>
      <c r="I196" s="91">
        <f t="shared" si="289"/>
        <v>0</v>
      </c>
      <c r="J196" s="91">
        <f t="shared" si="289"/>
        <v>0</v>
      </c>
      <c r="K196" s="91">
        <f t="shared" si="289"/>
        <v>0</v>
      </c>
      <c r="L196" s="91">
        <f t="shared" si="289"/>
        <v>0</v>
      </c>
      <c r="M196" s="91">
        <f t="shared" si="289"/>
        <v>0</v>
      </c>
      <c r="N196" s="91">
        <f t="shared" si="289"/>
        <v>0</v>
      </c>
      <c r="O196" s="91">
        <f t="shared" si="289"/>
        <v>0</v>
      </c>
      <c r="P196" s="91">
        <f t="shared" si="289"/>
        <v>0</v>
      </c>
      <c r="Q196" s="91">
        <f t="shared" si="289"/>
        <v>0</v>
      </c>
      <c r="R196" s="91">
        <f t="shared" si="289"/>
        <v>0</v>
      </c>
      <c r="S196" s="91">
        <f t="shared" si="289"/>
        <v>0</v>
      </c>
      <c r="T196" s="91">
        <f t="shared" si="289"/>
        <v>0</v>
      </c>
      <c r="U196" s="91">
        <f t="shared" si="289"/>
        <v>0</v>
      </c>
      <c r="V196" s="91">
        <f t="shared" si="289"/>
        <v>0</v>
      </c>
      <c r="W196" s="91">
        <f t="shared" si="289"/>
        <v>0</v>
      </c>
      <c r="X196" s="91">
        <f t="shared" si="289"/>
        <v>0</v>
      </c>
      <c r="Y196" s="91">
        <f t="shared" si="289"/>
        <v>0</v>
      </c>
      <c r="Z196" s="91">
        <f t="shared" si="289"/>
        <v>0</v>
      </c>
      <c r="AA196" s="91">
        <f t="shared" si="289"/>
        <v>0</v>
      </c>
      <c r="AB196" s="91">
        <f t="shared" si="289"/>
        <v>0</v>
      </c>
      <c r="AC196" s="91">
        <f t="shared" si="289"/>
        <v>0</v>
      </c>
      <c r="AD196" s="91">
        <f t="shared" si="289"/>
        <v>0</v>
      </c>
      <c r="AE196" s="91">
        <f t="shared" si="289"/>
        <v>0</v>
      </c>
      <c r="AF196" s="91">
        <f t="shared" si="289"/>
        <v>0</v>
      </c>
      <c r="AG196" s="91">
        <f t="shared" si="289"/>
        <v>0</v>
      </c>
      <c r="AH196" s="91">
        <f t="shared" si="289"/>
        <v>0</v>
      </c>
      <c r="AI196" s="91">
        <f t="shared" si="289"/>
        <v>0</v>
      </c>
      <c r="AJ196" s="91">
        <f t="shared" si="289"/>
        <v>0</v>
      </c>
      <c r="AK196" s="91">
        <f t="shared" si="289"/>
        <v>0</v>
      </c>
      <c r="AL196" s="91">
        <f t="shared" si="289"/>
        <v>0</v>
      </c>
      <c r="AM196" s="91">
        <f t="shared" si="289"/>
        <v>0</v>
      </c>
      <c r="AN196" s="91">
        <f t="shared" si="289"/>
        <v>0</v>
      </c>
      <c r="AO196" s="91">
        <f t="shared" si="289"/>
        <v>0</v>
      </c>
      <c r="AP196" s="91">
        <f t="shared" si="289"/>
        <v>0</v>
      </c>
      <c r="AQ196" s="91">
        <f t="shared" si="289"/>
        <v>0</v>
      </c>
      <c r="AR196" s="91">
        <f t="shared" si="289"/>
        <v>0</v>
      </c>
      <c r="AS196" s="91">
        <f t="shared" si="289"/>
        <v>0</v>
      </c>
      <c r="AT196" s="91">
        <f t="shared" si="289"/>
        <v>0</v>
      </c>
      <c r="AU196" s="91">
        <f t="shared" si="289"/>
        <v>0</v>
      </c>
      <c r="AV196" s="91">
        <f t="shared" si="289"/>
        <v>0</v>
      </c>
      <c r="AW196" s="91">
        <f t="shared" si="289"/>
        <v>0</v>
      </c>
      <c r="AX196" s="91">
        <f t="shared" si="289"/>
        <v>0</v>
      </c>
      <c r="AY196" s="109">
        <f>AY197+AY198+AY201+AY202+AY203</f>
        <v>0</v>
      </c>
      <c r="AZ196" s="358">
        <f t="shared" ref="AZ196" si="290">AZ197+AZ198+AZ201+AZ202+AZ203</f>
        <v>0</v>
      </c>
      <c r="BA196" s="891">
        <f>BA197+BA198+BA201+BA202+BA203</f>
        <v>0</v>
      </c>
      <c r="BB196" s="91">
        <f t="shared" ref="BB196:BH196" si="291">BB197+BB198+BB201+BB202+BB203</f>
        <v>0</v>
      </c>
      <c r="BC196" s="91">
        <f t="shared" si="291"/>
        <v>0</v>
      </c>
      <c r="BD196" s="91">
        <f t="shared" si="291"/>
        <v>0</v>
      </c>
      <c r="BE196" s="91">
        <f t="shared" si="291"/>
        <v>0</v>
      </c>
      <c r="BF196" s="91">
        <f t="shared" si="291"/>
        <v>0</v>
      </c>
      <c r="BG196" s="109">
        <f t="shared" si="291"/>
        <v>0</v>
      </c>
      <c r="BH196" s="358">
        <f t="shared" si="291"/>
        <v>0</v>
      </c>
      <c r="BI196" s="891">
        <f>BI197+BI198+BI201+BI202+BI203</f>
        <v>0</v>
      </c>
      <c r="BJ196" s="91">
        <f t="shared" ref="BJ196:BM196" si="292">BJ197+BJ198+BJ201+BJ202+BJ203</f>
        <v>0</v>
      </c>
      <c r="BK196" s="91">
        <f t="shared" si="292"/>
        <v>0</v>
      </c>
      <c r="BL196" s="91">
        <f t="shared" si="292"/>
        <v>0</v>
      </c>
      <c r="BM196" s="109">
        <f t="shared" si="292"/>
        <v>0</v>
      </c>
      <c r="BN196" s="963">
        <f>BN197+BN198+BN201+BN202+BN203</f>
        <v>0</v>
      </c>
    </row>
    <row r="197" spans="1:66" x14ac:dyDescent="0.25">
      <c r="A197" s="102">
        <v>5110</v>
      </c>
      <c r="B197" s="45" t="s">
        <v>170</v>
      </c>
      <c r="C197" s="874">
        <f>SUM(E197,AZ197,BH197)</f>
        <v>0</v>
      </c>
      <c r="D197" s="897">
        <f>SUM(F197,BA197,BI197)</f>
        <v>0</v>
      </c>
      <c r="E197" s="275">
        <f>SUM(F197:AY197)</f>
        <v>0</v>
      </c>
      <c r="F197" s="899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  <c r="AU197" s="180"/>
      <c r="AV197" s="180"/>
      <c r="AW197" s="180"/>
      <c r="AX197" s="180"/>
      <c r="AY197" s="275"/>
      <c r="AZ197" s="673">
        <f t="shared" ref="AZ197" si="293">SUM(BA197:BG197)</f>
        <v>0</v>
      </c>
      <c r="BA197" s="899"/>
      <c r="BB197" s="180"/>
      <c r="BC197" s="180"/>
      <c r="BD197" s="180"/>
      <c r="BE197" s="180"/>
      <c r="BF197" s="180"/>
      <c r="BG197" s="275"/>
      <c r="BH197" s="673">
        <f t="shared" ref="BH197" si="294">SUM(BI197:BM197)</f>
        <v>0</v>
      </c>
      <c r="BI197" s="899"/>
      <c r="BJ197" s="180"/>
      <c r="BK197" s="180"/>
      <c r="BL197" s="180"/>
      <c r="BM197" s="275"/>
      <c r="BN197" s="959"/>
    </row>
    <row r="198" spans="1:66" ht="24" x14ac:dyDescent="0.25">
      <c r="A198" s="97">
        <v>5120</v>
      </c>
      <c r="B198" s="50" t="s">
        <v>171</v>
      </c>
      <c r="C198" s="878">
        <f t="shared" ref="C198:E198" si="295">C199+C200</f>
        <v>0</v>
      </c>
      <c r="D198" s="903">
        <f t="shared" si="295"/>
        <v>0</v>
      </c>
      <c r="E198" s="119">
        <f t="shared" si="295"/>
        <v>0</v>
      </c>
      <c r="F198" s="903">
        <f>F199+F200</f>
        <v>0</v>
      </c>
      <c r="G198" s="104">
        <f>G199+G200</f>
        <v>0</v>
      </c>
      <c r="H198" s="104">
        <f t="shared" ref="H198:AX198" si="296">H199+H200</f>
        <v>0</v>
      </c>
      <c r="I198" s="104">
        <f t="shared" si="296"/>
        <v>0</v>
      </c>
      <c r="J198" s="104">
        <f t="shared" si="296"/>
        <v>0</v>
      </c>
      <c r="K198" s="104">
        <f t="shared" si="296"/>
        <v>0</v>
      </c>
      <c r="L198" s="104">
        <f t="shared" si="296"/>
        <v>0</v>
      </c>
      <c r="M198" s="104">
        <f t="shared" si="296"/>
        <v>0</v>
      </c>
      <c r="N198" s="104">
        <f t="shared" si="296"/>
        <v>0</v>
      </c>
      <c r="O198" s="104">
        <f t="shared" si="296"/>
        <v>0</v>
      </c>
      <c r="P198" s="104">
        <f t="shared" si="296"/>
        <v>0</v>
      </c>
      <c r="Q198" s="104">
        <f t="shared" si="296"/>
        <v>0</v>
      </c>
      <c r="R198" s="104">
        <f t="shared" si="296"/>
        <v>0</v>
      </c>
      <c r="S198" s="104">
        <f t="shared" si="296"/>
        <v>0</v>
      </c>
      <c r="T198" s="104">
        <f t="shared" si="296"/>
        <v>0</v>
      </c>
      <c r="U198" s="104">
        <f t="shared" si="296"/>
        <v>0</v>
      </c>
      <c r="V198" s="104">
        <f t="shared" si="296"/>
        <v>0</v>
      </c>
      <c r="W198" s="104">
        <f t="shared" si="296"/>
        <v>0</v>
      </c>
      <c r="X198" s="104">
        <f t="shared" si="296"/>
        <v>0</v>
      </c>
      <c r="Y198" s="104">
        <f t="shared" si="296"/>
        <v>0</v>
      </c>
      <c r="Z198" s="104">
        <f t="shared" si="296"/>
        <v>0</v>
      </c>
      <c r="AA198" s="104">
        <f t="shared" si="296"/>
        <v>0</v>
      </c>
      <c r="AB198" s="104">
        <f t="shared" si="296"/>
        <v>0</v>
      </c>
      <c r="AC198" s="104">
        <f t="shared" si="296"/>
        <v>0</v>
      </c>
      <c r="AD198" s="104">
        <f t="shared" si="296"/>
        <v>0</v>
      </c>
      <c r="AE198" s="104">
        <f t="shared" si="296"/>
        <v>0</v>
      </c>
      <c r="AF198" s="104">
        <f t="shared" si="296"/>
        <v>0</v>
      </c>
      <c r="AG198" s="104">
        <f t="shared" si="296"/>
        <v>0</v>
      </c>
      <c r="AH198" s="104">
        <f t="shared" si="296"/>
        <v>0</v>
      </c>
      <c r="AI198" s="104">
        <f t="shared" si="296"/>
        <v>0</v>
      </c>
      <c r="AJ198" s="104">
        <f t="shared" si="296"/>
        <v>0</v>
      </c>
      <c r="AK198" s="104">
        <f t="shared" si="296"/>
        <v>0</v>
      </c>
      <c r="AL198" s="104">
        <f t="shared" si="296"/>
        <v>0</v>
      </c>
      <c r="AM198" s="104">
        <f t="shared" si="296"/>
        <v>0</v>
      </c>
      <c r="AN198" s="104">
        <f t="shared" si="296"/>
        <v>0</v>
      </c>
      <c r="AO198" s="104">
        <f t="shared" si="296"/>
        <v>0</v>
      </c>
      <c r="AP198" s="104">
        <f t="shared" si="296"/>
        <v>0</v>
      </c>
      <c r="AQ198" s="104">
        <f t="shared" si="296"/>
        <v>0</v>
      </c>
      <c r="AR198" s="104">
        <f t="shared" si="296"/>
        <v>0</v>
      </c>
      <c r="AS198" s="104">
        <f t="shared" si="296"/>
        <v>0</v>
      </c>
      <c r="AT198" s="104">
        <f t="shared" si="296"/>
        <v>0</v>
      </c>
      <c r="AU198" s="104">
        <f t="shared" si="296"/>
        <v>0</v>
      </c>
      <c r="AV198" s="104">
        <f t="shared" si="296"/>
        <v>0</v>
      </c>
      <c r="AW198" s="104">
        <f t="shared" si="296"/>
        <v>0</v>
      </c>
      <c r="AX198" s="104">
        <f t="shared" si="296"/>
        <v>0</v>
      </c>
      <c r="AY198" s="119">
        <f>AY199+AY200</f>
        <v>0</v>
      </c>
      <c r="AZ198" s="343">
        <f t="shared" ref="AZ198" si="297">AZ199+AZ200</f>
        <v>0</v>
      </c>
      <c r="BA198" s="903">
        <f>BA199+BA200</f>
        <v>0</v>
      </c>
      <c r="BB198" s="104">
        <f t="shared" ref="BB198:BH198" si="298">BB199+BB200</f>
        <v>0</v>
      </c>
      <c r="BC198" s="104">
        <f t="shared" si="298"/>
        <v>0</v>
      </c>
      <c r="BD198" s="104">
        <f t="shared" si="298"/>
        <v>0</v>
      </c>
      <c r="BE198" s="104">
        <f t="shared" si="298"/>
        <v>0</v>
      </c>
      <c r="BF198" s="104">
        <f t="shared" si="298"/>
        <v>0</v>
      </c>
      <c r="BG198" s="119">
        <f t="shared" si="298"/>
        <v>0</v>
      </c>
      <c r="BH198" s="343">
        <f t="shared" si="298"/>
        <v>0</v>
      </c>
      <c r="BI198" s="903">
        <f>BI199+BI200</f>
        <v>0</v>
      </c>
      <c r="BJ198" s="104">
        <f t="shared" ref="BJ198:BM198" si="299">BJ199+BJ200</f>
        <v>0</v>
      </c>
      <c r="BK198" s="104">
        <f t="shared" si="299"/>
        <v>0</v>
      </c>
      <c r="BL198" s="104">
        <f t="shared" si="299"/>
        <v>0</v>
      </c>
      <c r="BM198" s="119">
        <f t="shared" si="299"/>
        <v>0</v>
      </c>
      <c r="BN198" s="961">
        <f>BN199+BN200</f>
        <v>0</v>
      </c>
    </row>
    <row r="199" spans="1:66" x14ac:dyDescent="0.25">
      <c r="A199" s="31">
        <v>5121</v>
      </c>
      <c r="B199" s="50" t="s">
        <v>172</v>
      </c>
      <c r="C199" s="878">
        <f t="shared" ref="C199:D203" si="300">SUM(E199,AZ199,BH199)</f>
        <v>0</v>
      </c>
      <c r="D199" s="903">
        <f t="shared" si="300"/>
        <v>0</v>
      </c>
      <c r="E199" s="110">
        <f>SUM(F199:AY199)</f>
        <v>0</v>
      </c>
      <c r="F199" s="905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10"/>
      <c r="AZ199" s="675">
        <f t="shared" ref="AZ199:AZ203" si="301">SUM(BA199:BG199)</f>
        <v>0</v>
      </c>
      <c r="BA199" s="905"/>
      <c r="BB199" s="181"/>
      <c r="BC199" s="181"/>
      <c r="BD199" s="181"/>
      <c r="BE199" s="181"/>
      <c r="BF199" s="181"/>
      <c r="BG199" s="110"/>
      <c r="BH199" s="675">
        <f t="shared" ref="BH199:BH203" si="302">SUM(BI199:BM199)</f>
        <v>0</v>
      </c>
      <c r="BI199" s="905"/>
      <c r="BJ199" s="181"/>
      <c r="BK199" s="181"/>
      <c r="BL199" s="181"/>
      <c r="BM199" s="110"/>
      <c r="BN199" s="960"/>
    </row>
    <row r="200" spans="1:66" ht="35.25" customHeight="1" x14ac:dyDescent="0.25">
      <c r="A200" s="31">
        <v>5129</v>
      </c>
      <c r="B200" s="50" t="s">
        <v>173</v>
      </c>
      <c r="C200" s="878">
        <f t="shared" si="300"/>
        <v>0</v>
      </c>
      <c r="D200" s="903">
        <f t="shared" si="300"/>
        <v>0</v>
      </c>
      <c r="E200" s="110">
        <f>SUM(F200:AY200)</f>
        <v>0</v>
      </c>
      <c r="F200" s="905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10"/>
      <c r="AZ200" s="675">
        <f t="shared" si="301"/>
        <v>0</v>
      </c>
      <c r="BA200" s="905"/>
      <c r="BB200" s="181"/>
      <c r="BC200" s="181"/>
      <c r="BD200" s="181"/>
      <c r="BE200" s="181"/>
      <c r="BF200" s="181"/>
      <c r="BG200" s="110"/>
      <c r="BH200" s="675">
        <f t="shared" si="302"/>
        <v>0</v>
      </c>
      <c r="BI200" s="905"/>
      <c r="BJ200" s="181"/>
      <c r="BK200" s="181"/>
      <c r="BL200" s="181"/>
      <c r="BM200" s="110"/>
      <c r="BN200" s="960"/>
    </row>
    <row r="201" spans="1:66" x14ac:dyDescent="0.25">
      <c r="A201" s="97">
        <v>5130</v>
      </c>
      <c r="B201" s="50" t="s">
        <v>174</v>
      </c>
      <c r="C201" s="878">
        <f t="shared" si="300"/>
        <v>0</v>
      </c>
      <c r="D201" s="903">
        <f t="shared" si="300"/>
        <v>0</v>
      </c>
      <c r="E201" s="110">
        <f>SUM(F201:AY201)</f>
        <v>0</v>
      </c>
      <c r="F201" s="905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10"/>
      <c r="AZ201" s="675">
        <f t="shared" si="301"/>
        <v>0</v>
      </c>
      <c r="BA201" s="905"/>
      <c r="BB201" s="181"/>
      <c r="BC201" s="181"/>
      <c r="BD201" s="181"/>
      <c r="BE201" s="181"/>
      <c r="BF201" s="181"/>
      <c r="BG201" s="110"/>
      <c r="BH201" s="675">
        <f t="shared" si="302"/>
        <v>0</v>
      </c>
      <c r="BI201" s="905"/>
      <c r="BJ201" s="181"/>
      <c r="BK201" s="181"/>
      <c r="BL201" s="181"/>
      <c r="BM201" s="110"/>
      <c r="BN201" s="960"/>
    </row>
    <row r="202" spans="1:66" x14ac:dyDescent="0.25">
      <c r="A202" s="97">
        <v>5140</v>
      </c>
      <c r="B202" s="50" t="s">
        <v>175</v>
      </c>
      <c r="C202" s="878">
        <f t="shared" si="300"/>
        <v>0</v>
      </c>
      <c r="D202" s="903">
        <f t="shared" si="300"/>
        <v>0</v>
      </c>
      <c r="E202" s="110">
        <f>SUM(F202:AY202)</f>
        <v>0</v>
      </c>
      <c r="F202" s="905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10"/>
      <c r="AZ202" s="675">
        <f t="shared" si="301"/>
        <v>0</v>
      </c>
      <c r="BA202" s="905"/>
      <c r="BB202" s="181"/>
      <c r="BC202" s="181"/>
      <c r="BD202" s="181"/>
      <c r="BE202" s="181"/>
      <c r="BF202" s="181"/>
      <c r="BG202" s="110"/>
      <c r="BH202" s="675">
        <f t="shared" si="302"/>
        <v>0</v>
      </c>
      <c r="BI202" s="905"/>
      <c r="BJ202" s="181"/>
      <c r="BK202" s="181"/>
      <c r="BL202" s="181"/>
      <c r="BM202" s="110"/>
      <c r="BN202" s="960"/>
    </row>
    <row r="203" spans="1:66" ht="24" x14ac:dyDescent="0.25">
      <c r="A203" s="97">
        <v>5170</v>
      </c>
      <c r="B203" s="50" t="s">
        <v>176</v>
      </c>
      <c r="C203" s="878">
        <f t="shared" si="300"/>
        <v>0</v>
      </c>
      <c r="D203" s="903">
        <f t="shared" si="300"/>
        <v>0</v>
      </c>
      <c r="E203" s="110">
        <f>SUM(F203:AY203)</f>
        <v>0</v>
      </c>
      <c r="F203" s="905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10"/>
      <c r="AZ203" s="675">
        <f t="shared" si="301"/>
        <v>0</v>
      </c>
      <c r="BA203" s="905"/>
      <c r="BB203" s="181"/>
      <c r="BC203" s="181"/>
      <c r="BD203" s="181"/>
      <c r="BE203" s="181"/>
      <c r="BF203" s="181"/>
      <c r="BG203" s="110"/>
      <c r="BH203" s="675">
        <f t="shared" si="302"/>
        <v>0</v>
      </c>
      <c r="BI203" s="905"/>
      <c r="BJ203" s="181"/>
      <c r="BK203" s="181"/>
      <c r="BL203" s="181"/>
      <c r="BM203" s="110"/>
      <c r="BN203" s="960"/>
    </row>
    <row r="204" spans="1:66" x14ac:dyDescent="0.25">
      <c r="A204" s="38">
        <v>5200</v>
      </c>
      <c r="B204" s="90" t="s">
        <v>177</v>
      </c>
      <c r="C204" s="923">
        <f t="shared" ref="C204:E204" si="303">C205+C215+C216+C225+C226+C227+C229</f>
        <v>0</v>
      </c>
      <c r="D204" s="891">
        <f t="shared" si="303"/>
        <v>0</v>
      </c>
      <c r="E204" s="109">
        <f t="shared" si="303"/>
        <v>0</v>
      </c>
      <c r="F204" s="891">
        <f>F205+F215+F216+F225+F226+F227+F229</f>
        <v>0</v>
      </c>
      <c r="G204" s="91">
        <f>G205+G215+G216+G225+G226+G227+G229</f>
        <v>0</v>
      </c>
      <c r="H204" s="91">
        <f t="shared" ref="H204:AX204" si="304">H205+H215+H216+H225+H226+H227+H229</f>
        <v>0</v>
      </c>
      <c r="I204" s="91">
        <f t="shared" si="304"/>
        <v>0</v>
      </c>
      <c r="J204" s="91">
        <f t="shared" si="304"/>
        <v>0</v>
      </c>
      <c r="K204" s="91">
        <f t="shared" si="304"/>
        <v>0</v>
      </c>
      <c r="L204" s="91">
        <f t="shared" si="304"/>
        <v>0</v>
      </c>
      <c r="M204" s="91">
        <f t="shared" si="304"/>
        <v>0</v>
      </c>
      <c r="N204" s="91">
        <f t="shared" si="304"/>
        <v>0</v>
      </c>
      <c r="O204" s="91">
        <f t="shared" si="304"/>
        <v>0</v>
      </c>
      <c r="P204" s="91">
        <f t="shared" si="304"/>
        <v>0</v>
      </c>
      <c r="Q204" s="91">
        <f t="shared" si="304"/>
        <v>0</v>
      </c>
      <c r="R204" s="91">
        <f t="shared" si="304"/>
        <v>0</v>
      </c>
      <c r="S204" s="91">
        <f t="shared" si="304"/>
        <v>0</v>
      </c>
      <c r="T204" s="91">
        <f t="shared" si="304"/>
        <v>0</v>
      </c>
      <c r="U204" s="91">
        <f t="shared" si="304"/>
        <v>0</v>
      </c>
      <c r="V204" s="91">
        <f t="shared" si="304"/>
        <v>0</v>
      </c>
      <c r="W204" s="91">
        <f t="shared" si="304"/>
        <v>0</v>
      </c>
      <c r="X204" s="91">
        <f t="shared" si="304"/>
        <v>0</v>
      </c>
      <c r="Y204" s="91">
        <f t="shared" si="304"/>
        <v>0</v>
      </c>
      <c r="Z204" s="91">
        <f t="shared" si="304"/>
        <v>0</v>
      </c>
      <c r="AA204" s="91">
        <f t="shared" si="304"/>
        <v>0</v>
      </c>
      <c r="AB204" s="91">
        <f t="shared" si="304"/>
        <v>0</v>
      </c>
      <c r="AC204" s="91">
        <f t="shared" si="304"/>
        <v>0</v>
      </c>
      <c r="AD204" s="91">
        <f t="shared" si="304"/>
        <v>0</v>
      </c>
      <c r="AE204" s="91">
        <f t="shared" si="304"/>
        <v>0</v>
      </c>
      <c r="AF204" s="91">
        <f t="shared" si="304"/>
        <v>0</v>
      </c>
      <c r="AG204" s="91">
        <f t="shared" si="304"/>
        <v>0</v>
      </c>
      <c r="AH204" s="91">
        <f t="shared" si="304"/>
        <v>0</v>
      </c>
      <c r="AI204" s="91">
        <f t="shared" si="304"/>
        <v>0</v>
      </c>
      <c r="AJ204" s="91">
        <f t="shared" si="304"/>
        <v>0</v>
      </c>
      <c r="AK204" s="91">
        <f t="shared" si="304"/>
        <v>0</v>
      </c>
      <c r="AL204" s="91">
        <f t="shared" si="304"/>
        <v>0</v>
      </c>
      <c r="AM204" s="91">
        <f t="shared" si="304"/>
        <v>0</v>
      </c>
      <c r="AN204" s="91">
        <f t="shared" si="304"/>
        <v>0</v>
      </c>
      <c r="AO204" s="91">
        <f t="shared" si="304"/>
        <v>0</v>
      </c>
      <c r="AP204" s="91">
        <f t="shared" si="304"/>
        <v>0</v>
      </c>
      <c r="AQ204" s="91">
        <f t="shared" si="304"/>
        <v>0</v>
      </c>
      <c r="AR204" s="91">
        <f t="shared" si="304"/>
        <v>0</v>
      </c>
      <c r="AS204" s="91">
        <f t="shared" si="304"/>
        <v>0</v>
      </c>
      <c r="AT204" s="91">
        <f t="shared" si="304"/>
        <v>0</v>
      </c>
      <c r="AU204" s="91">
        <f t="shared" si="304"/>
        <v>0</v>
      </c>
      <c r="AV204" s="91">
        <f t="shared" si="304"/>
        <v>0</v>
      </c>
      <c r="AW204" s="91">
        <f t="shared" si="304"/>
        <v>0</v>
      </c>
      <c r="AX204" s="91">
        <f t="shared" si="304"/>
        <v>0</v>
      </c>
      <c r="AY204" s="109">
        <f>AY205+AY215+AY216+AY225+AY226+AY227+AY229</f>
        <v>0</v>
      </c>
      <c r="AZ204" s="977">
        <f t="shared" ref="AZ204" si="305">AZ205+AZ215+AZ216+AZ225+AZ226+AZ227+AZ229</f>
        <v>0</v>
      </c>
      <c r="BA204" s="891">
        <f>BA205+BA215+BA216+BA225+BA226+BA227+BA229</f>
        <v>0</v>
      </c>
      <c r="BB204" s="91">
        <f t="shared" ref="BB204:BH204" si="306">BB205+BB215+BB216+BB225+BB226+BB227+BB229</f>
        <v>0</v>
      </c>
      <c r="BC204" s="91">
        <f t="shared" si="306"/>
        <v>0</v>
      </c>
      <c r="BD204" s="91">
        <f t="shared" si="306"/>
        <v>0</v>
      </c>
      <c r="BE204" s="91">
        <f t="shared" si="306"/>
        <v>0</v>
      </c>
      <c r="BF204" s="91">
        <f t="shared" si="306"/>
        <v>0</v>
      </c>
      <c r="BG204" s="109">
        <f t="shared" si="306"/>
        <v>0</v>
      </c>
      <c r="BH204" s="358">
        <f t="shared" si="306"/>
        <v>0</v>
      </c>
      <c r="BI204" s="891">
        <f>BI205+BI215+BI216+BI225+BI226+BI227+BI229</f>
        <v>0</v>
      </c>
      <c r="BJ204" s="91">
        <f t="shared" ref="BJ204:BM204" si="307">BJ205+BJ215+BJ216+BJ225+BJ226+BJ227+BJ229</f>
        <v>0</v>
      </c>
      <c r="BK204" s="91">
        <f t="shared" si="307"/>
        <v>0</v>
      </c>
      <c r="BL204" s="91">
        <f t="shared" si="307"/>
        <v>0</v>
      </c>
      <c r="BM204" s="109">
        <f t="shared" si="307"/>
        <v>0</v>
      </c>
      <c r="BN204" s="963">
        <f>BN205+BN215+BN216+BN225+BN226+BN227+BN229</f>
        <v>0</v>
      </c>
    </row>
    <row r="205" spans="1:66" x14ac:dyDescent="0.25">
      <c r="A205" s="92">
        <v>5210</v>
      </c>
      <c r="B205" s="69" t="s">
        <v>178</v>
      </c>
      <c r="C205" s="920">
        <f t="shared" ref="C205" si="308">SUM(C206:C214)</f>
        <v>0</v>
      </c>
      <c r="D205" s="957">
        <f t="shared" ref="D205:E205" si="309">SUM(D206:D214)</f>
        <v>0</v>
      </c>
      <c r="E205" s="120">
        <f t="shared" si="309"/>
        <v>0</v>
      </c>
      <c r="F205" s="957">
        <f>SUM(F206:F214)</f>
        <v>0</v>
      </c>
      <c r="G205" s="179">
        <f>SUM(G206:G214)</f>
        <v>0</v>
      </c>
      <c r="H205" s="179">
        <f t="shared" ref="H205:AX205" si="310">SUM(H206:H214)</f>
        <v>0</v>
      </c>
      <c r="I205" s="179">
        <f t="shared" si="310"/>
        <v>0</v>
      </c>
      <c r="J205" s="179">
        <f t="shared" si="310"/>
        <v>0</v>
      </c>
      <c r="K205" s="179">
        <f t="shared" si="310"/>
        <v>0</v>
      </c>
      <c r="L205" s="179">
        <f t="shared" si="310"/>
        <v>0</v>
      </c>
      <c r="M205" s="179">
        <f t="shared" si="310"/>
        <v>0</v>
      </c>
      <c r="N205" s="179">
        <f t="shared" si="310"/>
        <v>0</v>
      </c>
      <c r="O205" s="179">
        <f t="shared" si="310"/>
        <v>0</v>
      </c>
      <c r="P205" s="179">
        <f t="shared" si="310"/>
        <v>0</v>
      </c>
      <c r="Q205" s="179">
        <f t="shared" si="310"/>
        <v>0</v>
      </c>
      <c r="R205" s="179">
        <f t="shared" si="310"/>
        <v>0</v>
      </c>
      <c r="S205" s="179">
        <f t="shared" si="310"/>
        <v>0</v>
      </c>
      <c r="T205" s="179">
        <f t="shared" si="310"/>
        <v>0</v>
      </c>
      <c r="U205" s="179">
        <f t="shared" si="310"/>
        <v>0</v>
      </c>
      <c r="V205" s="179">
        <f t="shared" si="310"/>
        <v>0</v>
      </c>
      <c r="W205" s="179">
        <f t="shared" si="310"/>
        <v>0</v>
      </c>
      <c r="X205" s="179">
        <f t="shared" si="310"/>
        <v>0</v>
      </c>
      <c r="Y205" s="179">
        <f t="shared" si="310"/>
        <v>0</v>
      </c>
      <c r="Z205" s="179">
        <f t="shared" si="310"/>
        <v>0</v>
      </c>
      <c r="AA205" s="179">
        <f t="shared" si="310"/>
        <v>0</v>
      </c>
      <c r="AB205" s="179">
        <f t="shared" si="310"/>
        <v>0</v>
      </c>
      <c r="AC205" s="179">
        <f t="shared" si="310"/>
        <v>0</v>
      </c>
      <c r="AD205" s="179">
        <f t="shared" si="310"/>
        <v>0</v>
      </c>
      <c r="AE205" s="179">
        <f t="shared" si="310"/>
        <v>0</v>
      </c>
      <c r="AF205" s="179">
        <f t="shared" si="310"/>
        <v>0</v>
      </c>
      <c r="AG205" s="179">
        <f t="shared" si="310"/>
        <v>0</v>
      </c>
      <c r="AH205" s="179">
        <f t="shared" si="310"/>
        <v>0</v>
      </c>
      <c r="AI205" s="179">
        <f t="shared" si="310"/>
        <v>0</v>
      </c>
      <c r="AJ205" s="179">
        <f t="shared" si="310"/>
        <v>0</v>
      </c>
      <c r="AK205" s="179">
        <f t="shared" si="310"/>
        <v>0</v>
      </c>
      <c r="AL205" s="179">
        <f t="shared" si="310"/>
        <v>0</v>
      </c>
      <c r="AM205" s="179">
        <f t="shared" si="310"/>
        <v>0</v>
      </c>
      <c r="AN205" s="179">
        <f t="shared" si="310"/>
        <v>0</v>
      </c>
      <c r="AO205" s="179">
        <f t="shared" si="310"/>
        <v>0</v>
      </c>
      <c r="AP205" s="179">
        <f t="shared" si="310"/>
        <v>0</v>
      </c>
      <c r="AQ205" s="179">
        <f t="shared" si="310"/>
        <v>0</v>
      </c>
      <c r="AR205" s="179">
        <f t="shared" si="310"/>
        <v>0</v>
      </c>
      <c r="AS205" s="179">
        <f t="shared" si="310"/>
        <v>0</v>
      </c>
      <c r="AT205" s="179">
        <f t="shared" si="310"/>
        <v>0</v>
      </c>
      <c r="AU205" s="179">
        <f t="shared" si="310"/>
        <v>0</v>
      </c>
      <c r="AV205" s="179">
        <f t="shared" si="310"/>
        <v>0</v>
      </c>
      <c r="AW205" s="179">
        <f t="shared" si="310"/>
        <v>0</v>
      </c>
      <c r="AX205" s="179">
        <f t="shared" si="310"/>
        <v>0</v>
      </c>
      <c r="AY205" s="120">
        <f>SUM(AY206:AY214)</f>
        <v>0</v>
      </c>
      <c r="AZ205" s="343">
        <f t="shared" ref="AZ205" si="311">SUM(AZ206:AZ214)</f>
        <v>0</v>
      </c>
      <c r="BA205" s="957">
        <f>SUM(BA206:BA214)</f>
        <v>0</v>
      </c>
      <c r="BB205" s="179">
        <f t="shared" ref="BB205:BH205" si="312">SUM(BB206:BB214)</f>
        <v>0</v>
      </c>
      <c r="BC205" s="179">
        <f t="shared" si="312"/>
        <v>0</v>
      </c>
      <c r="BD205" s="179">
        <f t="shared" si="312"/>
        <v>0</v>
      </c>
      <c r="BE205" s="179">
        <f t="shared" si="312"/>
        <v>0</v>
      </c>
      <c r="BF205" s="179">
        <f t="shared" si="312"/>
        <v>0</v>
      </c>
      <c r="BG205" s="120">
        <f t="shared" si="312"/>
        <v>0</v>
      </c>
      <c r="BH205" s="364">
        <f t="shared" si="312"/>
        <v>0</v>
      </c>
      <c r="BI205" s="957">
        <f>SUM(BI206:BI214)</f>
        <v>0</v>
      </c>
      <c r="BJ205" s="179">
        <f t="shared" ref="BJ205:BM205" si="313">SUM(BJ206:BJ214)</f>
        <v>0</v>
      </c>
      <c r="BK205" s="179">
        <f t="shared" si="313"/>
        <v>0</v>
      </c>
      <c r="BL205" s="179">
        <f t="shared" si="313"/>
        <v>0</v>
      </c>
      <c r="BM205" s="120">
        <f t="shared" si="313"/>
        <v>0</v>
      </c>
      <c r="BN205" s="958">
        <f>SUM(BN206:BN214)</f>
        <v>0</v>
      </c>
    </row>
    <row r="206" spans="1:66" x14ac:dyDescent="0.25">
      <c r="A206" s="27">
        <v>5211</v>
      </c>
      <c r="B206" s="45" t="s">
        <v>179</v>
      </c>
      <c r="C206" s="874">
        <f t="shared" ref="C206:D215" si="314">SUM(E206,AZ206,BH206)</f>
        <v>0</v>
      </c>
      <c r="D206" s="897">
        <f t="shared" si="314"/>
        <v>0</v>
      </c>
      <c r="E206" s="275">
        <f t="shared" ref="E206:E215" si="315">SUM(F206:AY206)</f>
        <v>0</v>
      </c>
      <c r="F206" s="899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275"/>
      <c r="AZ206" s="675">
        <f t="shared" ref="AZ206:AZ229" si="316">SUM(BA206:BG206)</f>
        <v>0</v>
      </c>
      <c r="BA206" s="899"/>
      <c r="BB206" s="180"/>
      <c r="BC206" s="180"/>
      <c r="BD206" s="180"/>
      <c r="BE206" s="180"/>
      <c r="BF206" s="180"/>
      <c r="BG206" s="275"/>
      <c r="BH206" s="673">
        <f t="shared" ref="BH206:BH215" si="317">SUM(BI206:BM206)</f>
        <v>0</v>
      </c>
      <c r="BI206" s="899"/>
      <c r="BJ206" s="180"/>
      <c r="BK206" s="180"/>
      <c r="BL206" s="180"/>
      <c r="BM206" s="275"/>
      <c r="BN206" s="959"/>
    </row>
    <row r="207" spans="1:66" x14ac:dyDescent="0.25">
      <c r="A207" s="31">
        <v>5212</v>
      </c>
      <c r="B207" s="50" t="s">
        <v>180</v>
      </c>
      <c r="C207" s="878">
        <f t="shared" si="314"/>
        <v>0</v>
      </c>
      <c r="D207" s="903">
        <f t="shared" si="314"/>
        <v>0</v>
      </c>
      <c r="E207" s="275">
        <f t="shared" si="315"/>
        <v>0</v>
      </c>
      <c r="F207" s="905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10"/>
      <c r="AZ207" s="675">
        <f t="shared" si="316"/>
        <v>0</v>
      </c>
      <c r="BA207" s="905"/>
      <c r="BB207" s="181"/>
      <c r="BC207" s="181"/>
      <c r="BD207" s="181"/>
      <c r="BE207" s="181"/>
      <c r="BF207" s="181"/>
      <c r="BG207" s="110"/>
      <c r="BH207" s="675">
        <f t="shared" si="317"/>
        <v>0</v>
      </c>
      <c r="BI207" s="905"/>
      <c r="BJ207" s="181"/>
      <c r="BK207" s="181"/>
      <c r="BL207" s="181"/>
      <c r="BM207" s="110"/>
      <c r="BN207" s="960"/>
    </row>
    <row r="208" spans="1:66" x14ac:dyDescent="0.25">
      <c r="A208" s="31">
        <v>5213</v>
      </c>
      <c r="B208" s="50" t="s">
        <v>181</v>
      </c>
      <c r="C208" s="878">
        <f t="shared" si="314"/>
        <v>0</v>
      </c>
      <c r="D208" s="903">
        <f t="shared" si="314"/>
        <v>0</v>
      </c>
      <c r="E208" s="275">
        <f t="shared" si="315"/>
        <v>0</v>
      </c>
      <c r="F208" s="905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10"/>
      <c r="AZ208" s="675">
        <f t="shared" si="316"/>
        <v>0</v>
      </c>
      <c r="BA208" s="905"/>
      <c r="BB208" s="181"/>
      <c r="BC208" s="181"/>
      <c r="BD208" s="181"/>
      <c r="BE208" s="181"/>
      <c r="BF208" s="181"/>
      <c r="BG208" s="110"/>
      <c r="BH208" s="675">
        <f t="shared" si="317"/>
        <v>0</v>
      </c>
      <c r="BI208" s="905"/>
      <c r="BJ208" s="181"/>
      <c r="BK208" s="181"/>
      <c r="BL208" s="181"/>
      <c r="BM208" s="110"/>
      <c r="BN208" s="960"/>
    </row>
    <row r="209" spans="1:66" x14ac:dyDescent="0.25">
      <c r="A209" s="31">
        <v>5214</v>
      </c>
      <c r="B209" s="50" t="s">
        <v>182</v>
      </c>
      <c r="C209" s="878">
        <f t="shared" si="314"/>
        <v>0</v>
      </c>
      <c r="D209" s="903">
        <f t="shared" si="314"/>
        <v>0</v>
      </c>
      <c r="E209" s="275">
        <f t="shared" si="315"/>
        <v>0</v>
      </c>
      <c r="F209" s="905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10"/>
      <c r="AZ209" s="675">
        <f t="shared" si="316"/>
        <v>0</v>
      </c>
      <c r="BA209" s="905"/>
      <c r="BB209" s="181"/>
      <c r="BC209" s="181"/>
      <c r="BD209" s="181"/>
      <c r="BE209" s="181"/>
      <c r="BF209" s="181"/>
      <c r="BG209" s="110"/>
      <c r="BH209" s="675">
        <f t="shared" si="317"/>
        <v>0</v>
      </c>
      <c r="BI209" s="905"/>
      <c r="BJ209" s="181"/>
      <c r="BK209" s="181"/>
      <c r="BL209" s="181"/>
      <c r="BM209" s="110"/>
      <c r="BN209" s="960"/>
    </row>
    <row r="210" spans="1:66" x14ac:dyDescent="0.25">
      <c r="A210" s="31">
        <v>5215</v>
      </c>
      <c r="B210" s="50" t="s">
        <v>183</v>
      </c>
      <c r="C210" s="878">
        <f t="shared" si="314"/>
        <v>0</v>
      </c>
      <c r="D210" s="903">
        <f t="shared" si="314"/>
        <v>0</v>
      </c>
      <c r="E210" s="275">
        <f t="shared" si="315"/>
        <v>0</v>
      </c>
      <c r="F210" s="905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10"/>
      <c r="AZ210" s="675">
        <f t="shared" si="316"/>
        <v>0</v>
      </c>
      <c r="BA210" s="905"/>
      <c r="BB210" s="181"/>
      <c r="BC210" s="181"/>
      <c r="BD210" s="181"/>
      <c r="BE210" s="181"/>
      <c r="BF210" s="181"/>
      <c r="BG210" s="110"/>
      <c r="BH210" s="675">
        <f t="shared" si="317"/>
        <v>0</v>
      </c>
      <c r="BI210" s="905"/>
      <c r="BJ210" s="181"/>
      <c r="BK210" s="181"/>
      <c r="BL210" s="181"/>
      <c r="BM210" s="110"/>
      <c r="BN210" s="960"/>
    </row>
    <row r="211" spans="1:66" ht="24" x14ac:dyDescent="0.25">
      <c r="A211" s="31">
        <v>5216</v>
      </c>
      <c r="B211" s="50" t="s">
        <v>184</v>
      </c>
      <c r="C211" s="878">
        <f t="shared" si="314"/>
        <v>0</v>
      </c>
      <c r="D211" s="903">
        <f t="shared" si="314"/>
        <v>0</v>
      </c>
      <c r="E211" s="275">
        <f t="shared" si="315"/>
        <v>0</v>
      </c>
      <c r="F211" s="905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10"/>
      <c r="AZ211" s="675">
        <f t="shared" si="316"/>
        <v>0</v>
      </c>
      <c r="BA211" s="905"/>
      <c r="BB211" s="181"/>
      <c r="BC211" s="181"/>
      <c r="BD211" s="181"/>
      <c r="BE211" s="181"/>
      <c r="BF211" s="181"/>
      <c r="BG211" s="110"/>
      <c r="BH211" s="675">
        <f t="shared" si="317"/>
        <v>0</v>
      </c>
      <c r="BI211" s="905"/>
      <c r="BJ211" s="181"/>
      <c r="BK211" s="181"/>
      <c r="BL211" s="181"/>
      <c r="BM211" s="110"/>
      <c r="BN211" s="960"/>
    </row>
    <row r="212" spans="1:66" x14ac:dyDescent="0.25">
      <c r="A212" s="31">
        <v>5217</v>
      </c>
      <c r="B212" s="50" t="s">
        <v>185</v>
      </c>
      <c r="C212" s="878">
        <f t="shared" si="314"/>
        <v>0</v>
      </c>
      <c r="D212" s="903">
        <f t="shared" si="314"/>
        <v>0</v>
      </c>
      <c r="E212" s="275">
        <f t="shared" si="315"/>
        <v>0</v>
      </c>
      <c r="F212" s="905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10"/>
      <c r="AZ212" s="675">
        <f t="shared" si="316"/>
        <v>0</v>
      </c>
      <c r="BA212" s="905"/>
      <c r="BB212" s="181"/>
      <c r="BC212" s="181"/>
      <c r="BD212" s="181"/>
      <c r="BE212" s="181"/>
      <c r="BF212" s="181"/>
      <c r="BG212" s="110"/>
      <c r="BH212" s="675">
        <f t="shared" si="317"/>
        <v>0</v>
      </c>
      <c r="BI212" s="905"/>
      <c r="BJ212" s="181"/>
      <c r="BK212" s="181"/>
      <c r="BL212" s="181"/>
      <c r="BM212" s="110"/>
      <c r="BN212" s="960"/>
    </row>
    <row r="213" spans="1:66" x14ac:dyDescent="0.25">
      <c r="A213" s="31">
        <v>5218</v>
      </c>
      <c r="B213" s="50" t="s">
        <v>186</v>
      </c>
      <c r="C213" s="878">
        <f t="shared" si="314"/>
        <v>0</v>
      </c>
      <c r="D213" s="903">
        <f t="shared" si="314"/>
        <v>0</v>
      </c>
      <c r="E213" s="275">
        <f t="shared" si="315"/>
        <v>0</v>
      </c>
      <c r="F213" s="905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10"/>
      <c r="AZ213" s="675">
        <f t="shared" si="316"/>
        <v>0</v>
      </c>
      <c r="BA213" s="905"/>
      <c r="BB213" s="181"/>
      <c r="BC213" s="181"/>
      <c r="BD213" s="181"/>
      <c r="BE213" s="181"/>
      <c r="BF213" s="181"/>
      <c r="BG213" s="110"/>
      <c r="BH213" s="675">
        <f t="shared" si="317"/>
        <v>0</v>
      </c>
      <c r="BI213" s="905"/>
      <c r="BJ213" s="181"/>
      <c r="BK213" s="181"/>
      <c r="BL213" s="181"/>
      <c r="BM213" s="110"/>
      <c r="BN213" s="960"/>
    </row>
    <row r="214" spans="1:66" x14ac:dyDescent="0.25">
      <c r="A214" s="31">
        <v>5219</v>
      </c>
      <c r="B214" s="50" t="s">
        <v>187</v>
      </c>
      <c r="C214" s="878">
        <f t="shared" si="314"/>
        <v>0</v>
      </c>
      <c r="D214" s="903">
        <f t="shared" si="314"/>
        <v>0</v>
      </c>
      <c r="E214" s="275">
        <f t="shared" si="315"/>
        <v>0</v>
      </c>
      <c r="F214" s="905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10"/>
      <c r="AZ214" s="675">
        <f t="shared" si="316"/>
        <v>0</v>
      </c>
      <c r="BA214" s="905"/>
      <c r="BB214" s="181"/>
      <c r="BC214" s="181"/>
      <c r="BD214" s="181"/>
      <c r="BE214" s="181"/>
      <c r="BF214" s="181"/>
      <c r="BG214" s="110"/>
      <c r="BH214" s="675">
        <f t="shared" si="317"/>
        <v>0</v>
      </c>
      <c r="BI214" s="905"/>
      <c r="BJ214" s="181"/>
      <c r="BK214" s="181"/>
      <c r="BL214" s="181"/>
      <c r="BM214" s="110"/>
      <c r="BN214" s="960"/>
    </row>
    <row r="215" spans="1:66" ht="13.5" customHeight="1" x14ac:dyDescent="0.25">
      <c r="A215" s="97">
        <v>5220</v>
      </c>
      <c r="B215" s="50" t="s">
        <v>188</v>
      </c>
      <c r="C215" s="878">
        <f t="shared" si="314"/>
        <v>0</v>
      </c>
      <c r="D215" s="903">
        <f t="shared" si="314"/>
        <v>0</v>
      </c>
      <c r="E215" s="275">
        <f t="shared" si="315"/>
        <v>0</v>
      </c>
      <c r="F215" s="905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10"/>
      <c r="AZ215" s="675">
        <f t="shared" si="316"/>
        <v>0</v>
      </c>
      <c r="BA215" s="905"/>
      <c r="BB215" s="181"/>
      <c r="BC215" s="181"/>
      <c r="BD215" s="181"/>
      <c r="BE215" s="181"/>
      <c r="BF215" s="181"/>
      <c r="BG215" s="110"/>
      <c r="BH215" s="675">
        <f t="shared" si="317"/>
        <v>0</v>
      </c>
      <c r="BI215" s="905"/>
      <c r="BJ215" s="181"/>
      <c r="BK215" s="181"/>
      <c r="BL215" s="181"/>
      <c r="BM215" s="110"/>
      <c r="BN215" s="960"/>
    </row>
    <row r="216" spans="1:66" x14ac:dyDescent="0.25">
      <c r="A216" s="97">
        <v>5230</v>
      </c>
      <c r="B216" s="50" t="s">
        <v>189</v>
      </c>
      <c r="C216" s="878">
        <f t="shared" ref="C216:E216" si="318">SUM(C217:C224)</f>
        <v>0</v>
      </c>
      <c r="D216" s="903">
        <f t="shared" si="318"/>
        <v>0</v>
      </c>
      <c r="E216" s="119">
        <f t="shared" si="318"/>
        <v>0</v>
      </c>
      <c r="F216" s="903">
        <f>SUM(F217:F224)</f>
        <v>0</v>
      </c>
      <c r="G216" s="104">
        <f>SUM(G217:G224)</f>
        <v>0</v>
      </c>
      <c r="H216" s="104">
        <f t="shared" ref="H216:AX216" si="319">SUM(H217:H224)</f>
        <v>0</v>
      </c>
      <c r="I216" s="104">
        <f t="shared" si="319"/>
        <v>0</v>
      </c>
      <c r="J216" s="104">
        <f t="shared" si="319"/>
        <v>0</v>
      </c>
      <c r="K216" s="104">
        <f t="shared" si="319"/>
        <v>0</v>
      </c>
      <c r="L216" s="104">
        <f t="shared" si="319"/>
        <v>0</v>
      </c>
      <c r="M216" s="104">
        <f t="shared" si="319"/>
        <v>0</v>
      </c>
      <c r="N216" s="104">
        <f t="shared" si="319"/>
        <v>0</v>
      </c>
      <c r="O216" s="104">
        <f t="shared" si="319"/>
        <v>0</v>
      </c>
      <c r="P216" s="104">
        <f t="shared" si="319"/>
        <v>0</v>
      </c>
      <c r="Q216" s="104">
        <f t="shared" si="319"/>
        <v>0</v>
      </c>
      <c r="R216" s="104">
        <f t="shared" si="319"/>
        <v>0</v>
      </c>
      <c r="S216" s="104">
        <f t="shared" si="319"/>
        <v>0</v>
      </c>
      <c r="T216" s="104">
        <f t="shared" si="319"/>
        <v>0</v>
      </c>
      <c r="U216" s="104">
        <f t="shared" si="319"/>
        <v>0</v>
      </c>
      <c r="V216" s="104">
        <f t="shared" si="319"/>
        <v>0</v>
      </c>
      <c r="W216" s="104">
        <f t="shared" si="319"/>
        <v>0</v>
      </c>
      <c r="X216" s="104">
        <f t="shared" si="319"/>
        <v>0</v>
      </c>
      <c r="Y216" s="104">
        <f t="shared" si="319"/>
        <v>0</v>
      </c>
      <c r="Z216" s="104">
        <f t="shared" si="319"/>
        <v>0</v>
      </c>
      <c r="AA216" s="104">
        <f t="shared" si="319"/>
        <v>0</v>
      </c>
      <c r="AB216" s="104">
        <f t="shared" si="319"/>
        <v>0</v>
      </c>
      <c r="AC216" s="104">
        <f t="shared" si="319"/>
        <v>0</v>
      </c>
      <c r="AD216" s="104">
        <f t="shared" si="319"/>
        <v>0</v>
      </c>
      <c r="AE216" s="104">
        <f t="shared" si="319"/>
        <v>0</v>
      </c>
      <c r="AF216" s="104">
        <f t="shared" si="319"/>
        <v>0</v>
      </c>
      <c r="AG216" s="104">
        <f t="shared" si="319"/>
        <v>0</v>
      </c>
      <c r="AH216" s="104">
        <f t="shared" si="319"/>
        <v>0</v>
      </c>
      <c r="AI216" s="104">
        <f t="shared" si="319"/>
        <v>0</v>
      </c>
      <c r="AJ216" s="104">
        <f t="shared" si="319"/>
        <v>0</v>
      </c>
      <c r="AK216" s="104">
        <f t="shared" si="319"/>
        <v>0</v>
      </c>
      <c r="AL216" s="104">
        <f t="shared" si="319"/>
        <v>0</v>
      </c>
      <c r="AM216" s="104">
        <f t="shared" si="319"/>
        <v>0</v>
      </c>
      <c r="AN216" s="104">
        <f t="shared" si="319"/>
        <v>0</v>
      </c>
      <c r="AO216" s="104">
        <f t="shared" si="319"/>
        <v>0</v>
      </c>
      <c r="AP216" s="104">
        <f t="shared" si="319"/>
        <v>0</v>
      </c>
      <c r="AQ216" s="104">
        <f t="shared" si="319"/>
        <v>0</v>
      </c>
      <c r="AR216" s="104">
        <f t="shared" si="319"/>
        <v>0</v>
      </c>
      <c r="AS216" s="104">
        <f t="shared" si="319"/>
        <v>0</v>
      </c>
      <c r="AT216" s="104">
        <f t="shared" si="319"/>
        <v>0</v>
      </c>
      <c r="AU216" s="104">
        <f t="shared" si="319"/>
        <v>0</v>
      </c>
      <c r="AV216" s="104">
        <f t="shared" si="319"/>
        <v>0</v>
      </c>
      <c r="AW216" s="104">
        <f t="shared" si="319"/>
        <v>0</v>
      </c>
      <c r="AX216" s="104">
        <f t="shared" si="319"/>
        <v>0</v>
      </c>
      <c r="AY216" s="119">
        <f>SUM(AY217:AY224)</f>
        <v>0</v>
      </c>
      <c r="AZ216" s="343">
        <f t="shared" ref="AZ216" si="320">SUM(AZ217:AZ224)</f>
        <v>0</v>
      </c>
      <c r="BA216" s="903">
        <f>SUM(BA217:BA224)</f>
        <v>0</v>
      </c>
      <c r="BB216" s="104">
        <f t="shared" ref="BB216:BH216" si="321">SUM(BB217:BB224)</f>
        <v>0</v>
      </c>
      <c r="BC216" s="104">
        <f t="shared" si="321"/>
        <v>0</v>
      </c>
      <c r="BD216" s="104">
        <f t="shared" si="321"/>
        <v>0</v>
      </c>
      <c r="BE216" s="104">
        <f t="shared" si="321"/>
        <v>0</v>
      </c>
      <c r="BF216" s="104">
        <f t="shared" si="321"/>
        <v>0</v>
      </c>
      <c r="BG216" s="119">
        <f t="shared" si="321"/>
        <v>0</v>
      </c>
      <c r="BH216" s="343">
        <f t="shared" si="321"/>
        <v>0</v>
      </c>
      <c r="BI216" s="903">
        <f>SUM(BI217:BI224)</f>
        <v>0</v>
      </c>
      <c r="BJ216" s="104">
        <f t="shared" ref="BJ216:BM216" si="322">SUM(BJ217:BJ224)</f>
        <v>0</v>
      </c>
      <c r="BK216" s="104">
        <f t="shared" si="322"/>
        <v>0</v>
      </c>
      <c r="BL216" s="104">
        <f t="shared" si="322"/>
        <v>0</v>
      </c>
      <c r="BM216" s="119">
        <f t="shared" si="322"/>
        <v>0</v>
      </c>
      <c r="BN216" s="961">
        <f>SUM(BN217:BN224)</f>
        <v>0</v>
      </c>
    </row>
    <row r="217" spans="1:66" x14ac:dyDescent="0.25">
      <c r="A217" s="31">
        <v>5231</v>
      </c>
      <c r="B217" s="50" t="s">
        <v>190</v>
      </c>
      <c r="C217" s="878">
        <f t="shared" ref="C217:D226" si="323">SUM(E217,AZ217,BH217)</f>
        <v>0</v>
      </c>
      <c r="D217" s="903">
        <f t="shared" si="323"/>
        <v>0</v>
      </c>
      <c r="E217" s="110">
        <f t="shared" ref="E217:E226" si="324">SUM(F217:AY217)</f>
        <v>0</v>
      </c>
      <c r="F217" s="905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81"/>
      <c r="AO217" s="181"/>
      <c r="AP217" s="181"/>
      <c r="AQ217" s="181"/>
      <c r="AR217" s="181"/>
      <c r="AS217" s="181"/>
      <c r="AT217" s="181"/>
      <c r="AU217" s="181"/>
      <c r="AV217" s="181"/>
      <c r="AW217" s="181"/>
      <c r="AX217" s="181"/>
      <c r="AY217" s="110"/>
      <c r="AZ217" s="675">
        <f t="shared" si="316"/>
        <v>0</v>
      </c>
      <c r="BA217" s="905"/>
      <c r="BB217" s="181"/>
      <c r="BC217" s="181"/>
      <c r="BD217" s="181"/>
      <c r="BE217" s="181"/>
      <c r="BF217" s="181"/>
      <c r="BG217" s="110"/>
      <c r="BH217" s="675">
        <f t="shared" ref="BH217:BH226" si="325">SUM(BI217:BM217)</f>
        <v>0</v>
      </c>
      <c r="BI217" s="905"/>
      <c r="BJ217" s="181"/>
      <c r="BK217" s="181"/>
      <c r="BL217" s="181"/>
      <c r="BM217" s="110"/>
      <c r="BN217" s="960"/>
    </row>
    <row r="218" spans="1:66" x14ac:dyDescent="0.25">
      <c r="A218" s="31">
        <v>5232</v>
      </c>
      <c r="B218" s="50" t="s">
        <v>191</v>
      </c>
      <c r="C218" s="878">
        <f t="shared" si="323"/>
        <v>0</v>
      </c>
      <c r="D218" s="903">
        <f t="shared" si="323"/>
        <v>0</v>
      </c>
      <c r="E218" s="110">
        <f t="shared" si="324"/>
        <v>0</v>
      </c>
      <c r="F218" s="905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  <c r="AP218" s="181"/>
      <c r="AQ218" s="181"/>
      <c r="AR218" s="181"/>
      <c r="AS218" s="181"/>
      <c r="AT218" s="181"/>
      <c r="AU218" s="181"/>
      <c r="AV218" s="181"/>
      <c r="AW218" s="181"/>
      <c r="AX218" s="181"/>
      <c r="AY218" s="110"/>
      <c r="AZ218" s="675">
        <f t="shared" si="316"/>
        <v>0</v>
      </c>
      <c r="BA218" s="905"/>
      <c r="BB218" s="181"/>
      <c r="BC218" s="181"/>
      <c r="BD218" s="181"/>
      <c r="BE218" s="181"/>
      <c r="BF218" s="181"/>
      <c r="BG218" s="110"/>
      <c r="BH218" s="675">
        <f t="shared" si="325"/>
        <v>0</v>
      </c>
      <c r="BI218" s="905"/>
      <c r="BJ218" s="181"/>
      <c r="BK218" s="181"/>
      <c r="BL218" s="181"/>
      <c r="BM218" s="110"/>
      <c r="BN218" s="960"/>
    </row>
    <row r="219" spans="1:66" x14ac:dyDescent="0.25">
      <c r="A219" s="31">
        <v>5233</v>
      </c>
      <c r="B219" s="50" t="s">
        <v>192</v>
      </c>
      <c r="C219" s="878">
        <f t="shared" si="323"/>
        <v>0</v>
      </c>
      <c r="D219" s="903">
        <f t="shared" si="323"/>
        <v>0</v>
      </c>
      <c r="E219" s="110">
        <f t="shared" si="324"/>
        <v>0</v>
      </c>
      <c r="F219" s="905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/>
      <c r="AP219" s="181"/>
      <c r="AQ219" s="181"/>
      <c r="AR219" s="181"/>
      <c r="AS219" s="181"/>
      <c r="AT219" s="181"/>
      <c r="AU219" s="181"/>
      <c r="AV219" s="181"/>
      <c r="AW219" s="181"/>
      <c r="AX219" s="181"/>
      <c r="AY219" s="110"/>
      <c r="AZ219" s="675">
        <f t="shared" si="316"/>
        <v>0</v>
      </c>
      <c r="BA219" s="905"/>
      <c r="BB219" s="181"/>
      <c r="BC219" s="181"/>
      <c r="BD219" s="181"/>
      <c r="BE219" s="181"/>
      <c r="BF219" s="181"/>
      <c r="BG219" s="110"/>
      <c r="BH219" s="675">
        <f t="shared" si="325"/>
        <v>0</v>
      </c>
      <c r="BI219" s="905"/>
      <c r="BJ219" s="181"/>
      <c r="BK219" s="181"/>
      <c r="BL219" s="181"/>
      <c r="BM219" s="110"/>
      <c r="BN219" s="960"/>
    </row>
    <row r="220" spans="1:66" ht="24" x14ac:dyDescent="0.25">
      <c r="A220" s="31">
        <v>5234</v>
      </c>
      <c r="B220" s="50" t="s">
        <v>193</v>
      </c>
      <c r="C220" s="878">
        <f t="shared" si="323"/>
        <v>0</v>
      </c>
      <c r="D220" s="903">
        <f t="shared" si="323"/>
        <v>0</v>
      </c>
      <c r="E220" s="110">
        <f t="shared" si="324"/>
        <v>0</v>
      </c>
      <c r="F220" s="905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181"/>
      <c r="AK220" s="181"/>
      <c r="AL220" s="181"/>
      <c r="AM220" s="181"/>
      <c r="AN220" s="181"/>
      <c r="AO220" s="181"/>
      <c r="AP220" s="181"/>
      <c r="AQ220" s="181"/>
      <c r="AR220" s="181"/>
      <c r="AS220" s="181"/>
      <c r="AT220" s="181"/>
      <c r="AU220" s="181"/>
      <c r="AV220" s="181"/>
      <c r="AW220" s="181"/>
      <c r="AX220" s="181"/>
      <c r="AY220" s="110"/>
      <c r="AZ220" s="675">
        <f t="shared" si="316"/>
        <v>0</v>
      </c>
      <c r="BA220" s="905"/>
      <c r="BB220" s="181"/>
      <c r="BC220" s="181"/>
      <c r="BD220" s="181"/>
      <c r="BE220" s="181"/>
      <c r="BF220" s="181"/>
      <c r="BG220" s="110"/>
      <c r="BH220" s="675">
        <f t="shared" si="325"/>
        <v>0</v>
      </c>
      <c r="BI220" s="905"/>
      <c r="BJ220" s="181"/>
      <c r="BK220" s="181"/>
      <c r="BL220" s="181"/>
      <c r="BM220" s="110"/>
      <c r="BN220" s="960"/>
    </row>
    <row r="221" spans="1:66" ht="14.25" customHeight="1" x14ac:dyDescent="0.25">
      <c r="A221" s="31">
        <v>5236</v>
      </c>
      <c r="B221" s="50" t="s">
        <v>194</v>
      </c>
      <c r="C221" s="878">
        <f t="shared" si="323"/>
        <v>0</v>
      </c>
      <c r="D221" s="903">
        <f t="shared" si="323"/>
        <v>0</v>
      </c>
      <c r="E221" s="110">
        <f t="shared" si="324"/>
        <v>0</v>
      </c>
      <c r="F221" s="905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10"/>
      <c r="AZ221" s="675">
        <f t="shared" si="316"/>
        <v>0</v>
      </c>
      <c r="BA221" s="905"/>
      <c r="BB221" s="181"/>
      <c r="BC221" s="181"/>
      <c r="BD221" s="181"/>
      <c r="BE221" s="181"/>
      <c r="BF221" s="181"/>
      <c r="BG221" s="110"/>
      <c r="BH221" s="675">
        <f t="shared" si="325"/>
        <v>0</v>
      </c>
      <c r="BI221" s="905"/>
      <c r="BJ221" s="181"/>
      <c r="BK221" s="181"/>
      <c r="BL221" s="181"/>
      <c r="BM221" s="110"/>
      <c r="BN221" s="960"/>
    </row>
    <row r="222" spans="1:66" ht="14.25" customHeight="1" x14ac:dyDescent="0.25">
      <c r="A222" s="31">
        <v>5237</v>
      </c>
      <c r="B222" s="50" t="s">
        <v>195</v>
      </c>
      <c r="C222" s="878">
        <f t="shared" si="323"/>
        <v>0</v>
      </c>
      <c r="D222" s="903">
        <f t="shared" si="323"/>
        <v>0</v>
      </c>
      <c r="E222" s="110">
        <f t="shared" si="324"/>
        <v>0</v>
      </c>
      <c r="F222" s="905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181"/>
      <c r="AU222" s="181"/>
      <c r="AV222" s="181"/>
      <c r="AW222" s="181"/>
      <c r="AX222" s="181"/>
      <c r="AY222" s="110"/>
      <c r="AZ222" s="675">
        <f t="shared" si="316"/>
        <v>0</v>
      </c>
      <c r="BA222" s="905"/>
      <c r="BB222" s="181"/>
      <c r="BC222" s="181"/>
      <c r="BD222" s="181"/>
      <c r="BE222" s="181"/>
      <c r="BF222" s="181"/>
      <c r="BG222" s="110"/>
      <c r="BH222" s="675">
        <f t="shared" si="325"/>
        <v>0</v>
      </c>
      <c r="BI222" s="905"/>
      <c r="BJ222" s="181"/>
      <c r="BK222" s="181"/>
      <c r="BL222" s="181"/>
      <c r="BM222" s="110"/>
      <c r="BN222" s="960"/>
    </row>
    <row r="223" spans="1:66" ht="24" x14ac:dyDescent="0.25">
      <c r="A223" s="31">
        <v>5238</v>
      </c>
      <c r="B223" s="50" t="s">
        <v>196</v>
      </c>
      <c r="C223" s="878">
        <f t="shared" si="323"/>
        <v>0</v>
      </c>
      <c r="D223" s="903">
        <f t="shared" si="323"/>
        <v>0</v>
      </c>
      <c r="E223" s="110">
        <f t="shared" si="324"/>
        <v>0</v>
      </c>
      <c r="F223" s="905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81"/>
      <c r="AA223" s="181"/>
      <c r="AB223" s="181"/>
      <c r="AC223" s="181"/>
      <c r="AD223" s="181"/>
      <c r="AE223" s="181"/>
      <c r="AF223" s="181"/>
      <c r="AG223" s="181"/>
      <c r="AH223" s="181"/>
      <c r="AI223" s="181"/>
      <c r="AJ223" s="181"/>
      <c r="AK223" s="181"/>
      <c r="AL223" s="181"/>
      <c r="AM223" s="181"/>
      <c r="AN223" s="181"/>
      <c r="AO223" s="181"/>
      <c r="AP223" s="181"/>
      <c r="AQ223" s="181"/>
      <c r="AR223" s="181"/>
      <c r="AS223" s="181"/>
      <c r="AT223" s="181"/>
      <c r="AU223" s="181"/>
      <c r="AV223" s="181"/>
      <c r="AW223" s="181"/>
      <c r="AX223" s="181"/>
      <c r="AY223" s="110"/>
      <c r="AZ223" s="675">
        <f t="shared" si="316"/>
        <v>0</v>
      </c>
      <c r="BA223" s="905"/>
      <c r="BB223" s="181"/>
      <c r="BC223" s="181"/>
      <c r="BD223" s="181"/>
      <c r="BE223" s="181"/>
      <c r="BF223" s="181"/>
      <c r="BG223" s="110"/>
      <c r="BH223" s="675">
        <f t="shared" si="325"/>
        <v>0</v>
      </c>
      <c r="BI223" s="905"/>
      <c r="BJ223" s="181"/>
      <c r="BK223" s="181"/>
      <c r="BL223" s="181"/>
      <c r="BM223" s="110"/>
      <c r="BN223" s="960"/>
    </row>
    <row r="224" spans="1:66" ht="24" x14ac:dyDescent="0.25">
      <c r="A224" s="31">
        <v>5239</v>
      </c>
      <c r="B224" s="50" t="s">
        <v>197</v>
      </c>
      <c r="C224" s="878">
        <f t="shared" si="323"/>
        <v>0</v>
      </c>
      <c r="D224" s="903">
        <f t="shared" si="323"/>
        <v>0</v>
      </c>
      <c r="E224" s="110">
        <f t="shared" si="324"/>
        <v>0</v>
      </c>
      <c r="F224" s="905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81"/>
      <c r="AA224" s="181"/>
      <c r="AB224" s="181"/>
      <c r="AC224" s="181"/>
      <c r="AD224" s="181"/>
      <c r="AE224" s="181"/>
      <c r="AF224" s="181"/>
      <c r="AG224" s="181"/>
      <c r="AH224" s="181"/>
      <c r="AI224" s="181"/>
      <c r="AJ224" s="181"/>
      <c r="AK224" s="181"/>
      <c r="AL224" s="181"/>
      <c r="AM224" s="181"/>
      <c r="AN224" s="181"/>
      <c r="AO224" s="181"/>
      <c r="AP224" s="181"/>
      <c r="AQ224" s="181"/>
      <c r="AR224" s="181"/>
      <c r="AS224" s="181"/>
      <c r="AT224" s="181"/>
      <c r="AU224" s="181"/>
      <c r="AV224" s="181"/>
      <c r="AW224" s="181"/>
      <c r="AX224" s="181"/>
      <c r="AY224" s="110"/>
      <c r="AZ224" s="675">
        <f t="shared" si="316"/>
        <v>0</v>
      </c>
      <c r="BA224" s="905"/>
      <c r="BB224" s="181"/>
      <c r="BC224" s="181"/>
      <c r="BD224" s="181"/>
      <c r="BE224" s="181"/>
      <c r="BF224" s="181"/>
      <c r="BG224" s="110"/>
      <c r="BH224" s="675">
        <f t="shared" si="325"/>
        <v>0</v>
      </c>
      <c r="BI224" s="905"/>
      <c r="BJ224" s="181"/>
      <c r="BK224" s="181"/>
      <c r="BL224" s="181"/>
      <c r="BM224" s="110"/>
      <c r="BN224" s="960"/>
    </row>
    <row r="225" spans="1:66" ht="24" x14ac:dyDescent="0.25">
      <c r="A225" s="97">
        <v>5240</v>
      </c>
      <c r="B225" s="50" t="s">
        <v>198</v>
      </c>
      <c r="C225" s="878">
        <f t="shared" si="323"/>
        <v>0</v>
      </c>
      <c r="D225" s="903">
        <f t="shared" si="323"/>
        <v>0</v>
      </c>
      <c r="E225" s="110">
        <f t="shared" si="324"/>
        <v>0</v>
      </c>
      <c r="F225" s="905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10"/>
      <c r="AZ225" s="675">
        <f t="shared" si="316"/>
        <v>0</v>
      </c>
      <c r="BA225" s="905"/>
      <c r="BB225" s="181"/>
      <c r="BC225" s="181"/>
      <c r="BD225" s="181"/>
      <c r="BE225" s="181"/>
      <c r="BF225" s="181"/>
      <c r="BG225" s="110"/>
      <c r="BH225" s="675">
        <f t="shared" si="325"/>
        <v>0</v>
      </c>
      <c r="BI225" s="905"/>
      <c r="BJ225" s="181"/>
      <c r="BK225" s="181"/>
      <c r="BL225" s="181"/>
      <c r="BM225" s="110"/>
      <c r="BN225" s="960"/>
    </row>
    <row r="226" spans="1:66" x14ac:dyDescent="0.25">
      <c r="A226" s="97">
        <v>5250</v>
      </c>
      <c r="B226" s="50" t="s">
        <v>199</v>
      </c>
      <c r="C226" s="878">
        <f t="shared" si="323"/>
        <v>0</v>
      </c>
      <c r="D226" s="903">
        <f t="shared" si="323"/>
        <v>0</v>
      </c>
      <c r="E226" s="110">
        <f t="shared" si="324"/>
        <v>0</v>
      </c>
      <c r="F226" s="905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81"/>
      <c r="AA226" s="181"/>
      <c r="AB226" s="181"/>
      <c r="AC226" s="181"/>
      <c r="AD226" s="181"/>
      <c r="AE226" s="181"/>
      <c r="AF226" s="181"/>
      <c r="AG226" s="181"/>
      <c r="AH226" s="181"/>
      <c r="AI226" s="181"/>
      <c r="AJ226" s="181"/>
      <c r="AK226" s="181"/>
      <c r="AL226" s="181"/>
      <c r="AM226" s="181"/>
      <c r="AN226" s="181"/>
      <c r="AO226" s="181"/>
      <c r="AP226" s="181"/>
      <c r="AQ226" s="181"/>
      <c r="AR226" s="181"/>
      <c r="AS226" s="181"/>
      <c r="AT226" s="181"/>
      <c r="AU226" s="181"/>
      <c r="AV226" s="181"/>
      <c r="AW226" s="181"/>
      <c r="AX226" s="181"/>
      <c r="AY226" s="110"/>
      <c r="AZ226" s="675">
        <f t="shared" si="316"/>
        <v>0</v>
      </c>
      <c r="BA226" s="905"/>
      <c r="BB226" s="181"/>
      <c r="BC226" s="181"/>
      <c r="BD226" s="181"/>
      <c r="BE226" s="181"/>
      <c r="BF226" s="181"/>
      <c r="BG226" s="110"/>
      <c r="BH226" s="675">
        <f t="shared" si="325"/>
        <v>0</v>
      </c>
      <c r="BI226" s="905"/>
      <c r="BJ226" s="181"/>
      <c r="BK226" s="181"/>
      <c r="BL226" s="181"/>
      <c r="BM226" s="110"/>
      <c r="BN226" s="960"/>
    </row>
    <row r="227" spans="1:66" x14ac:dyDescent="0.25">
      <c r="A227" s="97">
        <v>5260</v>
      </c>
      <c r="B227" s="50" t="s">
        <v>200</v>
      </c>
      <c r="C227" s="878">
        <f t="shared" ref="C227" si="326">SUM(C228)</f>
        <v>0</v>
      </c>
      <c r="D227" s="903">
        <f t="shared" ref="D227:E227" si="327">SUM(D228)</f>
        <v>0</v>
      </c>
      <c r="E227" s="119">
        <f t="shared" si="327"/>
        <v>0</v>
      </c>
      <c r="F227" s="903">
        <f>SUM(F228)</f>
        <v>0</v>
      </c>
      <c r="G227" s="104">
        <f>SUM(G228)</f>
        <v>0</v>
      </c>
      <c r="H227" s="104">
        <f t="shared" ref="H227:AX227" si="328">SUM(H228)</f>
        <v>0</v>
      </c>
      <c r="I227" s="104">
        <f t="shared" si="328"/>
        <v>0</v>
      </c>
      <c r="J227" s="104">
        <f t="shared" si="328"/>
        <v>0</v>
      </c>
      <c r="K227" s="104">
        <f t="shared" si="328"/>
        <v>0</v>
      </c>
      <c r="L227" s="104">
        <f t="shared" si="328"/>
        <v>0</v>
      </c>
      <c r="M227" s="104">
        <f t="shared" si="328"/>
        <v>0</v>
      </c>
      <c r="N227" s="104">
        <f t="shared" si="328"/>
        <v>0</v>
      </c>
      <c r="O227" s="104">
        <f t="shared" si="328"/>
        <v>0</v>
      </c>
      <c r="P227" s="104">
        <f t="shared" si="328"/>
        <v>0</v>
      </c>
      <c r="Q227" s="104">
        <f t="shared" si="328"/>
        <v>0</v>
      </c>
      <c r="R227" s="104">
        <f t="shared" si="328"/>
        <v>0</v>
      </c>
      <c r="S227" s="104">
        <f t="shared" si="328"/>
        <v>0</v>
      </c>
      <c r="T227" s="104">
        <f t="shared" si="328"/>
        <v>0</v>
      </c>
      <c r="U227" s="104">
        <f t="shared" si="328"/>
        <v>0</v>
      </c>
      <c r="V227" s="104">
        <f t="shared" si="328"/>
        <v>0</v>
      </c>
      <c r="W227" s="104">
        <f t="shared" si="328"/>
        <v>0</v>
      </c>
      <c r="X227" s="104">
        <f t="shared" si="328"/>
        <v>0</v>
      </c>
      <c r="Y227" s="104">
        <f t="shared" si="328"/>
        <v>0</v>
      </c>
      <c r="Z227" s="104">
        <f t="shared" si="328"/>
        <v>0</v>
      </c>
      <c r="AA227" s="104">
        <f t="shared" si="328"/>
        <v>0</v>
      </c>
      <c r="AB227" s="104">
        <f t="shared" si="328"/>
        <v>0</v>
      </c>
      <c r="AC227" s="104">
        <f t="shared" si="328"/>
        <v>0</v>
      </c>
      <c r="AD227" s="104">
        <f t="shared" si="328"/>
        <v>0</v>
      </c>
      <c r="AE227" s="104">
        <f t="shared" si="328"/>
        <v>0</v>
      </c>
      <c r="AF227" s="104">
        <f t="shared" si="328"/>
        <v>0</v>
      </c>
      <c r="AG227" s="104">
        <f t="shared" si="328"/>
        <v>0</v>
      </c>
      <c r="AH227" s="104">
        <f t="shared" si="328"/>
        <v>0</v>
      </c>
      <c r="AI227" s="104">
        <f t="shared" si="328"/>
        <v>0</v>
      </c>
      <c r="AJ227" s="104">
        <f t="shared" si="328"/>
        <v>0</v>
      </c>
      <c r="AK227" s="104">
        <f t="shared" si="328"/>
        <v>0</v>
      </c>
      <c r="AL227" s="104">
        <f t="shared" si="328"/>
        <v>0</v>
      </c>
      <c r="AM227" s="104">
        <f t="shared" si="328"/>
        <v>0</v>
      </c>
      <c r="AN227" s="104">
        <f t="shared" si="328"/>
        <v>0</v>
      </c>
      <c r="AO227" s="104">
        <f t="shared" si="328"/>
        <v>0</v>
      </c>
      <c r="AP227" s="104">
        <f t="shared" si="328"/>
        <v>0</v>
      </c>
      <c r="AQ227" s="104">
        <f t="shared" si="328"/>
        <v>0</v>
      </c>
      <c r="AR227" s="104">
        <f t="shared" si="328"/>
        <v>0</v>
      </c>
      <c r="AS227" s="104">
        <f t="shared" si="328"/>
        <v>0</v>
      </c>
      <c r="AT227" s="104">
        <f t="shared" si="328"/>
        <v>0</v>
      </c>
      <c r="AU227" s="104">
        <f t="shared" si="328"/>
        <v>0</v>
      </c>
      <c r="AV227" s="104">
        <f t="shared" si="328"/>
        <v>0</v>
      </c>
      <c r="AW227" s="104">
        <f t="shared" si="328"/>
        <v>0</v>
      </c>
      <c r="AX227" s="104">
        <f t="shared" si="328"/>
        <v>0</v>
      </c>
      <c r="AY227" s="119">
        <f>SUM(AY228)</f>
        <v>0</v>
      </c>
      <c r="AZ227" s="343">
        <f t="shared" ref="AZ227" si="329">SUM(AZ228)</f>
        <v>0</v>
      </c>
      <c r="BA227" s="903">
        <f>SUM(BA228)</f>
        <v>0</v>
      </c>
      <c r="BB227" s="104">
        <f t="shared" ref="BB227:BH227" si="330">SUM(BB228)</f>
        <v>0</v>
      </c>
      <c r="BC227" s="104">
        <f t="shared" si="330"/>
        <v>0</v>
      </c>
      <c r="BD227" s="104">
        <f t="shared" si="330"/>
        <v>0</v>
      </c>
      <c r="BE227" s="104">
        <f t="shared" si="330"/>
        <v>0</v>
      </c>
      <c r="BF227" s="104">
        <f t="shared" si="330"/>
        <v>0</v>
      </c>
      <c r="BG227" s="119">
        <f t="shared" si="330"/>
        <v>0</v>
      </c>
      <c r="BH227" s="343">
        <f t="shared" si="330"/>
        <v>0</v>
      </c>
      <c r="BI227" s="903">
        <f>SUM(BI228)</f>
        <v>0</v>
      </c>
      <c r="BJ227" s="104">
        <f t="shared" ref="BJ227:BM227" si="331">SUM(BJ228)</f>
        <v>0</v>
      </c>
      <c r="BK227" s="104">
        <f t="shared" si="331"/>
        <v>0</v>
      </c>
      <c r="BL227" s="104">
        <f t="shared" si="331"/>
        <v>0</v>
      </c>
      <c r="BM227" s="119">
        <f t="shared" si="331"/>
        <v>0</v>
      </c>
      <c r="BN227" s="961">
        <f>SUM(BN228)</f>
        <v>0</v>
      </c>
    </row>
    <row r="228" spans="1:66" ht="24" x14ac:dyDescent="0.25">
      <c r="A228" s="31">
        <v>5269</v>
      </c>
      <c r="B228" s="50" t="s">
        <v>201</v>
      </c>
      <c r="C228" s="878">
        <f>SUM(E228,AZ228,BH228)</f>
        <v>0</v>
      </c>
      <c r="D228" s="903">
        <f>SUM(F228,BA228,BI228)</f>
        <v>0</v>
      </c>
      <c r="E228" s="110">
        <f>SUM(F228:AY228)</f>
        <v>0</v>
      </c>
      <c r="F228" s="905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1"/>
      <c r="AN228" s="181"/>
      <c r="AO228" s="181"/>
      <c r="AP228" s="181"/>
      <c r="AQ228" s="181"/>
      <c r="AR228" s="181"/>
      <c r="AS228" s="181"/>
      <c r="AT228" s="181"/>
      <c r="AU228" s="181"/>
      <c r="AV228" s="181"/>
      <c r="AW228" s="181"/>
      <c r="AX228" s="181"/>
      <c r="AY228" s="110"/>
      <c r="AZ228" s="675">
        <f t="shared" si="316"/>
        <v>0</v>
      </c>
      <c r="BA228" s="905"/>
      <c r="BB228" s="181"/>
      <c r="BC228" s="181"/>
      <c r="BD228" s="181"/>
      <c r="BE228" s="181"/>
      <c r="BF228" s="181"/>
      <c r="BG228" s="110"/>
      <c r="BH228" s="675">
        <f t="shared" ref="BH228:BH229" si="332">SUM(BI228:BM228)</f>
        <v>0</v>
      </c>
      <c r="BI228" s="905"/>
      <c r="BJ228" s="181"/>
      <c r="BK228" s="181"/>
      <c r="BL228" s="181"/>
      <c r="BM228" s="110"/>
      <c r="BN228" s="960"/>
    </row>
    <row r="229" spans="1:66" ht="24" x14ac:dyDescent="0.25">
      <c r="A229" s="92">
        <v>5270</v>
      </c>
      <c r="B229" s="69" t="s">
        <v>202</v>
      </c>
      <c r="C229" s="920">
        <f>SUM(E229,AZ229,BH229)</f>
        <v>0</v>
      </c>
      <c r="D229" s="957">
        <f>SUM(F229,BA229,BI229)</f>
        <v>0</v>
      </c>
      <c r="E229" s="282">
        <f>SUM(F229:AY229)</f>
        <v>0</v>
      </c>
      <c r="F229" s="931"/>
      <c r="G229" s="182"/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282"/>
      <c r="AZ229" s="677">
        <f t="shared" si="316"/>
        <v>0</v>
      </c>
      <c r="BA229" s="931"/>
      <c r="BB229" s="182"/>
      <c r="BC229" s="182"/>
      <c r="BD229" s="182"/>
      <c r="BE229" s="182"/>
      <c r="BF229" s="182"/>
      <c r="BG229" s="282"/>
      <c r="BH229" s="677">
        <f t="shared" si="332"/>
        <v>0</v>
      </c>
      <c r="BI229" s="931"/>
      <c r="BJ229" s="182"/>
      <c r="BK229" s="182"/>
      <c r="BL229" s="182"/>
      <c r="BM229" s="282"/>
      <c r="BN229" s="962"/>
    </row>
    <row r="230" spans="1:66" x14ac:dyDescent="0.25">
      <c r="A230" s="87">
        <v>6000</v>
      </c>
      <c r="B230" s="87" t="s">
        <v>203</v>
      </c>
      <c r="C230" s="951">
        <f t="shared" ref="C230:E230" si="333">C231+C251+C258</f>
        <v>0</v>
      </c>
      <c r="D230" s="952">
        <f t="shared" si="333"/>
        <v>0</v>
      </c>
      <c r="E230" s="953">
        <f t="shared" si="333"/>
        <v>0</v>
      </c>
      <c r="F230" s="952">
        <f>F231+F251+F258</f>
        <v>0</v>
      </c>
      <c r="G230" s="954">
        <f>G231+G251+G258</f>
        <v>0</v>
      </c>
      <c r="H230" s="954">
        <f t="shared" ref="H230:AX230" si="334">H231+H251+H258</f>
        <v>0</v>
      </c>
      <c r="I230" s="954">
        <f t="shared" si="334"/>
        <v>0</v>
      </c>
      <c r="J230" s="954">
        <f t="shared" si="334"/>
        <v>0</v>
      </c>
      <c r="K230" s="954">
        <f t="shared" si="334"/>
        <v>0</v>
      </c>
      <c r="L230" s="954">
        <f t="shared" si="334"/>
        <v>0</v>
      </c>
      <c r="M230" s="954">
        <f t="shared" si="334"/>
        <v>0</v>
      </c>
      <c r="N230" s="954">
        <f t="shared" si="334"/>
        <v>0</v>
      </c>
      <c r="O230" s="954">
        <f t="shared" si="334"/>
        <v>0</v>
      </c>
      <c r="P230" s="954">
        <f t="shared" si="334"/>
        <v>0</v>
      </c>
      <c r="Q230" s="954">
        <f t="shared" si="334"/>
        <v>0</v>
      </c>
      <c r="R230" s="954">
        <f t="shared" si="334"/>
        <v>0</v>
      </c>
      <c r="S230" s="954">
        <f t="shared" si="334"/>
        <v>0</v>
      </c>
      <c r="T230" s="954">
        <f t="shared" si="334"/>
        <v>0</v>
      </c>
      <c r="U230" s="954">
        <f t="shared" si="334"/>
        <v>0</v>
      </c>
      <c r="V230" s="954">
        <f t="shared" si="334"/>
        <v>0</v>
      </c>
      <c r="W230" s="954">
        <f t="shared" si="334"/>
        <v>0</v>
      </c>
      <c r="X230" s="954">
        <f t="shared" si="334"/>
        <v>0</v>
      </c>
      <c r="Y230" s="954">
        <f t="shared" si="334"/>
        <v>0</v>
      </c>
      <c r="Z230" s="954">
        <f t="shared" si="334"/>
        <v>0</v>
      </c>
      <c r="AA230" s="954">
        <f t="shared" si="334"/>
        <v>0</v>
      </c>
      <c r="AB230" s="954">
        <f t="shared" si="334"/>
        <v>0</v>
      </c>
      <c r="AC230" s="954">
        <f t="shared" si="334"/>
        <v>0</v>
      </c>
      <c r="AD230" s="954">
        <f t="shared" si="334"/>
        <v>0</v>
      </c>
      <c r="AE230" s="954">
        <f t="shared" si="334"/>
        <v>0</v>
      </c>
      <c r="AF230" s="954">
        <f t="shared" si="334"/>
        <v>0</v>
      </c>
      <c r="AG230" s="954">
        <f t="shared" si="334"/>
        <v>0</v>
      </c>
      <c r="AH230" s="954">
        <f t="shared" si="334"/>
        <v>0</v>
      </c>
      <c r="AI230" s="954">
        <f t="shared" si="334"/>
        <v>0</v>
      </c>
      <c r="AJ230" s="954">
        <f t="shared" si="334"/>
        <v>0</v>
      </c>
      <c r="AK230" s="954">
        <f t="shared" si="334"/>
        <v>0</v>
      </c>
      <c r="AL230" s="954">
        <f t="shared" si="334"/>
        <v>0</v>
      </c>
      <c r="AM230" s="954">
        <f t="shared" si="334"/>
        <v>0</v>
      </c>
      <c r="AN230" s="954">
        <f t="shared" si="334"/>
        <v>0</v>
      </c>
      <c r="AO230" s="954">
        <f t="shared" si="334"/>
        <v>0</v>
      </c>
      <c r="AP230" s="954">
        <f t="shared" si="334"/>
        <v>0</v>
      </c>
      <c r="AQ230" s="954">
        <f t="shared" si="334"/>
        <v>0</v>
      </c>
      <c r="AR230" s="954">
        <f t="shared" si="334"/>
        <v>0</v>
      </c>
      <c r="AS230" s="954">
        <f t="shared" si="334"/>
        <v>0</v>
      </c>
      <c r="AT230" s="954">
        <f t="shared" si="334"/>
        <v>0</v>
      </c>
      <c r="AU230" s="954">
        <f t="shared" si="334"/>
        <v>0</v>
      </c>
      <c r="AV230" s="954">
        <f t="shared" si="334"/>
        <v>0</v>
      </c>
      <c r="AW230" s="954">
        <f t="shared" si="334"/>
        <v>0</v>
      </c>
      <c r="AX230" s="954">
        <f t="shared" si="334"/>
        <v>0</v>
      </c>
      <c r="AY230" s="953">
        <f>AY231+AY251+AY258</f>
        <v>0</v>
      </c>
      <c r="AZ230" s="952">
        <f t="shared" ref="AZ230" si="335">AZ231+AZ251+AZ258</f>
        <v>0</v>
      </c>
      <c r="BA230" s="952">
        <f>BA231+BA251+BA258</f>
        <v>0</v>
      </c>
      <c r="BB230" s="954">
        <f t="shared" ref="BB230:BH230" si="336">BB231+BB251+BB258</f>
        <v>0</v>
      </c>
      <c r="BC230" s="954">
        <f t="shared" si="336"/>
        <v>0</v>
      </c>
      <c r="BD230" s="954">
        <f t="shared" si="336"/>
        <v>0</v>
      </c>
      <c r="BE230" s="954">
        <f t="shared" si="336"/>
        <v>0</v>
      </c>
      <c r="BF230" s="954">
        <f t="shared" si="336"/>
        <v>0</v>
      </c>
      <c r="BG230" s="953">
        <f t="shared" si="336"/>
        <v>0</v>
      </c>
      <c r="BH230" s="952">
        <f t="shared" si="336"/>
        <v>0</v>
      </c>
      <c r="BI230" s="952">
        <f>BI231+BI251+BI258</f>
        <v>0</v>
      </c>
      <c r="BJ230" s="178">
        <f t="shared" ref="BJ230:BM230" si="337">BJ231+BJ251+BJ258</f>
        <v>0</v>
      </c>
      <c r="BK230" s="178">
        <f t="shared" si="337"/>
        <v>0</v>
      </c>
      <c r="BL230" s="178">
        <f t="shared" si="337"/>
        <v>0</v>
      </c>
      <c r="BM230" s="122">
        <f t="shared" si="337"/>
        <v>0</v>
      </c>
      <c r="BN230" s="955">
        <f>BN231+BN251+BN258</f>
        <v>0</v>
      </c>
    </row>
    <row r="231" spans="1:66" ht="14.25" customHeight="1" x14ac:dyDescent="0.25">
      <c r="A231" s="63">
        <v>6200</v>
      </c>
      <c r="B231" s="108" t="s">
        <v>204</v>
      </c>
      <c r="C231" s="974">
        <f t="shared" ref="C231:E231" si="338">SUM(C232,C233,C235,C238,C244,C245,C246)</f>
        <v>0</v>
      </c>
      <c r="D231" s="975">
        <f t="shared" si="338"/>
        <v>0</v>
      </c>
      <c r="E231" s="123">
        <f t="shared" si="338"/>
        <v>0</v>
      </c>
      <c r="F231" s="975">
        <f>SUM(F232,F233,F235,F238,F244,F245,F246)</f>
        <v>0</v>
      </c>
      <c r="G231" s="186">
        <f>SUM(G232,G233,G235,G238,G244,G245,G246)</f>
        <v>0</v>
      </c>
      <c r="H231" s="186">
        <f t="shared" ref="H231:AX231" si="339">SUM(H232,H233,H235,H238,H244,H245,H246)</f>
        <v>0</v>
      </c>
      <c r="I231" s="186">
        <f t="shared" si="339"/>
        <v>0</v>
      </c>
      <c r="J231" s="186">
        <f t="shared" si="339"/>
        <v>0</v>
      </c>
      <c r="K231" s="186">
        <f t="shared" si="339"/>
        <v>0</v>
      </c>
      <c r="L231" s="186">
        <f t="shared" si="339"/>
        <v>0</v>
      </c>
      <c r="M231" s="186">
        <f t="shared" si="339"/>
        <v>0</v>
      </c>
      <c r="N231" s="186">
        <f t="shared" si="339"/>
        <v>0</v>
      </c>
      <c r="O231" s="186">
        <f t="shared" si="339"/>
        <v>0</v>
      </c>
      <c r="P231" s="186">
        <f t="shared" si="339"/>
        <v>0</v>
      </c>
      <c r="Q231" s="186">
        <f t="shared" si="339"/>
        <v>0</v>
      </c>
      <c r="R231" s="186">
        <f t="shared" si="339"/>
        <v>0</v>
      </c>
      <c r="S231" s="186">
        <f t="shared" si="339"/>
        <v>0</v>
      </c>
      <c r="T231" s="186">
        <f t="shared" si="339"/>
        <v>0</v>
      </c>
      <c r="U231" s="186">
        <f t="shared" si="339"/>
        <v>0</v>
      </c>
      <c r="V231" s="186">
        <f t="shared" si="339"/>
        <v>0</v>
      </c>
      <c r="W231" s="186">
        <f t="shared" si="339"/>
        <v>0</v>
      </c>
      <c r="X231" s="186">
        <f t="shared" si="339"/>
        <v>0</v>
      </c>
      <c r="Y231" s="186">
        <f t="shared" si="339"/>
        <v>0</v>
      </c>
      <c r="Z231" s="186">
        <f t="shared" si="339"/>
        <v>0</v>
      </c>
      <c r="AA231" s="186">
        <f t="shared" si="339"/>
        <v>0</v>
      </c>
      <c r="AB231" s="186">
        <f t="shared" si="339"/>
        <v>0</v>
      </c>
      <c r="AC231" s="186">
        <f t="shared" si="339"/>
        <v>0</v>
      </c>
      <c r="AD231" s="186">
        <f t="shared" si="339"/>
        <v>0</v>
      </c>
      <c r="AE231" s="186">
        <f t="shared" si="339"/>
        <v>0</v>
      </c>
      <c r="AF231" s="186">
        <f t="shared" si="339"/>
        <v>0</v>
      </c>
      <c r="AG231" s="186">
        <f t="shared" si="339"/>
        <v>0</v>
      </c>
      <c r="AH231" s="186">
        <f t="shared" si="339"/>
        <v>0</v>
      </c>
      <c r="AI231" s="186">
        <f t="shared" si="339"/>
        <v>0</v>
      </c>
      <c r="AJ231" s="186">
        <f t="shared" si="339"/>
        <v>0</v>
      </c>
      <c r="AK231" s="186">
        <f t="shared" si="339"/>
        <v>0</v>
      </c>
      <c r="AL231" s="186">
        <f t="shared" si="339"/>
        <v>0</v>
      </c>
      <c r="AM231" s="186">
        <f t="shared" si="339"/>
        <v>0</v>
      </c>
      <c r="AN231" s="186">
        <f t="shared" si="339"/>
        <v>0</v>
      </c>
      <c r="AO231" s="186">
        <f t="shared" si="339"/>
        <v>0</v>
      </c>
      <c r="AP231" s="186">
        <f t="shared" si="339"/>
        <v>0</v>
      </c>
      <c r="AQ231" s="186">
        <f t="shared" si="339"/>
        <v>0</v>
      </c>
      <c r="AR231" s="186">
        <f t="shared" si="339"/>
        <v>0</v>
      </c>
      <c r="AS231" s="186">
        <f t="shared" si="339"/>
        <v>0</v>
      </c>
      <c r="AT231" s="186">
        <f t="shared" si="339"/>
        <v>0</v>
      </c>
      <c r="AU231" s="186">
        <f t="shared" si="339"/>
        <v>0</v>
      </c>
      <c r="AV231" s="186">
        <f t="shared" si="339"/>
        <v>0</v>
      </c>
      <c r="AW231" s="186">
        <f t="shared" si="339"/>
        <v>0</v>
      </c>
      <c r="AX231" s="186">
        <f t="shared" si="339"/>
        <v>0</v>
      </c>
      <c r="AY231" s="123">
        <f>SUM(AY232,AY233,AY235,AY238,AY244,AY245,AY246)</f>
        <v>0</v>
      </c>
      <c r="AZ231" s="345">
        <f t="shared" ref="AZ231" si="340">SUM(AZ232,AZ233,AZ235,AZ238,AZ244,AZ245,AZ246)</f>
        <v>0</v>
      </c>
      <c r="BA231" s="975">
        <f>SUM(BA232,BA233,BA235,BA238,BA244,BA245,BA246)</f>
        <v>0</v>
      </c>
      <c r="BB231" s="186">
        <f t="shared" ref="BB231:BH231" si="341">SUM(BB232,BB233,BB235,BB238,BB244,BB245,BB246)</f>
        <v>0</v>
      </c>
      <c r="BC231" s="186">
        <f t="shared" si="341"/>
        <v>0</v>
      </c>
      <c r="BD231" s="186">
        <f t="shared" si="341"/>
        <v>0</v>
      </c>
      <c r="BE231" s="186">
        <f t="shared" si="341"/>
        <v>0</v>
      </c>
      <c r="BF231" s="186">
        <f t="shared" si="341"/>
        <v>0</v>
      </c>
      <c r="BG231" s="123">
        <f t="shared" si="341"/>
        <v>0</v>
      </c>
      <c r="BH231" s="345">
        <f t="shared" si="341"/>
        <v>0</v>
      </c>
      <c r="BI231" s="975">
        <f>SUM(BI232,BI233,BI235,BI238,BI244,BI245,BI246)</f>
        <v>0</v>
      </c>
      <c r="BJ231" s="186">
        <f t="shared" ref="BJ231:BM231" si="342">SUM(BJ232,BJ233,BJ235,BJ238,BJ244,BJ245,BJ246)</f>
        <v>0</v>
      </c>
      <c r="BK231" s="186">
        <f t="shared" si="342"/>
        <v>0</v>
      </c>
      <c r="BL231" s="186">
        <f t="shared" si="342"/>
        <v>0</v>
      </c>
      <c r="BM231" s="123">
        <f t="shared" si="342"/>
        <v>0</v>
      </c>
      <c r="BN231" s="956">
        <f>SUM(BN232,BN233,BN235,BN238,BN244,BN245,BN246)</f>
        <v>0</v>
      </c>
    </row>
    <row r="232" spans="1:66" ht="24" x14ac:dyDescent="0.25">
      <c r="A232" s="102">
        <v>6220</v>
      </c>
      <c r="B232" s="45" t="s">
        <v>205</v>
      </c>
      <c r="C232" s="874">
        <f>SUM(E232,AZ232,BH232)</f>
        <v>0</v>
      </c>
      <c r="D232" s="897">
        <f>SUM(F232,BA232,BI232)</f>
        <v>0</v>
      </c>
      <c r="E232" s="275">
        <f>SUM(F232:AY232)</f>
        <v>0</v>
      </c>
      <c r="F232" s="899"/>
      <c r="G232" s="180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  <c r="AU232" s="180"/>
      <c r="AV232" s="180"/>
      <c r="AW232" s="180"/>
      <c r="AX232" s="180"/>
      <c r="AY232" s="275"/>
      <c r="AZ232" s="673">
        <f t="shared" ref="AZ232" si="343">SUM(BA232:BG232)</f>
        <v>0</v>
      </c>
      <c r="BA232" s="899"/>
      <c r="BB232" s="180"/>
      <c r="BC232" s="180"/>
      <c r="BD232" s="180"/>
      <c r="BE232" s="180"/>
      <c r="BF232" s="180"/>
      <c r="BG232" s="275"/>
      <c r="BH232" s="673">
        <f t="shared" ref="BH232" si="344">SUM(BI232:BM232)</f>
        <v>0</v>
      </c>
      <c r="BI232" s="899"/>
      <c r="BJ232" s="180"/>
      <c r="BK232" s="180"/>
      <c r="BL232" s="180"/>
      <c r="BM232" s="275"/>
      <c r="BN232" s="959"/>
    </row>
    <row r="233" spans="1:66" x14ac:dyDescent="0.25">
      <c r="A233" s="97">
        <v>6230</v>
      </c>
      <c r="B233" s="50" t="s">
        <v>316</v>
      </c>
      <c r="C233" s="878">
        <f t="shared" ref="C233" si="345">SUM(C234)</f>
        <v>0</v>
      </c>
      <c r="D233" s="903">
        <f t="shared" ref="D233:E233" si="346">SUM(D234)</f>
        <v>0</v>
      </c>
      <c r="E233" s="110">
        <f t="shared" si="346"/>
        <v>0</v>
      </c>
      <c r="F233" s="905">
        <f>SUM(F234)</f>
        <v>0</v>
      </c>
      <c r="G233" s="181">
        <f>SUM(G234)</f>
        <v>0</v>
      </c>
      <c r="H233" s="181">
        <f t="shared" ref="H233:AZ233" si="347">SUM(H234)</f>
        <v>0</v>
      </c>
      <c r="I233" s="181">
        <f t="shared" si="347"/>
        <v>0</v>
      </c>
      <c r="J233" s="181">
        <f t="shared" si="347"/>
        <v>0</v>
      </c>
      <c r="K233" s="181">
        <f t="shared" si="347"/>
        <v>0</v>
      </c>
      <c r="L233" s="181">
        <f t="shared" si="347"/>
        <v>0</v>
      </c>
      <c r="M233" s="181">
        <f t="shared" si="347"/>
        <v>0</v>
      </c>
      <c r="N233" s="181">
        <f t="shared" si="347"/>
        <v>0</v>
      </c>
      <c r="O233" s="181">
        <f t="shared" si="347"/>
        <v>0</v>
      </c>
      <c r="P233" s="181">
        <f t="shared" si="347"/>
        <v>0</v>
      </c>
      <c r="Q233" s="181">
        <f t="shared" si="347"/>
        <v>0</v>
      </c>
      <c r="R233" s="181">
        <f t="shared" si="347"/>
        <v>0</v>
      </c>
      <c r="S233" s="181">
        <f t="shared" si="347"/>
        <v>0</v>
      </c>
      <c r="T233" s="181">
        <f t="shared" si="347"/>
        <v>0</v>
      </c>
      <c r="U233" s="181">
        <f t="shared" si="347"/>
        <v>0</v>
      </c>
      <c r="V233" s="181">
        <f t="shared" si="347"/>
        <v>0</v>
      </c>
      <c r="W233" s="181">
        <f t="shared" si="347"/>
        <v>0</v>
      </c>
      <c r="X233" s="181">
        <f t="shared" si="347"/>
        <v>0</v>
      </c>
      <c r="Y233" s="181">
        <f t="shared" si="347"/>
        <v>0</v>
      </c>
      <c r="Z233" s="181">
        <f t="shared" si="347"/>
        <v>0</v>
      </c>
      <c r="AA233" s="181">
        <f t="shared" si="347"/>
        <v>0</v>
      </c>
      <c r="AB233" s="181">
        <f t="shared" si="347"/>
        <v>0</v>
      </c>
      <c r="AC233" s="181">
        <f t="shared" si="347"/>
        <v>0</v>
      </c>
      <c r="AD233" s="181">
        <f t="shared" si="347"/>
        <v>0</v>
      </c>
      <c r="AE233" s="181">
        <f t="shared" si="347"/>
        <v>0</v>
      </c>
      <c r="AF233" s="181">
        <f t="shared" si="347"/>
        <v>0</v>
      </c>
      <c r="AG233" s="181">
        <f t="shared" si="347"/>
        <v>0</v>
      </c>
      <c r="AH233" s="181">
        <f t="shared" si="347"/>
        <v>0</v>
      </c>
      <c r="AI233" s="181">
        <f t="shared" si="347"/>
        <v>0</v>
      </c>
      <c r="AJ233" s="181">
        <f t="shared" si="347"/>
        <v>0</v>
      </c>
      <c r="AK233" s="181">
        <f t="shared" si="347"/>
        <v>0</v>
      </c>
      <c r="AL233" s="181">
        <f t="shared" si="347"/>
        <v>0</v>
      </c>
      <c r="AM233" s="181">
        <f t="shared" si="347"/>
        <v>0</v>
      </c>
      <c r="AN233" s="181">
        <f t="shared" si="347"/>
        <v>0</v>
      </c>
      <c r="AO233" s="181">
        <f t="shared" si="347"/>
        <v>0</v>
      </c>
      <c r="AP233" s="181">
        <f t="shared" si="347"/>
        <v>0</v>
      </c>
      <c r="AQ233" s="181">
        <f t="shared" si="347"/>
        <v>0</v>
      </c>
      <c r="AR233" s="181">
        <f t="shared" si="347"/>
        <v>0</v>
      </c>
      <c r="AS233" s="181">
        <f t="shared" si="347"/>
        <v>0</v>
      </c>
      <c r="AT233" s="181">
        <f t="shared" si="347"/>
        <v>0</v>
      </c>
      <c r="AU233" s="181">
        <f t="shared" si="347"/>
        <v>0</v>
      </c>
      <c r="AV233" s="181">
        <f t="shared" si="347"/>
        <v>0</v>
      </c>
      <c r="AW233" s="181">
        <f t="shared" si="347"/>
        <v>0</v>
      </c>
      <c r="AX233" s="181">
        <f t="shared" si="347"/>
        <v>0</v>
      </c>
      <c r="AY233" s="110">
        <f t="shared" si="347"/>
        <v>0</v>
      </c>
      <c r="AZ233" s="675">
        <f t="shared" si="347"/>
        <v>0</v>
      </c>
      <c r="BA233" s="905">
        <f>SUM(BA234)</f>
        <v>0</v>
      </c>
      <c r="BB233" s="181">
        <f t="shared" ref="BB233:BH233" si="348">SUM(BB234)</f>
        <v>0</v>
      </c>
      <c r="BC233" s="181">
        <f t="shared" si="348"/>
        <v>0</v>
      </c>
      <c r="BD233" s="181">
        <f t="shared" si="348"/>
        <v>0</v>
      </c>
      <c r="BE233" s="181">
        <f t="shared" si="348"/>
        <v>0</v>
      </c>
      <c r="BF233" s="181">
        <f t="shared" si="348"/>
        <v>0</v>
      </c>
      <c r="BG233" s="110">
        <f t="shared" si="348"/>
        <v>0</v>
      </c>
      <c r="BH233" s="675">
        <f t="shared" si="348"/>
        <v>0</v>
      </c>
      <c r="BI233" s="905">
        <f>SUM(BI234)</f>
        <v>0</v>
      </c>
      <c r="BJ233" s="181">
        <f t="shared" ref="BJ233:BM233" si="349">SUM(BJ234)</f>
        <v>0</v>
      </c>
      <c r="BK233" s="181">
        <f t="shared" si="349"/>
        <v>0</v>
      </c>
      <c r="BL233" s="181">
        <f t="shared" si="349"/>
        <v>0</v>
      </c>
      <c r="BM233" s="110">
        <f t="shared" si="349"/>
        <v>0</v>
      </c>
      <c r="BN233" s="960">
        <f>SUM(BN234)</f>
        <v>0</v>
      </c>
    </row>
    <row r="234" spans="1:66" ht="24" x14ac:dyDescent="0.25">
      <c r="A234" s="31">
        <v>6239</v>
      </c>
      <c r="B234" s="45" t="s">
        <v>317</v>
      </c>
      <c r="C234" s="874">
        <f>SUM(E234,AZ234,BH234)</f>
        <v>0</v>
      </c>
      <c r="D234" s="903">
        <f>SUM(F234,BA234,BI234)</f>
        <v>0</v>
      </c>
      <c r="E234" s="275">
        <f>SUM(F234:AY234)</f>
        <v>0</v>
      </c>
      <c r="F234" s="899"/>
      <c r="G234" s="180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275"/>
      <c r="AZ234" s="673">
        <f t="shared" ref="AZ234" si="350">SUM(BA234:BG234)</f>
        <v>0</v>
      </c>
      <c r="BA234" s="899"/>
      <c r="BB234" s="180"/>
      <c r="BC234" s="180"/>
      <c r="BD234" s="180"/>
      <c r="BE234" s="180"/>
      <c r="BF234" s="180"/>
      <c r="BG234" s="275"/>
      <c r="BH234" s="673">
        <f t="shared" ref="BH234" si="351">SUM(BI234:BM234)</f>
        <v>0</v>
      </c>
      <c r="BI234" s="899"/>
      <c r="BJ234" s="180"/>
      <c r="BK234" s="180"/>
      <c r="BL234" s="180"/>
      <c r="BM234" s="275"/>
      <c r="BN234" s="959"/>
    </row>
    <row r="235" spans="1:66" ht="24" x14ac:dyDescent="0.25">
      <c r="A235" s="97">
        <v>6240</v>
      </c>
      <c r="B235" s="50" t="s">
        <v>206</v>
      </c>
      <c r="C235" s="878">
        <f t="shared" ref="C235:E235" si="352">SUM(C236:C237)</f>
        <v>0</v>
      </c>
      <c r="D235" s="903">
        <f t="shared" si="352"/>
        <v>0</v>
      </c>
      <c r="E235" s="119">
        <f t="shared" si="352"/>
        <v>0</v>
      </c>
      <c r="F235" s="903">
        <f>SUM(F236:F237)</f>
        <v>0</v>
      </c>
      <c r="G235" s="104">
        <f>SUM(G236:G237)</f>
        <v>0</v>
      </c>
      <c r="H235" s="104">
        <f t="shared" ref="H235:AX235" si="353">SUM(H236:H237)</f>
        <v>0</v>
      </c>
      <c r="I235" s="104">
        <f t="shared" si="353"/>
        <v>0</v>
      </c>
      <c r="J235" s="104">
        <f t="shared" si="353"/>
        <v>0</v>
      </c>
      <c r="K235" s="104">
        <f t="shared" si="353"/>
        <v>0</v>
      </c>
      <c r="L235" s="104">
        <f t="shared" si="353"/>
        <v>0</v>
      </c>
      <c r="M235" s="104">
        <f t="shared" si="353"/>
        <v>0</v>
      </c>
      <c r="N235" s="104">
        <f t="shared" si="353"/>
        <v>0</v>
      </c>
      <c r="O235" s="104">
        <f t="shared" si="353"/>
        <v>0</v>
      </c>
      <c r="P235" s="104">
        <f t="shared" si="353"/>
        <v>0</v>
      </c>
      <c r="Q235" s="104">
        <f t="shared" si="353"/>
        <v>0</v>
      </c>
      <c r="R235" s="104">
        <f t="shared" si="353"/>
        <v>0</v>
      </c>
      <c r="S235" s="104">
        <f t="shared" si="353"/>
        <v>0</v>
      </c>
      <c r="T235" s="104">
        <f t="shared" si="353"/>
        <v>0</v>
      </c>
      <c r="U235" s="104">
        <f t="shared" si="353"/>
        <v>0</v>
      </c>
      <c r="V235" s="104">
        <f t="shared" si="353"/>
        <v>0</v>
      </c>
      <c r="W235" s="104">
        <f t="shared" si="353"/>
        <v>0</v>
      </c>
      <c r="X235" s="104">
        <f t="shared" si="353"/>
        <v>0</v>
      </c>
      <c r="Y235" s="104">
        <f t="shared" si="353"/>
        <v>0</v>
      </c>
      <c r="Z235" s="104">
        <f t="shared" si="353"/>
        <v>0</v>
      </c>
      <c r="AA235" s="104">
        <f t="shared" si="353"/>
        <v>0</v>
      </c>
      <c r="AB235" s="104">
        <f t="shared" si="353"/>
        <v>0</v>
      </c>
      <c r="AC235" s="104">
        <f t="shared" si="353"/>
        <v>0</v>
      </c>
      <c r="AD235" s="104">
        <f t="shared" si="353"/>
        <v>0</v>
      </c>
      <c r="AE235" s="104">
        <f t="shared" si="353"/>
        <v>0</v>
      </c>
      <c r="AF235" s="104">
        <f t="shared" si="353"/>
        <v>0</v>
      </c>
      <c r="AG235" s="104">
        <f t="shared" si="353"/>
        <v>0</v>
      </c>
      <c r="AH235" s="104">
        <f t="shared" si="353"/>
        <v>0</v>
      </c>
      <c r="AI235" s="104">
        <f t="shared" si="353"/>
        <v>0</v>
      </c>
      <c r="AJ235" s="104">
        <f t="shared" si="353"/>
        <v>0</v>
      </c>
      <c r="AK235" s="104">
        <f t="shared" si="353"/>
        <v>0</v>
      </c>
      <c r="AL235" s="104">
        <f t="shared" si="353"/>
        <v>0</v>
      </c>
      <c r="AM235" s="104">
        <f t="shared" si="353"/>
        <v>0</v>
      </c>
      <c r="AN235" s="104">
        <f t="shared" si="353"/>
        <v>0</v>
      </c>
      <c r="AO235" s="104">
        <f t="shared" si="353"/>
        <v>0</v>
      </c>
      <c r="AP235" s="104">
        <f t="shared" si="353"/>
        <v>0</v>
      </c>
      <c r="AQ235" s="104">
        <f t="shared" si="353"/>
        <v>0</v>
      </c>
      <c r="AR235" s="104">
        <f t="shared" si="353"/>
        <v>0</v>
      </c>
      <c r="AS235" s="104">
        <f t="shared" si="353"/>
        <v>0</v>
      </c>
      <c r="AT235" s="104">
        <f t="shared" si="353"/>
        <v>0</v>
      </c>
      <c r="AU235" s="104">
        <f t="shared" si="353"/>
        <v>0</v>
      </c>
      <c r="AV235" s="104">
        <f t="shared" si="353"/>
        <v>0</v>
      </c>
      <c r="AW235" s="104">
        <f t="shared" si="353"/>
        <v>0</v>
      </c>
      <c r="AX235" s="104">
        <f t="shared" si="353"/>
        <v>0</v>
      </c>
      <c r="AY235" s="119">
        <f>SUM(AY236:AY237)</f>
        <v>0</v>
      </c>
      <c r="AZ235" s="343">
        <f t="shared" ref="AZ235" si="354">SUM(AZ236:AZ237)</f>
        <v>0</v>
      </c>
      <c r="BA235" s="903">
        <f>SUM(BA236:BA237)</f>
        <v>0</v>
      </c>
      <c r="BB235" s="104">
        <f t="shared" ref="BB235:BH235" si="355">SUM(BB236:BB237)</f>
        <v>0</v>
      </c>
      <c r="BC235" s="104">
        <f t="shared" si="355"/>
        <v>0</v>
      </c>
      <c r="BD235" s="104">
        <f t="shared" si="355"/>
        <v>0</v>
      </c>
      <c r="BE235" s="104">
        <f t="shared" si="355"/>
        <v>0</v>
      </c>
      <c r="BF235" s="104">
        <f t="shared" si="355"/>
        <v>0</v>
      </c>
      <c r="BG235" s="119">
        <f t="shared" si="355"/>
        <v>0</v>
      </c>
      <c r="BH235" s="343">
        <f t="shared" si="355"/>
        <v>0</v>
      </c>
      <c r="BI235" s="903">
        <f>SUM(BI236:BI237)</f>
        <v>0</v>
      </c>
      <c r="BJ235" s="104">
        <f t="shared" ref="BJ235:BM235" si="356">SUM(BJ236:BJ237)</f>
        <v>0</v>
      </c>
      <c r="BK235" s="104">
        <f t="shared" si="356"/>
        <v>0</v>
      </c>
      <c r="BL235" s="104">
        <f t="shared" si="356"/>
        <v>0</v>
      </c>
      <c r="BM235" s="119">
        <f t="shared" si="356"/>
        <v>0</v>
      </c>
      <c r="BN235" s="961">
        <f>SUM(BN236:BN237)</f>
        <v>0</v>
      </c>
    </row>
    <row r="236" spans="1:66" x14ac:dyDescent="0.25">
      <c r="A236" s="31">
        <v>6241</v>
      </c>
      <c r="B236" s="50" t="s">
        <v>207</v>
      </c>
      <c r="C236" s="878">
        <f>SUM(E236,AZ236,BH236)</f>
        <v>0</v>
      </c>
      <c r="D236" s="903">
        <f>SUM(F236,BA236,BI236)</f>
        <v>0</v>
      </c>
      <c r="E236" s="110">
        <f>SUM(F236:AY236)</f>
        <v>0</v>
      </c>
      <c r="F236" s="905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181"/>
      <c r="AK236" s="181"/>
      <c r="AL236" s="181"/>
      <c r="AM236" s="181"/>
      <c r="AN236" s="181"/>
      <c r="AO236" s="181"/>
      <c r="AP236" s="181"/>
      <c r="AQ236" s="181"/>
      <c r="AR236" s="181"/>
      <c r="AS236" s="181"/>
      <c r="AT236" s="181"/>
      <c r="AU236" s="181"/>
      <c r="AV236" s="181"/>
      <c r="AW236" s="181"/>
      <c r="AX236" s="181"/>
      <c r="AY236" s="110"/>
      <c r="AZ236" s="675">
        <f t="shared" ref="AZ236:AZ237" si="357">SUM(BA236:BG236)</f>
        <v>0</v>
      </c>
      <c r="BA236" s="905"/>
      <c r="BB236" s="181"/>
      <c r="BC236" s="181"/>
      <c r="BD236" s="181"/>
      <c r="BE236" s="181"/>
      <c r="BF236" s="181"/>
      <c r="BG236" s="110"/>
      <c r="BH236" s="675">
        <f t="shared" ref="BH236:BH237" si="358">SUM(BI236:BM236)</f>
        <v>0</v>
      </c>
      <c r="BI236" s="905"/>
      <c r="BJ236" s="181"/>
      <c r="BK236" s="181"/>
      <c r="BL236" s="181"/>
      <c r="BM236" s="110"/>
      <c r="BN236" s="960"/>
    </row>
    <row r="237" spans="1:66" x14ac:dyDescent="0.25">
      <c r="A237" s="31">
        <v>6242</v>
      </c>
      <c r="B237" s="50" t="s">
        <v>208</v>
      </c>
      <c r="C237" s="878">
        <f>SUM(E237,AZ237,BH237)</f>
        <v>0</v>
      </c>
      <c r="D237" s="903">
        <f>SUM(F237,BA237,BI237)</f>
        <v>0</v>
      </c>
      <c r="E237" s="110">
        <f>SUM(F237:AY237)</f>
        <v>0</v>
      </c>
      <c r="F237" s="905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10"/>
      <c r="AZ237" s="675">
        <f t="shared" si="357"/>
        <v>0</v>
      </c>
      <c r="BA237" s="905"/>
      <c r="BB237" s="181"/>
      <c r="BC237" s="181"/>
      <c r="BD237" s="181"/>
      <c r="BE237" s="181"/>
      <c r="BF237" s="181"/>
      <c r="BG237" s="110"/>
      <c r="BH237" s="675">
        <f t="shared" si="358"/>
        <v>0</v>
      </c>
      <c r="BI237" s="905"/>
      <c r="BJ237" s="181"/>
      <c r="BK237" s="181"/>
      <c r="BL237" s="181"/>
      <c r="BM237" s="110"/>
      <c r="BN237" s="960"/>
    </row>
    <row r="238" spans="1:66" ht="25.5" customHeight="1" x14ac:dyDescent="0.25">
      <c r="A238" s="97">
        <v>6250</v>
      </c>
      <c r="B238" s="50" t="s">
        <v>209</v>
      </c>
      <c r="C238" s="878">
        <f t="shared" ref="C238:E238" si="359">SUM(C239:C243)</f>
        <v>0</v>
      </c>
      <c r="D238" s="903">
        <f t="shared" si="359"/>
        <v>0</v>
      </c>
      <c r="E238" s="119">
        <f t="shared" si="359"/>
        <v>0</v>
      </c>
      <c r="F238" s="903">
        <f>SUM(F239:F243)</f>
        <v>0</v>
      </c>
      <c r="G238" s="104">
        <f>SUM(G239:G243)</f>
        <v>0</v>
      </c>
      <c r="H238" s="104">
        <f t="shared" ref="H238:AX238" si="360">SUM(H239:H243)</f>
        <v>0</v>
      </c>
      <c r="I238" s="104">
        <f t="shared" si="360"/>
        <v>0</v>
      </c>
      <c r="J238" s="104">
        <f t="shared" si="360"/>
        <v>0</v>
      </c>
      <c r="K238" s="104">
        <f t="shared" si="360"/>
        <v>0</v>
      </c>
      <c r="L238" s="104">
        <f t="shared" si="360"/>
        <v>0</v>
      </c>
      <c r="M238" s="104">
        <f t="shared" si="360"/>
        <v>0</v>
      </c>
      <c r="N238" s="104">
        <f t="shared" si="360"/>
        <v>0</v>
      </c>
      <c r="O238" s="104">
        <f t="shared" si="360"/>
        <v>0</v>
      </c>
      <c r="P238" s="104">
        <f t="shared" si="360"/>
        <v>0</v>
      </c>
      <c r="Q238" s="104">
        <f t="shared" si="360"/>
        <v>0</v>
      </c>
      <c r="R238" s="104">
        <f t="shared" si="360"/>
        <v>0</v>
      </c>
      <c r="S238" s="104">
        <f t="shared" si="360"/>
        <v>0</v>
      </c>
      <c r="T238" s="104">
        <f t="shared" si="360"/>
        <v>0</v>
      </c>
      <c r="U238" s="104">
        <f t="shared" si="360"/>
        <v>0</v>
      </c>
      <c r="V238" s="104">
        <f t="shared" si="360"/>
        <v>0</v>
      </c>
      <c r="W238" s="104">
        <f t="shared" si="360"/>
        <v>0</v>
      </c>
      <c r="X238" s="104">
        <f t="shared" si="360"/>
        <v>0</v>
      </c>
      <c r="Y238" s="104">
        <f t="shared" si="360"/>
        <v>0</v>
      </c>
      <c r="Z238" s="104">
        <f t="shared" si="360"/>
        <v>0</v>
      </c>
      <c r="AA238" s="104">
        <f t="shared" si="360"/>
        <v>0</v>
      </c>
      <c r="AB238" s="104">
        <f t="shared" si="360"/>
        <v>0</v>
      </c>
      <c r="AC238" s="104">
        <f t="shared" si="360"/>
        <v>0</v>
      </c>
      <c r="AD238" s="104">
        <f t="shared" si="360"/>
        <v>0</v>
      </c>
      <c r="AE238" s="104">
        <f t="shared" si="360"/>
        <v>0</v>
      </c>
      <c r="AF238" s="104">
        <f t="shared" si="360"/>
        <v>0</v>
      </c>
      <c r="AG238" s="104">
        <f t="shared" si="360"/>
        <v>0</v>
      </c>
      <c r="AH238" s="104">
        <f t="shared" si="360"/>
        <v>0</v>
      </c>
      <c r="AI238" s="104">
        <f t="shared" si="360"/>
        <v>0</v>
      </c>
      <c r="AJ238" s="104">
        <f t="shared" si="360"/>
        <v>0</v>
      </c>
      <c r="AK238" s="104">
        <f t="shared" si="360"/>
        <v>0</v>
      </c>
      <c r="AL238" s="104">
        <f t="shared" si="360"/>
        <v>0</v>
      </c>
      <c r="AM238" s="104">
        <f t="shared" si="360"/>
        <v>0</v>
      </c>
      <c r="AN238" s="104">
        <f t="shared" si="360"/>
        <v>0</v>
      </c>
      <c r="AO238" s="104">
        <f t="shared" si="360"/>
        <v>0</v>
      </c>
      <c r="AP238" s="104">
        <f t="shared" si="360"/>
        <v>0</v>
      </c>
      <c r="AQ238" s="104">
        <f t="shared" si="360"/>
        <v>0</v>
      </c>
      <c r="AR238" s="104">
        <f t="shared" si="360"/>
        <v>0</v>
      </c>
      <c r="AS238" s="104">
        <f t="shared" si="360"/>
        <v>0</v>
      </c>
      <c r="AT238" s="104">
        <f t="shared" si="360"/>
        <v>0</v>
      </c>
      <c r="AU238" s="104">
        <f t="shared" si="360"/>
        <v>0</v>
      </c>
      <c r="AV238" s="104">
        <f t="shared" si="360"/>
        <v>0</v>
      </c>
      <c r="AW238" s="104">
        <f t="shared" si="360"/>
        <v>0</v>
      </c>
      <c r="AX238" s="104">
        <f t="shared" si="360"/>
        <v>0</v>
      </c>
      <c r="AY238" s="119">
        <f>SUM(AY239:AY243)</f>
        <v>0</v>
      </c>
      <c r="AZ238" s="343">
        <f t="shared" ref="AZ238" si="361">SUM(AZ239:AZ243)</f>
        <v>0</v>
      </c>
      <c r="BA238" s="903">
        <f>SUM(BA239:BA243)</f>
        <v>0</v>
      </c>
      <c r="BB238" s="104">
        <f t="shared" ref="BB238:BH238" si="362">SUM(BB239:BB243)</f>
        <v>0</v>
      </c>
      <c r="BC238" s="104">
        <f t="shared" si="362"/>
        <v>0</v>
      </c>
      <c r="BD238" s="104">
        <f t="shared" si="362"/>
        <v>0</v>
      </c>
      <c r="BE238" s="104">
        <f t="shared" si="362"/>
        <v>0</v>
      </c>
      <c r="BF238" s="104">
        <f t="shared" si="362"/>
        <v>0</v>
      </c>
      <c r="BG238" s="119">
        <f t="shared" si="362"/>
        <v>0</v>
      </c>
      <c r="BH238" s="343">
        <f t="shared" si="362"/>
        <v>0</v>
      </c>
      <c r="BI238" s="903">
        <f>SUM(BI239:BI243)</f>
        <v>0</v>
      </c>
      <c r="BJ238" s="104">
        <f t="shared" ref="BJ238:BM238" si="363">SUM(BJ239:BJ243)</f>
        <v>0</v>
      </c>
      <c r="BK238" s="104">
        <f t="shared" si="363"/>
        <v>0</v>
      </c>
      <c r="BL238" s="104">
        <f t="shared" si="363"/>
        <v>0</v>
      </c>
      <c r="BM238" s="119">
        <f t="shared" si="363"/>
        <v>0</v>
      </c>
      <c r="BN238" s="961">
        <f>SUM(BN239:BN243)</f>
        <v>0</v>
      </c>
    </row>
    <row r="239" spans="1:66" ht="14.25" customHeight="1" x14ac:dyDescent="0.25">
      <c r="A239" s="31">
        <v>6252</v>
      </c>
      <c r="B239" s="50" t="s">
        <v>210</v>
      </c>
      <c r="C239" s="878">
        <f t="shared" ref="C239:D245" si="364">SUM(E239,AZ239,BH239)</f>
        <v>0</v>
      </c>
      <c r="D239" s="903">
        <f t="shared" si="364"/>
        <v>0</v>
      </c>
      <c r="E239" s="110">
        <f t="shared" ref="E239:E245" si="365">SUM(F239:AY239)</f>
        <v>0</v>
      </c>
      <c r="F239" s="905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  <c r="AV239" s="181"/>
      <c r="AW239" s="181"/>
      <c r="AX239" s="181"/>
      <c r="AY239" s="110"/>
      <c r="AZ239" s="675">
        <f t="shared" ref="AZ239:AZ250" si="366">SUM(BA239:BG239)</f>
        <v>0</v>
      </c>
      <c r="BA239" s="905"/>
      <c r="BB239" s="181"/>
      <c r="BC239" s="181"/>
      <c r="BD239" s="181"/>
      <c r="BE239" s="181"/>
      <c r="BF239" s="181"/>
      <c r="BG239" s="110"/>
      <c r="BH239" s="675">
        <f t="shared" ref="BH239:BH245" si="367">SUM(BI239:BM239)</f>
        <v>0</v>
      </c>
      <c r="BI239" s="905"/>
      <c r="BJ239" s="181"/>
      <c r="BK239" s="181"/>
      <c r="BL239" s="181"/>
      <c r="BM239" s="110"/>
      <c r="BN239" s="960"/>
    </row>
    <row r="240" spans="1:66" ht="14.25" customHeight="1" x14ac:dyDescent="0.25">
      <c r="A240" s="31">
        <v>6253</v>
      </c>
      <c r="B240" s="50" t="s">
        <v>211</v>
      </c>
      <c r="C240" s="878">
        <f t="shared" si="364"/>
        <v>0</v>
      </c>
      <c r="D240" s="903">
        <f t="shared" si="364"/>
        <v>0</v>
      </c>
      <c r="E240" s="110">
        <f t="shared" si="365"/>
        <v>0</v>
      </c>
      <c r="F240" s="905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81"/>
      <c r="AA240" s="181"/>
      <c r="AB240" s="181"/>
      <c r="AC240" s="181"/>
      <c r="AD240" s="181"/>
      <c r="AE240" s="181"/>
      <c r="AF240" s="181"/>
      <c r="AG240" s="181"/>
      <c r="AH240" s="181"/>
      <c r="AI240" s="181"/>
      <c r="AJ240" s="181"/>
      <c r="AK240" s="181"/>
      <c r="AL240" s="181"/>
      <c r="AM240" s="181"/>
      <c r="AN240" s="181"/>
      <c r="AO240" s="181"/>
      <c r="AP240" s="181"/>
      <c r="AQ240" s="181"/>
      <c r="AR240" s="181"/>
      <c r="AS240" s="181"/>
      <c r="AT240" s="181"/>
      <c r="AU240" s="181"/>
      <c r="AV240" s="181"/>
      <c r="AW240" s="181"/>
      <c r="AX240" s="181"/>
      <c r="AY240" s="110"/>
      <c r="AZ240" s="675">
        <f t="shared" si="366"/>
        <v>0</v>
      </c>
      <c r="BA240" s="905"/>
      <c r="BB240" s="181"/>
      <c r="BC240" s="181"/>
      <c r="BD240" s="181"/>
      <c r="BE240" s="181"/>
      <c r="BF240" s="181"/>
      <c r="BG240" s="110"/>
      <c r="BH240" s="675">
        <f t="shared" si="367"/>
        <v>0</v>
      </c>
      <c r="BI240" s="905"/>
      <c r="BJ240" s="181"/>
      <c r="BK240" s="181"/>
      <c r="BL240" s="181"/>
      <c r="BM240" s="110"/>
      <c r="BN240" s="960"/>
    </row>
    <row r="241" spans="1:66" ht="24" x14ac:dyDescent="0.25">
      <c r="A241" s="31">
        <v>6254</v>
      </c>
      <c r="B241" s="50" t="s">
        <v>212</v>
      </c>
      <c r="C241" s="878">
        <f t="shared" si="364"/>
        <v>0</v>
      </c>
      <c r="D241" s="903">
        <f t="shared" si="364"/>
        <v>0</v>
      </c>
      <c r="E241" s="110">
        <f t="shared" si="365"/>
        <v>0</v>
      </c>
      <c r="F241" s="905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  <c r="AT241" s="181"/>
      <c r="AU241" s="181"/>
      <c r="AV241" s="181"/>
      <c r="AW241" s="181"/>
      <c r="AX241" s="181"/>
      <c r="AY241" s="110"/>
      <c r="AZ241" s="675">
        <f t="shared" si="366"/>
        <v>0</v>
      </c>
      <c r="BA241" s="905"/>
      <c r="BB241" s="181"/>
      <c r="BC241" s="181"/>
      <c r="BD241" s="181"/>
      <c r="BE241" s="181"/>
      <c r="BF241" s="181"/>
      <c r="BG241" s="110"/>
      <c r="BH241" s="675">
        <f t="shared" si="367"/>
        <v>0</v>
      </c>
      <c r="BI241" s="905"/>
      <c r="BJ241" s="181"/>
      <c r="BK241" s="181"/>
      <c r="BL241" s="181"/>
      <c r="BM241" s="110"/>
      <c r="BN241" s="960"/>
    </row>
    <row r="242" spans="1:66" ht="24" x14ac:dyDescent="0.25">
      <c r="A242" s="31">
        <v>6255</v>
      </c>
      <c r="B242" s="50" t="s">
        <v>213</v>
      </c>
      <c r="C242" s="878">
        <f t="shared" si="364"/>
        <v>0</v>
      </c>
      <c r="D242" s="903">
        <f t="shared" si="364"/>
        <v>0</v>
      </c>
      <c r="E242" s="110">
        <f t="shared" si="365"/>
        <v>0</v>
      </c>
      <c r="F242" s="905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10"/>
      <c r="AZ242" s="675">
        <f t="shared" si="366"/>
        <v>0</v>
      </c>
      <c r="BA242" s="905"/>
      <c r="BB242" s="181"/>
      <c r="BC242" s="181"/>
      <c r="BD242" s="181"/>
      <c r="BE242" s="181"/>
      <c r="BF242" s="181"/>
      <c r="BG242" s="110"/>
      <c r="BH242" s="675">
        <f t="shared" si="367"/>
        <v>0</v>
      </c>
      <c r="BI242" s="905"/>
      <c r="BJ242" s="181"/>
      <c r="BK242" s="181"/>
      <c r="BL242" s="181"/>
      <c r="BM242" s="110"/>
      <c r="BN242" s="960"/>
    </row>
    <row r="243" spans="1:66" x14ac:dyDescent="0.25">
      <c r="A243" s="31">
        <v>6259</v>
      </c>
      <c r="B243" s="50" t="s">
        <v>214</v>
      </c>
      <c r="C243" s="878">
        <f t="shared" si="364"/>
        <v>0</v>
      </c>
      <c r="D243" s="903">
        <f t="shared" si="364"/>
        <v>0</v>
      </c>
      <c r="E243" s="110">
        <f t="shared" si="365"/>
        <v>0</v>
      </c>
      <c r="F243" s="905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81"/>
      <c r="AA243" s="181"/>
      <c r="AB243" s="181"/>
      <c r="AC243" s="181"/>
      <c r="AD243" s="181"/>
      <c r="AE243" s="181"/>
      <c r="AF243" s="181"/>
      <c r="AG243" s="181"/>
      <c r="AH243" s="181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  <c r="AT243" s="181"/>
      <c r="AU243" s="181"/>
      <c r="AV243" s="181"/>
      <c r="AW243" s="181"/>
      <c r="AX243" s="181"/>
      <c r="AY243" s="110"/>
      <c r="AZ243" s="675">
        <f t="shared" si="366"/>
        <v>0</v>
      </c>
      <c r="BA243" s="905"/>
      <c r="BB243" s="181"/>
      <c r="BC243" s="181"/>
      <c r="BD243" s="181"/>
      <c r="BE243" s="181"/>
      <c r="BF243" s="181"/>
      <c r="BG243" s="110"/>
      <c r="BH243" s="675">
        <f t="shared" si="367"/>
        <v>0</v>
      </c>
      <c r="BI243" s="905"/>
      <c r="BJ243" s="181"/>
      <c r="BK243" s="181"/>
      <c r="BL243" s="181"/>
      <c r="BM243" s="110"/>
      <c r="BN243" s="960"/>
    </row>
    <row r="244" spans="1:66" ht="34.5" customHeight="1" x14ac:dyDescent="0.25">
      <c r="A244" s="97">
        <v>6260</v>
      </c>
      <c r="B244" s="50" t="s">
        <v>215</v>
      </c>
      <c r="C244" s="878">
        <f t="shared" si="364"/>
        <v>0</v>
      </c>
      <c r="D244" s="903">
        <f t="shared" si="364"/>
        <v>0</v>
      </c>
      <c r="E244" s="110">
        <f t="shared" si="365"/>
        <v>0</v>
      </c>
      <c r="F244" s="905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10"/>
      <c r="AZ244" s="675">
        <f t="shared" si="366"/>
        <v>0</v>
      </c>
      <c r="BA244" s="905"/>
      <c r="BB244" s="181"/>
      <c r="BC244" s="181"/>
      <c r="BD244" s="181"/>
      <c r="BE244" s="181"/>
      <c r="BF244" s="181"/>
      <c r="BG244" s="110"/>
      <c r="BH244" s="675">
        <f t="shared" si="367"/>
        <v>0</v>
      </c>
      <c r="BI244" s="905"/>
      <c r="BJ244" s="181"/>
      <c r="BK244" s="181"/>
      <c r="BL244" s="181"/>
      <c r="BM244" s="110"/>
      <c r="BN244" s="960"/>
    </row>
    <row r="245" spans="1:66" x14ac:dyDescent="0.25">
      <c r="A245" s="97">
        <v>6270</v>
      </c>
      <c r="B245" s="50" t="s">
        <v>216</v>
      </c>
      <c r="C245" s="878">
        <f t="shared" si="364"/>
        <v>0</v>
      </c>
      <c r="D245" s="903">
        <f t="shared" si="364"/>
        <v>0</v>
      </c>
      <c r="E245" s="110">
        <f t="shared" si="365"/>
        <v>0</v>
      </c>
      <c r="F245" s="905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10"/>
      <c r="AZ245" s="675">
        <f t="shared" si="366"/>
        <v>0</v>
      </c>
      <c r="BA245" s="905"/>
      <c r="BB245" s="181"/>
      <c r="BC245" s="181"/>
      <c r="BD245" s="181"/>
      <c r="BE245" s="181"/>
      <c r="BF245" s="181"/>
      <c r="BG245" s="110"/>
      <c r="BH245" s="675">
        <f t="shared" si="367"/>
        <v>0</v>
      </c>
      <c r="BI245" s="905"/>
      <c r="BJ245" s="181"/>
      <c r="BK245" s="181"/>
      <c r="BL245" s="181"/>
      <c r="BM245" s="110"/>
      <c r="BN245" s="960"/>
    </row>
    <row r="246" spans="1:66" ht="24.75" customHeight="1" x14ac:dyDescent="0.25">
      <c r="A246" s="102">
        <v>6290</v>
      </c>
      <c r="B246" s="45" t="s">
        <v>217</v>
      </c>
      <c r="C246" s="874">
        <f t="shared" ref="C246:E246" si="368">SUM(C247:C250)</f>
        <v>0</v>
      </c>
      <c r="D246" s="969">
        <f t="shared" si="368"/>
        <v>0</v>
      </c>
      <c r="E246" s="124">
        <f t="shared" si="368"/>
        <v>0</v>
      </c>
      <c r="F246" s="897">
        <f>SUM(F247:F250)</f>
        <v>0</v>
      </c>
      <c r="G246" s="183">
        <f>SUM(G247:G250)</f>
        <v>0</v>
      </c>
      <c r="H246" s="183">
        <f t="shared" ref="H246:AX246" si="369">SUM(H247:H250)</f>
        <v>0</v>
      </c>
      <c r="I246" s="183">
        <f t="shared" si="369"/>
        <v>0</v>
      </c>
      <c r="J246" s="183">
        <f t="shared" si="369"/>
        <v>0</v>
      </c>
      <c r="K246" s="183">
        <f t="shared" si="369"/>
        <v>0</v>
      </c>
      <c r="L246" s="183">
        <f t="shared" si="369"/>
        <v>0</v>
      </c>
      <c r="M246" s="183">
        <f t="shared" si="369"/>
        <v>0</v>
      </c>
      <c r="N246" s="183">
        <f t="shared" si="369"/>
        <v>0</v>
      </c>
      <c r="O246" s="183">
        <f t="shared" si="369"/>
        <v>0</v>
      </c>
      <c r="P246" s="183">
        <f t="shared" si="369"/>
        <v>0</v>
      </c>
      <c r="Q246" s="183">
        <f t="shared" si="369"/>
        <v>0</v>
      </c>
      <c r="R246" s="183">
        <f t="shared" si="369"/>
        <v>0</v>
      </c>
      <c r="S246" s="183">
        <f t="shared" si="369"/>
        <v>0</v>
      </c>
      <c r="T246" s="183">
        <f t="shared" si="369"/>
        <v>0</v>
      </c>
      <c r="U246" s="183">
        <f t="shared" si="369"/>
        <v>0</v>
      </c>
      <c r="V246" s="183">
        <f t="shared" si="369"/>
        <v>0</v>
      </c>
      <c r="W246" s="183">
        <f t="shared" si="369"/>
        <v>0</v>
      </c>
      <c r="X246" s="183">
        <f t="shared" si="369"/>
        <v>0</v>
      </c>
      <c r="Y246" s="183">
        <f t="shared" si="369"/>
        <v>0</v>
      </c>
      <c r="Z246" s="183">
        <f t="shared" si="369"/>
        <v>0</v>
      </c>
      <c r="AA246" s="183">
        <f t="shared" si="369"/>
        <v>0</v>
      </c>
      <c r="AB246" s="183">
        <f t="shared" si="369"/>
        <v>0</v>
      </c>
      <c r="AC246" s="183">
        <f t="shared" si="369"/>
        <v>0</v>
      </c>
      <c r="AD246" s="183">
        <f t="shared" si="369"/>
        <v>0</v>
      </c>
      <c r="AE246" s="183">
        <f t="shared" si="369"/>
        <v>0</v>
      </c>
      <c r="AF246" s="183">
        <f t="shared" si="369"/>
        <v>0</v>
      </c>
      <c r="AG246" s="183">
        <f t="shared" si="369"/>
        <v>0</v>
      </c>
      <c r="AH246" s="183">
        <f t="shared" si="369"/>
        <v>0</v>
      </c>
      <c r="AI246" s="183">
        <f t="shared" si="369"/>
        <v>0</v>
      </c>
      <c r="AJ246" s="183">
        <f t="shared" si="369"/>
        <v>0</v>
      </c>
      <c r="AK246" s="183">
        <f t="shared" si="369"/>
        <v>0</v>
      </c>
      <c r="AL246" s="183">
        <f t="shared" si="369"/>
        <v>0</v>
      </c>
      <c r="AM246" s="183">
        <f t="shared" si="369"/>
        <v>0</v>
      </c>
      <c r="AN246" s="183">
        <f t="shared" si="369"/>
        <v>0</v>
      </c>
      <c r="AO246" s="183">
        <f t="shared" si="369"/>
        <v>0</v>
      </c>
      <c r="AP246" s="183">
        <f t="shared" si="369"/>
        <v>0</v>
      </c>
      <c r="AQ246" s="183">
        <f t="shared" si="369"/>
        <v>0</v>
      </c>
      <c r="AR246" s="183">
        <f t="shared" si="369"/>
        <v>0</v>
      </c>
      <c r="AS246" s="183">
        <f t="shared" si="369"/>
        <v>0</v>
      </c>
      <c r="AT246" s="183">
        <f t="shared" si="369"/>
        <v>0</v>
      </c>
      <c r="AU246" s="183">
        <f t="shared" si="369"/>
        <v>0</v>
      </c>
      <c r="AV246" s="183">
        <f t="shared" si="369"/>
        <v>0</v>
      </c>
      <c r="AW246" s="183">
        <f t="shared" si="369"/>
        <v>0</v>
      </c>
      <c r="AX246" s="183">
        <f t="shared" si="369"/>
        <v>0</v>
      </c>
      <c r="AY246" s="124">
        <f>SUM(AY247:AY250)</f>
        <v>0</v>
      </c>
      <c r="AZ246" s="359">
        <f t="shared" ref="AZ246" si="370">SUM(AZ247:AZ250)</f>
        <v>0</v>
      </c>
      <c r="BA246" s="897">
        <f>SUM(BA247:BA250)</f>
        <v>0</v>
      </c>
      <c r="BB246" s="183">
        <f t="shared" ref="BB246:BH246" si="371">SUM(BB247:BB250)</f>
        <v>0</v>
      </c>
      <c r="BC246" s="183">
        <f t="shared" si="371"/>
        <v>0</v>
      </c>
      <c r="BD246" s="183">
        <f t="shared" si="371"/>
        <v>0</v>
      </c>
      <c r="BE246" s="183">
        <f t="shared" si="371"/>
        <v>0</v>
      </c>
      <c r="BF246" s="183">
        <f t="shared" si="371"/>
        <v>0</v>
      </c>
      <c r="BG246" s="124">
        <f t="shared" si="371"/>
        <v>0</v>
      </c>
      <c r="BH246" s="359">
        <f t="shared" si="371"/>
        <v>0</v>
      </c>
      <c r="BI246" s="897">
        <f>SUM(BI247:BI250)</f>
        <v>0</v>
      </c>
      <c r="BJ246" s="183">
        <f t="shared" ref="BJ246:BM246" si="372">SUM(BJ247:BJ250)</f>
        <v>0</v>
      </c>
      <c r="BK246" s="183">
        <f t="shared" si="372"/>
        <v>0</v>
      </c>
      <c r="BL246" s="183">
        <f t="shared" si="372"/>
        <v>0</v>
      </c>
      <c r="BM246" s="124">
        <f t="shared" si="372"/>
        <v>0</v>
      </c>
      <c r="BN246" s="970">
        <f>SUM(BN247:BN250)</f>
        <v>0</v>
      </c>
    </row>
    <row r="247" spans="1:66" x14ac:dyDescent="0.25">
      <c r="A247" s="31">
        <v>6291</v>
      </c>
      <c r="B247" s="50" t="s">
        <v>218</v>
      </c>
      <c r="C247" s="878">
        <f t="shared" ref="C247:D250" si="373">SUM(E247,AZ247,BH247)</f>
        <v>0</v>
      </c>
      <c r="D247" s="903">
        <f t="shared" si="373"/>
        <v>0</v>
      </c>
      <c r="E247" s="110">
        <f>SUM(F247:AY247)</f>
        <v>0</v>
      </c>
      <c r="F247" s="905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10"/>
      <c r="AZ247" s="675">
        <f t="shared" si="366"/>
        <v>0</v>
      </c>
      <c r="BA247" s="905"/>
      <c r="BB247" s="181"/>
      <c r="BC247" s="181"/>
      <c r="BD247" s="181"/>
      <c r="BE247" s="181"/>
      <c r="BF247" s="181"/>
      <c r="BG247" s="110"/>
      <c r="BH247" s="675">
        <f t="shared" ref="BH247:BH250" si="374">SUM(BI247:BM247)</f>
        <v>0</v>
      </c>
      <c r="BI247" s="905"/>
      <c r="BJ247" s="181"/>
      <c r="BK247" s="181"/>
      <c r="BL247" s="181"/>
      <c r="BM247" s="110"/>
      <c r="BN247" s="960"/>
    </row>
    <row r="248" spans="1:66" x14ac:dyDescent="0.25">
      <c r="A248" s="31">
        <v>6292</v>
      </c>
      <c r="B248" s="50" t="s">
        <v>219</v>
      </c>
      <c r="C248" s="878">
        <f t="shared" si="373"/>
        <v>0</v>
      </c>
      <c r="D248" s="903">
        <f t="shared" si="373"/>
        <v>0</v>
      </c>
      <c r="E248" s="110">
        <f>SUM(F248:AY248)</f>
        <v>0</v>
      </c>
      <c r="F248" s="905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10"/>
      <c r="AZ248" s="675">
        <f t="shared" si="366"/>
        <v>0</v>
      </c>
      <c r="BA248" s="905"/>
      <c r="BB248" s="181"/>
      <c r="BC248" s="181"/>
      <c r="BD248" s="181"/>
      <c r="BE248" s="181"/>
      <c r="BF248" s="181"/>
      <c r="BG248" s="110"/>
      <c r="BH248" s="675">
        <f t="shared" si="374"/>
        <v>0</v>
      </c>
      <c r="BI248" s="905"/>
      <c r="BJ248" s="181"/>
      <c r="BK248" s="181"/>
      <c r="BL248" s="181"/>
      <c r="BM248" s="110"/>
      <c r="BN248" s="960"/>
    </row>
    <row r="249" spans="1:66" ht="78.75" customHeight="1" x14ac:dyDescent="0.25">
      <c r="A249" s="31">
        <v>6296</v>
      </c>
      <c r="B249" s="50" t="s">
        <v>220</v>
      </c>
      <c r="C249" s="878">
        <f t="shared" si="373"/>
        <v>0</v>
      </c>
      <c r="D249" s="903">
        <f t="shared" si="373"/>
        <v>0</v>
      </c>
      <c r="E249" s="110">
        <f>SUM(F249:AY249)</f>
        <v>0</v>
      </c>
      <c r="F249" s="905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10"/>
      <c r="AZ249" s="675">
        <f t="shared" si="366"/>
        <v>0</v>
      </c>
      <c r="BA249" s="905"/>
      <c r="BB249" s="181"/>
      <c r="BC249" s="181"/>
      <c r="BD249" s="181"/>
      <c r="BE249" s="181"/>
      <c r="BF249" s="181"/>
      <c r="BG249" s="110"/>
      <c r="BH249" s="675">
        <f t="shared" si="374"/>
        <v>0</v>
      </c>
      <c r="BI249" s="905"/>
      <c r="BJ249" s="181"/>
      <c r="BK249" s="181"/>
      <c r="BL249" s="181"/>
      <c r="BM249" s="110"/>
      <c r="BN249" s="960"/>
    </row>
    <row r="250" spans="1:66" ht="39.75" customHeight="1" x14ac:dyDescent="0.25">
      <c r="A250" s="31">
        <v>6299</v>
      </c>
      <c r="B250" s="50" t="s">
        <v>221</v>
      </c>
      <c r="C250" s="878">
        <f t="shared" si="373"/>
        <v>0</v>
      </c>
      <c r="D250" s="903">
        <f t="shared" si="373"/>
        <v>0</v>
      </c>
      <c r="E250" s="110">
        <f>SUM(F250:AY250)</f>
        <v>0</v>
      </c>
      <c r="F250" s="905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10"/>
      <c r="AZ250" s="675">
        <f t="shared" si="366"/>
        <v>0</v>
      </c>
      <c r="BA250" s="905"/>
      <c r="BB250" s="181"/>
      <c r="BC250" s="181"/>
      <c r="BD250" s="181"/>
      <c r="BE250" s="181"/>
      <c r="BF250" s="181"/>
      <c r="BG250" s="110"/>
      <c r="BH250" s="675">
        <f t="shared" si="374"/>
        <v>0</v>
      </c>
      <c r="BI250" s="905"/>
      <c r="BJ250" s="181"/>
      <c r="BK250" s="181"/>
      <c r="BL250" s="181"/>
      <c r="BM250" s="110"/>
      <c r="BN250" s="960"/>
    </row>
    <row r="251" spans="1:66" x14ac:dyDescent="0.25">
      <c r="A251" s="38">
        <v>6300</v>
      </c>
      <c r="B251" s="90" t="s">
        <v>222</v>
      </c>
      <c r="C251" s="923">
        <f t="shared" ref="C251:E251" si="375">SUM(C252,C256,C257)</f>
        <v>0</v>
      </c>
      <c r="D251" s="891">
        <f t="shared" si="375"/>
        <v>0</v>
      </c>
      <c r="E251" s="109">
        <f t="shared" si="375"/>
        <v>0</v>
      </c>
      <c r="F251" s="891">
        <f>SUM(F252,F256,F257)</f>
        <v>0</v>
      </c>
      <c r="G251" s="91">
        <f>SUM(G252,G256,G257)</f>
        <v>0</v>
      </c>
      <c r="H251" s="91">
        <f t="shared" ref="H251:AX251" si="376">SUM(H252,H256,H257)</f>
        <v>0</v>
      </c>
      <c r="I251" s="91">
        <f t="shared" si="376"/>
        <v>0</v>
      </c>
      <c r="J251" s="91">
        <f t="shared" si="376"/>
        <v>0</v>
      </c>
      <c r="K251" s="91">
        <f t="shared" si="376"/>
        <v>0</v>
      </c>
      <c r="L251" s="91">
        <f t="shared" si="376"/>
        <v>0</v>
      </c>
      <c r="M251" s="91">
        <f t="shared" si="376"/>
        <v>0</v>
      </c>
      <c r="N251" s="91">
        <f t="shared" si="376"/>
        <v>0</v>
      </c>
      <c r="O251" s="91">
        <f t="shared" si="376"/>
        <v>0</v>
      </c>
      <c r="P251" s="91">
        <f t="shared" si="376"/>
        <v>0</v>
      </c>
      <c r="Q251" s="91">
        <f t="shared" si="376"/>
        <v>0</v>
      </c>
      <c r="R251" s="91">
        <f t="shared" si="376"/>
        <v>0</v>
      </c>
      <c r="S251" s="91">
        <f t="shared" si="376"/>
        <v>0</v>
      </c>
      <c r="T251" s="91">
        <f t="shared" si="376"/>
        <v>0</v>
      </c>
      <c r="U251" s="91">
        <f t="shared" si="376"/>
        <v>0</v>
      </c>
      <c r="V251" s="91">
        <f t="shared" si="376"/>
        <v>0</v>
      </c>
      <c r="W251" s="91">
        <f t="shared" si="376"/>
        <v>0</v>
      </c>
      <c r="X251" s="91">
        <f t="shared" si="376"/>
        <v>0</v>
      </c>
      <c r="Y251" s="91">
        <f t="shared" si="376"/>
        <v>0</v>
      </c>
      <c r="Z251" s="91">
        <f t="shared" si="376"/>
        <v>0</v>
      </c>
      <c r="AA251" s="91">
        <f t="shared" si="376"/>
        <v>0</v>
      </c>
      <c r="AB251" s="91">
        <f t="shared" si="376"/>
        <v>0</v>
      </c>
      <c r="AC251" s="91">
        <f t="shared" si="376"/>
        <v>0</v>
      </c>
      <c r="AD251" s="91">
        <f t="shared" si="376"/>
        <v>0</v>
      </c>
      <c r="AE251" s="91">
        <f t="shared" si="376"/>
        <v>0</v>
      </c>
      <c r="AF251" s="91">
        <f t="shared" si="376"/>
        <v>0</v>
      </c>
      <c r="AG251" s="91">
        <f t="shared" si="376"/>
        <v>0</v>
      </c>
      <c r="AH251" s="91">
        <f t="shared" si="376"/>
        <v>0</v>
      </c>
      <c r="AI251" s="91">
        <f t="shared" si="376"/>
        <v>0</v>
      </c>
      <c r="AJ251" s="91">
        <f t="shared" si="376"/>
        <v>0</v>
      </c>
      <c r="AK251" s="91">
        <f t="shared" si="376"/>
        <v>0</v>
      </c>
      <c r="AL251" s="91">
        <f t="shared" si="376"/>
        <v>0</v>
      </c>
      <c r="AM251" s="91">
        <f t="shared" si="376"/>
        <v>0</v>
      </c>
      <c r="AN251" s="91">
        <f t="shared" si="376"/>
        <v>0</v>
      </c>
      <c r="AO251" s="91">
        <f t="shared" si="376"/>
        <v>0</v>
      </c>
      <c r="AP251" s="91">
        <f t="shared" si="376"/>
        <v>0</v>
      </c>
      <c r="AQ251" s="91">
        <f t="shared" si="376"/>
        <v>0</v>
      </c>
      <c r="AR251" s="91">
        <f t="shared" si="376"/>
        <v>0</v>
      </c>
      <c r="AS251" s="91">
        <f t="shared" si="376"/>
        <v>0</v>
      </c>
      <c r="AT251" s="91">
        <f t="shared" si="376"/>
        <v>0</v>
      </c>
      <c r="AU251" s="91">
        <f t="shared" si="376"/>
        <v>0</v>
      </c>
      <c r="AV251" s="91">
        <f t="shared" si="376"/>
        <v>0</v>
      </c>
      <c r="AW251" s="91">
        <f t="shared" si="376"/>
        <v>0</v>
      </c>
      <c r="AX251" s="91">
        <f t="shared" si="376"/>
        <v>0</v>
      </c>
      <c r="AY251" s="109">
        <f>SUM(AY252,AY256,AY257)</f>
        <v>0</v>
      </c>
      <c r="AZ251" s="358">
        <f t="shared" ref="AZ251" si="377">SUM(AZ252,AZ256,AZ257)</f>
        <v>0</v>
      </c>
      <c r="BA251" s="891">
        <f>SUM(BA252,BA256,BA257)</f>
        <v>0</v>
      </c>
      <c r="BB251" s="91">
        <f t="shared" ref="BB251:BH251" si="378">SUM(BB252,BB256,BB257)</f>
        <v>0</v>
      </c>
      <c r="BC251" s="91">
        <f t="shared" si="378"/>
        <v>0</v>
      </c>
      <c r="BD251" s="91">
        <f t="shared" si="378"/>
        <v>0</v>
      </c>
      <c r="BE251" s="91">
        <f t="shared" si="378"/>
        <v>0</v>
      </c>
      <c r="BF251" s="91">
        <f t="shared" si="378"/>
        <v>0</v>
      </c>
      <c r="BG251" s="109">
        <f t="shared" si="378"/>
        <v>0</v>
      </c>
      <c r="BH251" s="358">
        <f t="shared" si="378"/>
        <v>0</v>
      </c>
      <c r="BI251" s="891">
        <f>SUM(BI252,BI256,BI257)</f>
        <v>0</v>
      </c>
      <c r="BJ251" s="91">
        <f t="shared" ref="BJ251:BM251" si="379">SUM(BJ252,BJ256,BJ257)</f>
        <v>0</v>
      </c>
      <c r="BK251" s="91">
        <f t="shared" si="379"/>
        <v>0</v>
      </c>
      <c r="BL251" s="91">
        <f t="shared" si="379"/>
        <v>0</v>
      </c>
      <c r="BM251" s="109">
        <f t="shared" si="379"/>
        <v>0</v>
      </c>
      <c r="BN251" s="965">
        <f>SUM(BN252,BN256,BN257)</f>
        <v>0</v>
      </c>
    </row>
    <row r="252" spans="1:66" ht="24" x14ac:dyDescent="0.25">
      <c r="A252" s="102">
        <v>6320</v>
      </c>
      <c r="B252" s="45" t="s">
        <v>223</v>
      </c>
      <c r="C252" s="874">
        <f t="shared" ref="C252" si="380">SUM(C253:C255)</f>
        <v>0</v>
      </c>
      <c r="D252" s="969">
        <f t="shared" ref="D252:E252" si="381">SUM(D253:D255)</f>
        <v>0</v>
      </c>
      <c r="E252" s="124">
        <f t="shared" si="381"/>
        <v>0</v>
      </c>
      <c r="F252" s="897">
        <f>SUM(F253:F255)</f>
        <v>0</v>
      </c>
      <c r="G252" s="183">
        <f>SUM(G253:G255)</f>
        <v>0</v>
      </c>
      <c r="H252" s="183">
        <f t="shared" ref="H252:AX252" si="382">SUM(H253:H255)</f>
        <v>0</v>
      </c>
      <c r="I252" s="183">
        <f t="shared" si="382"/>
        <v>0</v>
      </c>
      <c r="J252" s="183">
        <f t="shared" si="382"/>
        <v>0</v>
      </c>
      <c r="K252" s="183">
        <f t="shared" si="382"/>
        <v>0</v>
      </c>
      <c r="L252" s="183">
        <f t="shared" si="382"/>
        <v>0</v>
      </c>
      <c r="M252" s="183">
        <f t="shared" si="382"/>
        <v>0</v>
      </c>
      <c r="N252" s="183">
        <f t="shared" si="382"/>
        <v>0</v>
      </c>
      <c r="O252" s="183">
        <f t="shared" si="382"/>
        <v>0</v>
      </c>
      <c r="P252" s="183">
        <f t="shared" si="382"/>
        <v>0</v>
      </c>
      <c r="Q252" s="183">
        <f t="shared" si="382"/>
        <v>0</v>
      </c>
      <c r="R252" s="183">
        <f t="shared" si="382"/>
        <v>0</v>
      </c>
      <c r="S252" s="183">
        <f t="shared" si="382"/>
        <v>0</v>
      </c>
      <c r="T252" s="183">
        <f t="shared" si="382"/>
        <v>0</v>
      </c>
      <c r="U252" s="183">
        <f t="shared" si="382"/>
        <v>0</v>
      </c>
      <c r="V252" s="183">
        <f t="shared" si="382"/>
        <v>0</v>
      </c>
      <c r="W252" s="183">
        <f t="shared" si="382"/>
        <v>0</v>
      </c>
      <c r="X252" s="183">
        <f t="shared" si="382"/>
        <v>0</v>
      </c>
      <c r="Y252" s="183">
        <f t="shared" si="382"/>
        <v>0</v>
      </c>
      <c r="Z252" s="183">
        <f t="shared" si="382"/>
        <v>0</v>
      </c>
      <c r="AA252" s="183">
        <f t="shared" si="382"/>
        <v>0</v>
      </c>
      <c r="AB252" s="183">
        <f t="shared" si="382"/>
        <v>0</v>
      </c>
      <c r="AC252" s="183">
        <f t="shared" si="382"/>
        <v>0</v>
      </c>
      <c r="AD252" s="183">
        <f t="shared" si="382"/>
        <v>0</v>
      </c>
      <c r="AE252" s="183">
        <f t="shared" si="382"/>
        <v>0</v>
      </c>
      <c r="AF252" s="183">
        <f t="shared" si="382"/>
        <v>0</v>
      </c>
      <c r="AG252" s="183">
        <f t="shared" si="382"/>
        <v>0</v>
      </c>
      <c r="AH252" s="183">
        <f t="shared" si="382"/>
        <v>0</v>
      </c>
      <c r="AI252" s="183">
        <f t="shared" si="382"/>
        <v>0</v>
      </c>
      <c r="AJ252" s="183">
        <f t="shared" si="382"/>
        <v>0</v>
      </c>
      <c r="AK252" s="183">
        <f t="shared" si="382"/>
        <v>0</v>
      </c>
      <c r="AL252" s="183">
        <f t="shared" si="382"/>
        <v>0</v>
      </c>
      <c r="AM252" s="183">
        <f t="shared" si="382"/>
        <v>0</v>
      </c>
      <c r="AN252" s="183">
        <f t="shared" si="382"/>
        <v>0</v>
      </c>
      <c r="AO252" s="183">
        <f t="shared" si="382"/>
        <v>0</v>
      </c>
      <c r="AP252" s="183">
        <f t="shared" si="382"/>
        <v>0</v>
      </c>
      <c r="AQ252" s="183">
        <f t="shared" si="382"/>
        <v>0</v>
      </c>
      <c r="AR252" s="183">
        <f t="shared" si="382"/>
        <v>0</v>
      </c>
      <c r="AS252" s="183">
        <f t="shared" si="382"/>
        <v>0</v>
      </c>
      <c r="AT252" s="183">
        <f t="shared" si="382"/>
        <v>0</v>
      </c>
      <c r="AU252" s="183">
        <f t="shared" si="382"/>
        <v>0</v>
      </c>
      <c r="AV252" s="183">
        <f t="shared" si="382"/>
        <v>0</v>
      </c>
      <c r="AW252" s="183">
        <f t="shared" si="382"/>
        <v>0</v>
      </c>
      <c r="AX252" s="183">
        <f t="shared" si="382"/>
        <v>0</v>
      </c>
      <c r="AY252" s="124">
        <f>SUM(AY253:AY255)</f>
        <v>0</v>
      </c>
      <c r="AZ252" s="359">
        <f t="shared" ref="AZ252" si="383">SUM(AZ253:AZ255)</f>
        <v>0</v>
      </c>
      <c r="BA252" s="897">
        <f>SUM(BA253:BA255)</f>
        <v>0</v>
      </c>
      <c r="BB252" s="183">
        <f t="shared" ref="BB252:BH252" si="384">SUM(BB253:BB255)</f>
        <v>0</v>
      </c>
      <c r="BC252" s="183">
        <f t="shared" si="384"/>
        <v>0</v>
      </c>
      <c r="BD252" s="183">
        <f t="shared" si="384"/>
        <v>0</v>
      </c>
      <c r="BE252" s="183">
        <f t="shared" si="384"/>
        <v>0</v>
      </c>
      <c r="BF252" s="183">
        <f t="shared" si="384"/>
        <v>0</v>
      </c>
      <c r="BG252" s="124">
        <f t="shared" si="384"/>
        <v>0</v>
      </c>
      <c r="BH252" s="359">
        <f t="shared" si="384"/>
        <v>0</v>
      </c>
      <c r="BI252" s="897">
        <f>SUM(BI253:BI255)</f>
        <v>0</v>
      </c>
      <c r="BJ252" s="183">
        <f t="shared" ref="BJ252:BM252" si="385">SUM(BJ253:BJ255)</f>
        <v>0</v>
      </c>
      <c r="BK252" s="183">
        <f t="shared" si="385"/>
        <v>0</v>
      </c>
      <c r="BL252" s="183">
        <f t="shared" si="385"/>
        <v>0</v>
      </c>
      <c r="BM252" s="124">
        <f t="shared" si="385"/>
        <v>0</v>
      </c>
      <c r="BN252" s="964">
        <f>SUM(BN253:BN255)</f>
        <v>0</v>
      </c>
    </row>
    <row r="253" spans="1:66" x14ac:dyDescent="0.25">
      <c r="A253" s="31">
        <v>6322</v>
      </c>
      <c r="B253" s="50" t="s">
        <v>224</v>
      </c>
      <c r="C253" s="878">
        <f t="shared" ref="C253:D257" si="386">SUM(E253,AZ253,BH253)</f>
        <v>0</v>
      </c>
      <c r="D253" s="903">
        <f t="shared" si="386"/>
        <v>0</v>
      </c>
      <c r="E253" s="110">
        <f>SUM(F253:AY253)</f>
        <v>0</v>
      </c>
      <c r="F253" s="905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10"/>
      <c r="AZ253" s="675">
        <f t="shared" ref="AZ253:AZ257" si="387">SUM(BA253:BG253)</f>
        <v>0</v>
      </c>
      <c r="BA253" s="905"/>
      <c r="BB253" s="181"/>
      <c r="BC253" s="181"/>
      <c r="BD253" s="181"/>
      <c r="BE253" s="181"/>
      <c r="BF253" s="181"/>
      <c r="BG253" s="110"/>
      <c r="BH253" s="675">
        <f t="shared" ref="BH253:BH257" si="388">SUM(BI253:BM253)</f>
        <v>0</v>
      </c>
      <c r="BI253" s="905"/>
      <c r="BJ253" s="181"/>
      <c r="BK253" s="181"/>
      <c r="BL253" s="181"/>
      <c r="BM253" s="110"/>
      <c r="BN253" s="960"/>
    </row>
    <row r="254" spans="1:66" ht="24" x14ac:dyDescent="0.25">
      <c r="A254" s="31">
        <v>6323</v>
      </c>
      <c r="B254" s="50" t="s">
        <v>225</v>
      </c>
      <c r="C254" s="878">
        <f t="shared" si="386"/>
        <v>0</v>
      </c>
      <c r="D254" s="903">
        <f t="shared" si="386"/>
        <v>0</v>
      </c>
      <c r="E254" s="110">
        <f>SUM(F254:AY254)</f>
        <v>0</v>
      </c>
      <c r="F254" s="905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81"/>
      <c r="AA254" s="181"/>
      <c r="AB254" s="181"/>
      <c r="AC254" s="181"/>
      <c r="AD254" s="181"/>
      <c r="AE254" s="181"/>
      <c r="AF254" s="181"/>
      <c r="AG254" s="181"/>
      <c r="AH254" s="181"/>
      <c r="AI254" s="181"/>
      <c r="AJ254" s="181"/>
      <c r="AK254" s="181"/>
      <c r="AL254" s="181"/>
      <c r="AM254" s="181"/>
      <c r="AN254" s="181"/>
      <c r="AO254" s="181"/>
      <c r="AP254" s="181"/>
      <c r="AQ254" s="181"/>
      <c r="AR254" s="181"/>
      <c r="AS254" s="181"/>
      <c r="AT254" s="181"/>
      <c r="AU254" s="181"/>
      <c r="AV254" s="181"/>
      <c r="AW254" s="181"/>
      <c r="AX254" s="181"/>
      <c r="AY254" s="110"/>
      <c r="AZ254" s="675">
        <f t="shared" si="387"/>
        <v>0</v>
      </c>
      <c r="BA254" s="905"/>
      <c r="BB254" s="181"/>
      <c r="BC254" s="181"/>
      <c r="BD254" s="181"/>
      <c r="BE254" s="181"/>
      <c r="BF254" s="181"/>
      <c r="BG254" s="110"/>
      <c r="BH254" s="675">
        <f t="shared" si="388"/>
        <v>0</v>
      </c>
      <c r="BI254" s="905"/>
      <c r="BJ254" s="181"/>
      <c r="BK254" s="181"/>
      <c r="BL254" s="181"/>
      <c r="BM254" s="110"/>
      <c r="BN254" s="960"/>
    </row>
    <row r="255" spans="1:66" x14ac:dyDescent="0.25">
      <c r="A255" s="27">
        <v>6329</v>
      </c>
      <c r="B255" s="45" t="s">
        <v>226</v>
      </c>
      <c r="C255" s="874">
        <f t="shared" si="386"/>
        <v>0</v>
      </c>
      <c r="D255" s="897">
        <f t="shared" si="386"/>
        <v>0</v>
      </c>
      <c r="E255" s="110">
        <f>SUM(F255:AY255)</f>
        <v>0</v>
      </c>
      <c r="F255" s="899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/>
      <c r="AJ255" s="180"/>
      <c r="AK255" s="180"/>
      <c r="AL255" s="180"/>
      <c r="AM255" s="180"/>
      <c r="AN255" s="180"/>
      <c r="AO255" s="180"/>
      <c r="AP255" s="180"/>
      <c r="AQ255" s="180"/>
      <c r="AR255" s="180"/>
      <c r="AS255" s="180"/>
      <c r="AT255" s="180"/>
      <c r="AU255" s="180"/>
      <c r="AV255" s="180"/>
      <c r="AW255" s="180"/>
      <c r="AX255" s="180"/>
      <c r="AY255" s="275"/>
      <c r="AZ255" s="675">
        <f t="shared" si="387"/>
        <v>0</v>
      </c>
      <c r="BA255" s="899"/>
      <c r="BB255" s="180"/>
      <c r="BC255" s="180"/>
      <c r="BD255" s="180"/>
      <c r="BE255" s="180"/>
      <c r="BF255" s="180"/>
      <c r="BG255" s="275"/>
      <c r="BH255" s="673">
        <f t="shared" si="388"/>
        <v>0</v>
      </c>
      <c r="BI255" s="899"/>
      <c r="BJ255" s="180"/>
      <c r="BK255" s="180"/>
      <c r="BL255" s="180"/>
      <c r="BM255" s="275"/>
      <c r="BN255" s="959"/>
    </row>
    <row r="256" spans="1:66" ht="24" x14ac:dyDescent="0.25">
      <c r="A256" s="128">
        <v>6330</v>
      </c>
      <c r="B256" s="129" t="s">
        <v>227</v>
      </c>
      <c r="C256" s="971">
        <f t="shared" si="386"/>
        <v>0</v>
      </c>
      <c r="D256" s="969">
        <f t="shared" si="386"/>
        <v>0</v>
      </c>
      <c r="E256" s="110">
        <f>SUM(F256:AY256)</f>
        <v>0</v>
      </c>
      <c r="F256" s="972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  <c r="V256" s="185"/>
      <c r="W256" s="185"/>
      <c r="X256" s="185"/>
      <c r="Y256" s="185"/>
      <c r="Z256" s="185"/>
      <c r="AA256" s="185"/>
      <c r="AB256" s="185"/>
      <c r="AC256" s="185"/>
      <c r="AD256" s="185"/>
      <c r="AE256" s="185"/>
      <c r="AF256" s="185"/>
      <c r="AG256" s="185"/>
      <c r="AH256" s="185"/>
      <c r="AI256" s="185"/>
      <c r="AJ256" s="185"/>
      <c r="AK256" s="185"/>
      <c r="AL256" s="185"/>
      <c r="AM256" s="185"/>
      <c r="AN256" s="185"/>
      <c r="AO256" s="185"/>
      <c r="AP256" s="185"/>
      <c r="AQ256" s="185"/>
      <c r="AR256" s="185"/>
      <c r="AS256" s="185"/>
      <c r="AT256" s="185"/>
      <c r="AU256" s="185"/>
      <c r="AV256" s="185"/>
      <c r="AW256" s="185"/>
      <c r="AX256" s="185"/>
      <c r="AY256" s="113"/>
      <c r="AZ256" s="675">
        <f t="shared" si="387"/>
        <v>0</v>
      </c>
      <c r="BA256" s="972"/>
      <c r="BB256" s="185"/>
      <c r="BC256" s="185"/>
      <c r="BD256" s="185"/>
      <c r="BE256" s="185"/>
      <c r="BF256" s="185"/>
      <c r="BG256" s="113"/>
      <c r="BH256" s="681">
        <f t="shared" si="388"/>
        <v>0</v>
      </c>
      <c r="BI256" s="972"/>
      <c r="BJ256" s="185"/>
      <c r="BK256" s="185"/>
      <c r="BL256" s="185"/>
      <c r="BM256" s="113"/>
      <c r="BN256" s="973"/>
    </row>
    <row r="257" spans="1:67" x14ac:dyDescent="0.25">
      <c r="A257" s="97">
        <v>6360</v>
      </c>
      <c r="B257" s="50" t="s">
        <v>228</v>
      </c>
      <c r="C257" s="878">
        <f t="shared" si="386"/>
        <v>0</v>
      </c>
      <c r="D257" s="903">
        <f t="shared" si="386"/>
        <v>0</v>
      </c>
      <c r="E257" s="110">
        <f>SUM(F257:AY257)</f>
        <v>0</v>
      </c>
      <c r="F257" s="905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81"/>
      <c r="AA257" s="181"/>
      <c r="AB257" s="181"/>
      <c r="AC257" s="181"/>
      <c r="AD257" s="181"/>
      <c r="AE257" s="181"/>
      <c r="AF257" s="181"/>
      <c r="AG257" s="181"/>
      <c r="AH257" s="181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  <c r="AT257" s="181"/>
      <c r="AU257" s="181"/>
      <c r="AV257" s="181"/>
      <c r="AW257" s="181"/>
      <c r="AX257" s="181"/>
      <c r="AY257" s="110"/>
      <c r="AZ257" s="675">
        <f t="shared" si="387"/>
        <v>0</v>
      </c>
      <c r="BA257" s="905"/>
      <c r="BB257" s="181"/>
      <c r="BC257" s="181"/>
      <c r="BD257" s="181"/>
      <c r="BE257" s="181"/>
      <c r="BF257" s="181"/>
      <c r="BG257" s="110"/>
      <c r="BH257" s="675">
        <f t="shared" si="388"/>
        <v>0</v>
      </c>
      <c r="BI257" s="905"/>
      <c r="BJ257" s="181"/>
      <c r="BK257" s="181"/>
      <c r="BL257" s="181"/>
      <c r="BM257" s="110"/>
      <c r="BN257" s="960"/>
    </row>
    <row r="258" spans="1:67" ht="36" x14ac:dyDescent="0.25">
      <c r="A258" s="38">
        <v>6400</v>
      </c>
      <c r="B258" s="90" t="s">
        <v>229</v>
      </c>
      <c r="C258" s="923">
        <f t="shared" ref="C258:E258" si="389">SUM(C259,C263)</f>
        <v>0</v>
      </c>
      <c r="D258" s="891">
        <f t="shared" si="389"/>
        <v>0</v>
      </c>
      <c r="E258" s="109">
        <f t="shared" si="389"/>
        <v>0</v>
      </c>
      <c r="F258" s="891">
        <f>SUM(F259,F263)</f>
        <v>0</v>
      </c>
      <c r="G258" s="91">
        <f>SUM(G259,G263)</f>
        <v>0</v>
      </c>
      <c r="H258" s="91">
        <f t="shared" ref="H258:AX258" si="390">SUM(H259,H263)</f>
        <v>0</v>
      </c>
      <c r="I258" s="91">
        <f t="shared" si="390"/>
        <v>0</v>
      </c>
      <c r="J258" s="91">
        <f t="shared" si="390"/>
        <v>0</v>
      </c>
      <c r="K258" s="91">
        <f t="shared" si="390"/>
        <v>0</v>
      </c>
      <c r="L258" s="91">
        <f t="shared" si="390"/>
        <v>0</v>
      </c>
      <c r="M258" s="91">
        <f t="shared" si="390"/>
        <v>0</v>
      </c>
      <c r="N258" s="91">
        <f t="shared" si="390"/>
        <v>0</v>
      </c>
      <c r="O258" s="91">
        <f t="shared" si="390"/>
        <v>0</v>
      </c>
      <c r="P258" s="91">
        <f t="shared" si="390"/>
        <v>0</v>
      </c>
      <c r="Q258" s="91">
        <f t="shared" si="390"/>
        <v>0</v>
      </c>
      <c r="R258" s="91">
        <f t="shared" si="390"/>
        <v>0</v>
      </c>
      <c r="S258" s="91">
        <f t="shared" si="390"/>
        <v>0</v>
      </c>
      <c r="T258" s="91">
        <f t="shared" si="390"/>
        <v>0</v>
      </c>
      <c r="U258" s="91">
        <f t="shared" si="390"/>
        <v>0</v>
      </c>
      <c r="V258" s="91">
        <f t="shared" si="390"/>
        <v>0</v>
      </c>
      <c r="W258" s="91">
        <f t="shared" si="390"/>
        <v>0</v>
      </c>
      <c r="X258" s="91">
        <f t="shared" si="390"/>
        <v>0</v>
      </c>
      <c r="Y258" s="91">
        <f t="shared" si="390"/>
        <v>0</v>
      </c>
      <c r="Z258" s="91">
        <f t="shared" si="390"/>
        <v>0</v>
      </c>
      <c r="AA258" s="91">
        <f t="shared" si="390"/>
        <v>0</v>
      </c>
      <c r="AB258" s="91">
        <f t="shared" si="390"/>
        <v>0</v>
      </c>
      <c r="AC258" s="91">
        <f t="shared" si="390"/>
        <v>0</v>
      </c>
      <c r="AD258" s="91">
        <f t="shared" si="390"/>
        <v>0</v>
      </c>
      <c r="AE258" s="91">
        <f t="shared" si="390"/>
        <v>0</v>
      </c>
      <c r="AF258" s="91">
        <f t="shared" si="390"/>
        <v>0</v>
      </c>
      <c r="AG258" s="91">
        <f t="shared" si="390"/>
        <v>0</v>
      </c>
      <c r="AH258" s="91">
        <f t="shared" si="390"/>
        <v>0</v>
      </c>
      <c r="AI258" s="91">
        <f t="shared" si="390"/>
        <v>0</v>
      </c>
      <c r="AJ258" s="91">
        <f t="shared" si="390"/>
        <v>0</v>
      </c>
      <c r="AK258" s="91">
        <f t="shared" si="390"/>
        <v>0</v>
      </c>
      <c r="AL258" s="91">
        <f t="shared" si="390"/>
        <v>0</v>
      </c>
      <c r="AM258" s="91">
        <f t="shared" si="390"/>
        <v>0</v>
      </c>
      <c r="AN258" s="91">
        <f t="shared" si="390"/>
        <v>0</v>
      </c>
      <c r="AO258" s="91">
        <f t="shared" si="390"/>
        <v>0</v>
      </c>
      <c r="AP258" s="91">
        <f t="shared" si="390"/>
        <v>0</v>
      </c>
      <c r="AQ258" s="91">
        <f t="shared" si="390"/>
        <v>0</v>
      </c>
      <c r="AR258" s="91">
        <f t="shared" si="390"/>
        <v>0</v>
      </c>
      <c r="AS258" s="91">
        <f t="shared" si="390"/>
        <v>0</v>
      </c>
      <c r="AT258" s="91">
        <f t="shared" si="390"/>
        <v>0</v>
      </c>
      <c r="AU258" s="91">
        <f t="shared" si="390"/>
        <v>0</v>
      </c>
      <c r="AV258" s="91">
        <f t="shared" si="390"/>
        <v>0</v>
      </c>
      <c r="AW258" s="91">
        <f t="shared" si="390"/>
        <v>0</v>
      </c>
      <c r="AX258" s="91">
        <f t="shared" si="390"/>
        <v>0</v>
      </c>
      <c r="AY258" s="109">
        <f>SUM(AY259,AY263)</f>
        <v>0</v>
      </c>
      <c r="AZ258" s="358">
        <f t="shared" ref="AZ258" si="391">SUM(AZ259,AZ263)</f>
        <v>0</v>
      </c>
      <c r="BA258" s="891">
        <f>SUM(BA259,BA263)</f>
        <v>0</v>
      </c>
      <c r="BB258" s="91">
        <f t="shared" ref="BB258:BH258" si="392">SUM(BB259,BB263)</f>
        <v>0</v>
      </c>
      <c r="BC258" s="91">
        <f t="shared" si="392"/>
        <v>0</v>
      </c>
      <c r="BD258" s="91">
        <f t="shared" si="392"/>
        <v>0</v>
      </c>
      <c r="BE258" s="91">
        <f t="shared" si="392"/>
        <v>0</v>
      </c>
      <c r="BF258" s="91">
        <f t="shared" si="392"/>
        <v>0</v>
      </c>
      <c r="BG258" s="109">
        <f t="shared" si="392"/>
        <v>0</v>
      </c>
      <c r="BH258" s="358">
        <f t="shared" si="392"/>
        <v>0</v>
      </c>
      <c r="BI258" s="891">
        <f>SUM(BI259,BI263)</f>
        <v>0</v>
      </c>
      <c r="BJ258" s="91">
        <f t="shared" ref="BJ258:BM258" si="393">SUM(BJ259,BJ263)</f>
        <v>0</v>
      </c>
      <c r="BK258" s="91">
        <f t="shared" si="393"/>
        <v>0</v>
      </c>
      <c r="BL258" s="91">
        <f t="shared" si="393"/>
        <v>0</v>
      </c>
      <c r="BM258" s="109">
        <f t="shared" si="393"/>
        <v>0</v>
      </c>
      <c r="BN258" s="965">
        <f>SUM(BN259,BN263)</f>
        <v>0</v>
      </c>
    </row>
    <row r="259" spans="1:67" ht="24" x14ac:dyDescent="0.25">
      <c r="A259" s="102">
        <v>6410</v>
      </c>
      <c r="B259" s="45" t="s">
        <v>230</v>
      </c>
      <c r="C259" s="874">
        <f t="shared" ref="C259" si="394">SUM(C260:C262)</f>
        <v>0</v>
      </c>
      <c r="D259" s="897">
        <f t="shared" ref="D259:E259" si="395">SUM(D260:D262)</f>
        <v>0</v>
      </c>
      <c r="E259" s="124">
        <f t="shared" si="395"/>
        <v>0</v>
      </c>
      <c r="F259" s="897">
        <f>SUM(F260:F262)</f>
        <v>0</v>
      </c>
      <c r="G259" s="183">
        <f>SUM(G260:G262)</f>
        <v>0</v>
      </c>
      <c r="H259" s="183">
        <f t="shared" ref="H259:AX259" si="396">SUM(H260:H262)</f>
        <v>0</v>
      </c>
      <c r="I259" s="183">
        <f t="shared" si="396"/>
        <v>0</v>
      </c>
      <c r="J259" s="183">
        <f t="shared" si="396"/>
        <v>0</v>
      </c>
      <c r="K259" s="183">
        <f t="shared" si="396"/>
        <v>0</v>
      </c>
      <c r="L259" s="183">
        <f t="shared" si="396"/>
        <v>0</v>
      </c>
      <c r="M259" s="183">
        <f t="shared" si="396"/>
        <v>0</v>
      </c>
      <c r="N259" s="183">
        <f t="shared" si="396"/>
        <v>0</v>
      </c>
      <c r="O259" s="183">
        <f t="shared" si="396"/>
        <v>0</v>
      </c>
      <c r="P259" s="183">
        <f t="shared" si="396"/>
        <v>0</v>
      </c>
      <c r="Q259" s="183">
        <f t="shared" si="396"/>
        <v>0</v>
      </c>
      <c r="R259" s="183">
        <f t="shared" si="396"/>
        <v>0</v>
      </c>
      <c r="S259" s="183">
        <f t="shared" si="396"/>
        <v>0</v>
      </c>
      <c r="T259" s="183">
        <f t="shared" si="396"/>
        <v>0</v>
      </c>
      <c r="U259" s="183">
        <f t="shared" si="396"/>
        <v>0</v>
      </c>
      <c r="V259" s="183">
        <f t="shared" si="396"/>
        <v>0</v>
      </c>
      <c r="W259" s="183">
        <f t="shared" si="396"/>
        <v>0</v>
      </c>
      <c r="X259" s="183">
        <f t="shared" si="396"/>
        <v>0</v>
      </c>
      <c r="Y259" s="183">
        <f t="shared" si="396"/>
        <v>0</v>
      </c>
      <c r="Z259" s="183">
        <f t="shared" si="396"/>
        <v>0</v>
      </c>
      <c r="AA259" s="183">
        <f t="shared" si="396"/>
        <v>0</v>
      </c>
      <c r="AB259" s="183">
        <f t="shared" si="396"/>
        <v>0</v>
      </c>
      <c r="AC259" s="183">
        <f t="shared" si="396"/>
        <v>0</v>
      </c>
      <c r="AD259" s="183">
        <f t="shared" si="396"/>
        <v>0</v>
      </c>
      <c r="AE259" s="183">
        <f t="shared" si="396"/>
        <v>0</v>
      </c>
      <c r="AF259" s="183">
        <f t="shared" si="396"/>
        <v>0</v>
      </c>
      <c r="AG259" s="183">
        <f t="shared" si="396"/>
        <v>0</v>
      </c>
      <c r="AH259" s="183">
        <f t="shared" si="396"/>
        <v>0</v>
      </c>
      <c r="AI259" s="183">
        <f t="shared" si="396"/>
        <v>0</v>
      </c>
      <c r="AJ259" s="183">
        <f t="shared" si="396"/>
        <v>0</v>
      </c>
      <c r="AK259" s="183">
        <f t="shared" si="396"/>
        <v>0</v>
      </c>
      <c r="AL259" s="183">
        <f t="shared" si="396"/>
        <v>0</v>
      </c>
      <c r="AM259" s="183">
        <f t="shared" si="396"/>
        <v>0</v>
      </c>
      <c r="AN259" s="183">
        <f t="shared" si="396"/>
        <v>0</v>
      </c>
      <c r="AO259" s="183">
        <f t="shared" si="396"/>
        <v>0</v>
      </c>
      <c r="AP259" s="183">
        <f t="shared" si="396"/>
        <v>0</v>
      </c>
      <c r="AQ259" s="183">
        <f t="shared" si="396"/>
        <v>0</v>
      </c>
      <c r="AR259" s="183">
        <f t="shared" si="396"/>
        <v>0</v>
      </c>
      <c r="AS259" s="183">
        <f t="shared" si="396"/>
        <v>0</v>
      </c>
      <c r="AT259" s="183">
        <f t="shared" si="396"/>
        <v>0</v>
      </c>
      <c r="AU259" s="183">
        <f t="shared" si="396"/>
        <v>0</v>
      </c>
      <c r="AV259" s="183">
        <f t="shared" si="396"/>
        <v>0</v>
      </c>
      <c r="AW259" s="183">
        <f t="shared" si="396"/>
        <v>0</v>
      </c>
      <c r="AX259" s="183">
        <f t="shared" si="396"/>
        <v>0</v>
      </c>
      <c r="AY259" s="124">
        <f>SUM(AY260:AY262)</f>
        <v>0</v>
      </c>
      <c r="AZ259" s="359">
        <f t="shared" ref="AZ259" si="397">SUM(AZ260:AZ262)</f>
        <v>0</v>
      </c>
      <c r="BA259" s="897">
        <f>SUM(BA260:BA262)</f>
        <v>0</v>
      </c>
      <c r="BB259" s="183">
        <f t="shared" ref="BB259:BH259" si="398">SUM(BB260:BB262)</f>
        <v>0</v>
      </c>
      <c r="BC259" s="183">
        <f t="shared" si="398"/>
        <v>0</v>
      </c>
      <c r="BD259" s="183">
        <f t="shared" si="398"/>
        <v>0</v>
      </c>
      <c r="BE259" s="183">
        <f t="shared" si="398"/>
        <v>0</v>
      </c>
      <c r="BF259" s="183">
        <f t="shared" si="398"/>
        <v>0</v>
      </c>
      <c r="BG259" s="124">
        <f t="shared" si="398"/>
        <v>0</v>
      </c>
      <c r="BH259" s="359">
        <f t="shared" si="398"/>
        <v>0</v>
      </c>
      <c r="BI259" s="897">
        <f>SUM(BI260:BI262)</f>
        <v>0</v>
      </c>
      <c r="BJ259" s="183">
        <f t="shared" ref="BJ259:BM259" si="399">SUM(BJ260:BJ262)</f>
        <v>0</v>
      </c>
      <c r="BK259" s="183">
        <f t="shared" si="399"/>
        <v>0</v>
      </c>
      <c r="BL259" s="183">
        <f t="shared" si="399"/>
        <v>0</v>
      </c>
      <c r="BM259" s="124">
        <f t="shared" si="399"/>
        <v>0</v>
      </c>
      <c r="BN259" s="966">
        <f>SUM(BN260:BN262)</f>
        <v>0</v>
      </c>
    </row>
    <row r="260" spans="1:67" x14ac:dyDescent="0.25">
      <c r="A260" s="31">
        <v>6411</v>
      </c>
      <c r="B260" s="130" t="s">
        <v>231</v>
      </c>
      <c r="C260" s="356">
        <f t="shared" ref="C260:D262" si="400">SUM(E260,AZ260,BH260)</f>
        <v>0</v>
      </c>
      <c r="D260" s="903">
        <f t="shared" si="400"/>
        <v>0</v>
      </c>
      <c r="E260" s="110">
        <f>SUM(F260:AY260)</f>
        <v>0</v>
      </c>
      <c r="F260" s="905"/>
      <c r="G260" s="181"/>
      <c r="H260" s="181"/>
      <c r="I260" s="181"/>
      <c r="J260" s="181"/>
      <c r="K260" s="181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81"/>
      <c r="AA260" s="181"/>
      <c r="AB260" s="181"/>
      <c r="AC260" s="181"/>
      <c r="AD260" s="181"/>
      <c r="AE260" s="181"/>
      <c r="AF260" s="181"/>
      <c r="AG260" s="181"/>
      <c r="AH260" s="181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  <c r="AT260" s="181"/>
      <c r="AU260" s="181"/>
      <c r="AV260" s="181"/>
      <c r="AW260" s="181"/>
      <c r="AX260" s="181"/>
      <c r="AY260" s="110"/>
      <c r="AZ260" s="675">
        <f t="shared" ref="AZ260:AZ267" si="401">SUM(BA260:BG260)</f>
        <v>0</v>
      </c>
      <c r="BA260" s="905"/>
      <c r="BB260" s="181"/>
      <c r="BC260" s="181"/>
      <c r="BD260" s="181"/>
      <c r="BE260" s="181"/>
      <c r="BF260" s="181"/>
      <c r="BG260" s="110"/>
      <c r="BH260" s="675">
        <f t="shared" ref="BH260:BH262" si="402">SUM(BI260:BM260)</f>
        <v>0</v>
      </c>
      <c r="BI260" s="905"/>
      <c r="BJ260" s="181"/>
      <c r="BK260" s="181"/>
      <c r="BL260" s="181"/>
      <c r="BM260" s="110"/>
      <c r="BN260" s="960"/>
    </row>
    <row r="261" spans="1:67" ht="46.5" customHeight="1" x14ac:dyDescent="0.25">
      <c r="A261" s="31">
        <v>6412</v>
      </c>
      <c r="B261" s="50" t="s">
        <v>232</v>
      </c>
      <c r="C261" s="878">
        <f t="shared" si="400"/>
        <v>0</v>
      </c>
      <c r="D261" s="903">
        <f t="shared" si="400"/>
        <v>0</v>
      </c>
      <c r="E261" s="110">
        <f>SUM(F261:AY261)</f>
        <v>0</v>
      </c>
      <c r="F261" s="905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10"/>
      <c r="AZ261" s="675">
        <f t="shared" si="401"/>
        <v>0</v>
      </c>
      <c r="BA261" s="905"/>
      <c r="BB261" s="181"/>
      <c r="BC261" s="181"/>
      <c r="BD261" s="181"/>
      <c r="BE261" s="181"/>
      <c r="BF261" s="181"/>
      <c r="BG261" s="110"/>
      <c r="BH261" s="675">
        <f t="shared" si="402"/>
        <v>0</v>
      </c>
      <c r="BI261" s="905"/>
      <c r="BJ261" s="181"/>
      <c r="BK261" s="181"/>
      <c r="BL261" s="181"/>
      <c r="BM261" s="110"/>
      <c r="BN261" s="960"/>
    </row>
    <row r="262" spans="1:67" ht="36" x14ac:dyDescent="0.25">
      <c r="A262" s="31">
        <v>6419</v>
      </c>
      <c r="B262" s="50" t="s">
        <v>233</v>
      </c>
      <c r="C262" s="878">
        <f t="shared" si="400"/>
        <v>0</v>
      </c>
      <c r="D262" s="903">
        <f t="shared" si="400"/>
        <v>0</v>
      </c>
      <c r="E262" s="110">
        <f>SUM(F262:AY262)</f>
        <v>0</v>
      </c>
      <c r="F262" s="905"/>
      <c r="G262" s="181"/>
      <c r="H262" s="181"/>
      <c r="I262" s="181"/>
      <c r="J262" s="181"/>
      <c r="K262" s="181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81"/>
      <c r="AA262" s="181"/>
      <c r="AB262" s="181"/>
      <c r="AC262" s="181"/>
      <c r="AD262" s="181"/>
      <c r="AE262" s="181"/>
      <c r="AF262" s="181"/>
      <c r="AG262" s="181"/>
      <c r="AH262" s="181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  <c r="AT262" s="181"/>
      <c r="AU262" s="181"/>
      <c r="AV262" s="181"/>
      <c r="AW262" s="181"/>
      <c r="AX262" s="181"/>
      <c r="AY262" s="110"/>
      <c r="AZ262" s="675">
        <f t="shared" si="401"/>
        <v>0</v>
      </c>
      <c r="BA262" s="905"/>
      <c r="BB262" s="181"/>
      <c r="BC262" s="181"/>
      <c r="BD262" s="181"/>
      <c r="BE262" s="181"/>
      <c r="BF262" s="181"/>
      <c r="BG262" s="110"/>
      <c r="BH262" s="675">
        <f t="shared" si="402"/>
        <v>0</v>
      </c>
      <c r="BI262" s="905"/>
      <c r="BJ262" s="181"/>
      <c r="BK262" s="181"/>
      <c r="BL262" s="181"/>
      <c r="BM262" s="110"/>
      <c r="BN262" s="960"/>
    </row>
    <row r="263" spans="1:67" ht="36" x14ac:dyDescent="0.25">
      <c r="A263" s="97">
        <v>6420</v>
      </c>
      <c r="B263" s="50" t="s">
        <v>234</v>
      </c>
      <c r="C263" s="878">
        <f t="shared" ref="C263:E263" si="403">SUM(C264:C267)</f>
        <v>0</v>
      </c>
      <c r="D263" s="903">
        <f t="shared" si="403"/>
        <v>0</v>
      </c>
      <c r="E263" s="119">
        <f t="shared" si="403"/>
        <v>0</v>
      </c>
      <c r="F263" s="903">
        <f>SUM(F264:F267)</f>
        <v>0</v>
      </c>
      <c r="G263" s="104">
        <f>SUM(G264:G267)</f>
        <v>0</v>
      </c>
      <c r="H263" s="104">
        <f t="shared" ref="H263:AX263" si="404">SUM(H264:H267)</f>
        <v>0</v>
      </c>
      <c r="I263" s="104">
        <f t="shared" si="404"/>
        <v>0</v>
      </c>
      <c r="J263" s="104">
        <f t="shared" si="404"/>
        <v>0</v>
      </c>
      <c r="K263" s="104">
        <f t="shared" si="404"/>
        <v>0</v>
      </c>
      <c r="L263" s="104">
        <f t="shared" si="404"/>
        <v>0</v>
      </c>
      <c r="M263" s="104">
        <f t="shared" si="404"/>
        <v>0</v>
      </c>
      <c r="N263" s="104">
        <f t="shared" si="404"/>
        <v>0</v>
      </c>
      <c r="O263" s="104">
        <f t="shared" si="404"/>
        <v>0</v>
      </c>
      <c r="P263" s="104">
        <f t="shared" si="404"/>
        <v>0</v>
      </c>
      <c r="Q263" s="104">
        <f t="shared" si="404"/>
        <v>0</v>
      </c>
      <c r="R263" s="104">
        <f t="shared" si="404"/>
        <v>0</v>
      </c>
      <c r="S263" s="104">
        <f t="shared" si="404"/>
        <v>0</v>
      </c>
      <c r="T263" s="104">
        <f t="shared" si="404"/>
        <v>0</v>
      </c>
      <c r="U263" s="104">
        <f t="shared" si="404"/>
        <v>0</v>
      </c>
      <c r="V263" s="104">
        <f t="shared" si="404"/>
        <v>0</v>
      </c>
      <c r="W263" s="104">
        <f t="shared" si="404"/>
        <v>0</v>
      </c>
      <c r="X263" s="104">
        <f t="shared" si="404"/>
        <v>0</v>
      </c>
      <c r="Y263" s="104">
        <f t="shared" si="404"/>
        <v>0</v>
      </c>
      <c r="Z263" s="104">
        <f t="shared" si="404"/>
        <v>0</v>
      </c>
      <c r="AA263" s="104">
        <f t="shared" si="404"/>
        <v>0</v>
      </c>
      <c r="AB263" s="104">
        <f t="shared" si="404"/>
        <v>0</v>
      </c>
      <c r="AC263" s="104">
        <f t="shared" si="404"/>
        <v>0</v>
      </c>
      <c r="AD263" s="104">
        <f t="shared" si="404"/>
        <v>0</v>
      </c>
      <c r="AE263" s="104">
        <f t="shared" si="404"/>
        <v>0</v>
      </c>
      <c r="AF263" s="104">
        <f t="shared" si="404"/>
        <v>0</v>
      </c>
      <c r="AG263" s="104">
        <f t="shared" si="404"/>
        <v>0</v>
      </c>
      <c r="AH263" s="104">
        <f t="shared" si="404"/>
        <v>0</v>
      </c>
      <c r="AI263" s="104">
        <f t="shared" si="404"/>
        <v>0</v>
      </c>
      <c r="AJ263" s="104">
        <f t="shared" si="404"/>
        <v>0</v>
      </c>
      <c r="AK263" s="104">
        <f t="shared" si="404"/>
        <v>0</v>
      </c>
      <c r="AL263" s="104">
        <f t="shared" si="404"/>
        <v>0</v>
      </c>
      <c r="AM263" s="104">
        <f t="shared" si="404"/>
        <v>0</v>
      </c>
      <c r="AN263" s="104">
        <f t="shared" si="404"/>
        <v>0</v>
      </c>
      <c r="AO263" s="104">
        <f t="shared" si="404"/>
        <v>0</v>
      </c>
      <c r="AP263" s="104">
        <f t="shared" si="404"/>
        <v>0</v>
      </c>
      <c r="AQ263" s="104">
        <f t="shared" si="404"/>
        <v>0</v>
      </c>
      <c r="AR263" s="104">
        <f t="shared" si="404"/>
        <v>0</v>
      </c>
      <c r="AS263" s="104">
        <f t="shared" si="404"/>
        <v>0</v>
      </c>
      <c r="AT263" s="104">
        <f t="shared" si="404"/>
        <v>0</v>
      </c>
      <c r="AU263" s="104">
        <f t="shared" si="404"/>
        <v>0</v>
      </c>
      <c r="AV263" s="104">
        <f t="shared" si="404"/>
        <v>0</v>
      </c>
      <c r="AW263" s="104">
        <f t="shared" si="404"/>
        <v>0</v>
      </c>
      <c r="AX263" s="104">
        <f t="shared" si="404"/>
        <v>0</v>
      </c>
      <c r="AY263" s="119">
        <f>SUM(AY264:AY267)</f>
        <v>0</v>
      </c>
      <c r="AZ263" s="343">
        <f t="shared" ref="AZ263" si="405">SUM(AZ264:AZ267)</f>
        <v>0</v>
      </c>
      <c r="BA263" s="903">
        <f>SUM(BA264:BA267)</f>
        <v>0</v>
      </c>
      <c r="BB263" s="104">
        <f t="shared" ref="BB263:BH263" si="406">SUM(BB264:BB267)</f>
        <v>0</v>
      </c>
      <c r="BC263" s="104">
        <f t="shared" si="406"/>
        <v>0</v>
      </c>
      <c r="BD263" s="104">
        <f t="shared" si="406"/>
        <v>0</v>
      </c>
      <c r="BE263" s="104">
        <f t="shared" si="406"/>
        <v>0</v>
      </c>
      <c r="BF263" s="104">
        <f t="shared" si="406"/>
        <v>0</v>
      </c>
      <c r="BG263" s="119">
        <f t="shared" si="406"/>
        <v>0</v>
      </c>
      <c r="BH263" s="343">
        <f t="shared" si="406"/>
        <v>0</v>
      </c>
      <c r="BI263" s="903">
        <f>SUM(BI264:BI267)</f>
        <v>0</v>
      </c>
      <c r="BJ263" s="104">
        <f t="shared" ref="BJ263:BM263" si="407">SUM(BJ264:BJ267)</f>
        <v>0</v>
      </c>
      <c r="BK263" s="104">
        <f t="shared" si="407"/>
        <v>0</v>
      </c>
      <c r="BL263" s="104">
        <f t="shared" si="407"/>
        <v>0</v>
      </c>
      <c r="BM263" s="119">
        <f t="shared" si="407"/>
        <v>0</v>
      </c>
      <c r="BN263" s="961">
        <f>SUM(BN264:BN267)</f>
        <v>0</v>
      </c>
    </row>
    <row r="264" spans="1:67" x14ac:dyDescent="0.25">
      <c r="A264" s="31">
        <v>6421</v>
      </c>
      <c r="B264" s="50" t="s">
        <v>235</v>
      </c>
      <c r="C264" s="878">
        <f t="shared" ref="C264:D267" si="408">SUM(E264,AZ264,BH264)</f>
        <v>0</v>
      </c>
      <c r="D264" s="903">
        <f t="shared" si="408"/>
        <v>0</v>
      </c>
      <c r="E264" s="110">
        <f>SUM(F264:AY264)</f>
        <v>0</v>
      </c>
      <c r="F264" s="905"/>
      <c r="G264" s="181"/>
      <c r="H264" s="181"/>
      <c r="I264" s="181"/>
      <c r="J264" s="181"/>
      <c r="K264" s="181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81"/>
      <c r="AA264" s="181"/>
      <c r="AB264" s="181"/>
      <c r="AC264" s="181"/>
      <c r="AD264" s="181"/>
      <c r="AE264" s="181"/>
      <c r="AF264" s="181"/>
      <c r="AG264" s="181"/>
      <c r="AH264" s="181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81"/>
      <c r="AS264" s="181"/>
      <c r="AT264" s="181"/>
      <c r="AU264" s="181"/>
      <c r="AV264" s="181"/>
      <c r="AW264" s="181"/>
      <c r="AX264" s="181"/>
      <c r="AY264" s="110"/>
      <c r="AZ264" s="675">
        <f t="shared" si="401"/>
        <v>0</v>
      </c>
      <c r="BA264" s="905"/>
      <c r="BB264" s="181"/>
      <c r="BC264" s="181"/>
      <c r="BD264" s="181"/>
      <c r="BE264" s="181"/>
      <c r="BF264" s="181"/>
      <c r="BG264" s="110"/>
      <c r="BH264" s="675">
        <f t="shared" ref="BH264:BH267" si="409">SUM(BI264:BM264)</f>
        <v>0</v>
      </c>
      <c r="BI264" s="905"/>
      <c r="BJ264" s="181"/>
      <c r="BK264" s="181"/>
      <c r="BL264" s="181"/>
      <c r="BM264" s="110"/>
      <c r="BN264" s="960"/>
    </row>
    <row r="265" spans="1:67" x14ac:dyDescent="0.25">
      <c r="A265" s="31">
        <v>6422</v>
      </c>
      <c r="B265" s="50" t="s">
        <v>236</v>
      </c>
      <c r="C265" s="878">
        <f t="shared" si="408"/>
        <v>0</v>
      </c>
      <c r="D265" s="903">
        <f t="shared" si="408"/>
        <v>0</v>
      </c>
      <c r="E265" s="110">
        <f>SUM(F265:AY265)</f>
        <v>0</v>
      </c>
      <c r="F265" s="905"/>
      <c r="G265" s="181"/>
      <c r="H265" s="181"/>
      <c r="I265" s="181"/>
      <c r="J265" s="181"/>
      <c r="K265" s="181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81"/>
      <c r="AA265" s="181"/>
      <c r="AB265" s="181"/>
      <c r="AC265" s="181"/>
      <c r="AD265" s="181"/>
      <c r="AE265" s="181"/>
      <c r="AF265" s="181"/>
      <c r="AG265" s="181"/>
      <c r="AH265" s="181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81"/>
      <c r="AS265" s="181"/>
      <c r="AT265" s="181"/>
      <c r="AU265" s="181"/>
      <c r="AV265" s="181"/>
      <c r="AW265" s="181"/>
      <c r="AX265" s="181"/>
      <c r="AY265" s="110"/>
      <c r="AZ265" s="675">
        <f t="shared" si="401"/>
        <v>0</v>
      </c>
      <c r="BA265" s="905"/>
      <c r="BB265" s="181"/>
      <c r="BC265" s="181"/>
      <c r="BD265" s="181"/>
      <c r="BE265" s="181"/>
      <c r="BF265" s="181"/>
      <c r="BG265" s="110"/>
      <c r="BH265" s="675">
        <f t="shared" si="409"/>
        <v>0</v>
      </c>
      <c r="BI265" s="905"/>
      <c r="BJ265" s="181"/>
      <c r="BK265" s="181"/>
      <c r="BL265" s="181"/>
      <c r="BM265" s="110"/>
      <c r="BN265" s="960"/>
    </row>
    <row r="266" spans="1:67" ht="24" x14ac:dyDescent="0.25">
      <c r="A266" s="31">
        <v>6423</v>
      </c>
      <c r="B266" s="50" t="s">
        <v>237</v>
      </c>
      <c r="C266" s="878">
        <f t="shared" si="408"/>
        <v>0</v>
      </c>
      <c r="D266" s="903">
        <f t="shared" si="408"/>
        <v>0</v>
      </c>
      <c r="E266" s="110">
        <f>SUM(F266:AY266)</f>
        <v>0</v>
      </c>
      <c r="F266" s="905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181"/>
      <c r="AU266" s="181"/>
      <c r="AV266" s="181"/>
      <c r="AW266" s="181"/>
      <c r="AX266" s="181"/>
      <c r="AY266" s="110"/>
      <c r="AZ266" s="675">
        <f t="shared" si="401"/>
        <v>0</v>
      </c>
      <c r="BA266" s="905"/>
      <c r="BB266" s="181"/>
      <c r="BC266" s="181"/>
      <c r="BD266" s="181"/>
      <c r="BE266" s="181"/>
      <c r="BF266" s="181"/>
      <c r="BG266" s="110"/>
      <c r="BH266" s="675">
        <f t="shared" si="409"/>
        <v>0</v>
      </c>
      <c r="BI266" s="905"/>
      <c r="BJ266" s="181"/>
      <c r="BK266" s="181"/>
      <c r="BL266" s="181"/>
      <c r="BM266" s="110"/>
      <c r="BN266" s="960"/>
    </row>
    <row r="267" spans="1:67" ht="36" x14ac:dyDescent="0.25">
      <c r="A267" s="31">
        <v>6424</v>
      </c>
      <c r="B267" s="50" t="s">
        <v>275</v>
      </c>
      <c r="C267" s="878">
        <f t="shared" si="408"/>
        <v>0</v>
      </c>
      <c r="D267" s="903">
        <f t="shared" si="408"/>
        <v>0</v>
      </c>
      <c r="E267" s="110">
        <f>SUM(F267:AY267)</f>
        <v>0</v>
      </c>
      <c r="F267" s="905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81"/>
      <c r="AW267" s="181"/>
      <c r="AX267" s="181"/>
      <c r="AY267" s="110"/>
      <c r="AZ267" s="675">
        <f t="shared" si="401"/>
        <v>0</v>
      </c>
      <c r="BA267" s="905"/>
      <c r="BB267" s="181"/>
      <c r="BC267" s="181"/>
      <c r="BD267" s="181"/>
      <c r="BE267" s="181"/>
      <c r="BF267" s="181"/>
      <c r="BG267" s="110"/>
      <c r="BH267" s="675">
        <f t="shared" si="409"/>
        <v>0</v>
      </c>
      <c r="BI267" s="905"/>
      <c r="BJ267" s="181"/>
      <c r="BK267" s="181"/>
      <c r="BL267" s="181"/>
      <c r="BM267" s="110"/>
      <c r="BN267" s="960"/>
      <c r="BO267" s="134"/>
    </row>
    <row r="268" spans="1:67" ht="45.75" customHeight="1" x14ac:dyDescent="0.25">
      <c r="A268" s="132">
        <v>7000</v>
      </c>
      <c r="B268" s="132" t="s">
        <v>238</v>
      </c>
      <c r="C268" s="978">
        <f t="shared" ref="C268:E268" si="410">SUM(C269,C280)</f>
        <v>0</v>
      </c>
      <c r="D268" s="979">
        <f t="shared" si="410"/>
        <v>0</v>
      </c>
      <c r="E268" s="980">
        <f t="shared" si="410"/>
        <v>0</v>
      </c>
      <c r="F268" s="979">
        <f>SUM(F269,F280)</f>
        <v>0</v>
      </c>
      <c r="G268" s="981">
        <f>SUM(G269,G280)</f>
        <v>0</v>
      </c>
      <c r="H268" s="981">
        <f t="shared" ref="H268:AX268" si="411">SUM(H269,H280)</f>
        <v>0</v>
      </c>
      <c r="I268" s="981">
        <f t="shared" si="411"/>
        <v>0</v>
      </c>
      <c r="J268" s="981">
        <f t="shared" si="411"/>
        <v>0</v>
      </c>
      <c r="K268" s="981">
        <f t="shared" si="411"/>
        <v>0</v>
      </c>
      <c r="L268" s="981">
        <f t="shared" si="411"/>
        <v>0</v>
      </c>
      <c r="M268" s="981">
        <f t="shared" si="411"/>
        <v>0</v>
      </c>
      <c r="N268" s="981">
        <f t="shared" si="411"/>
        <v>0</v>
      </c>
      <c r="O268" s="981">
        <f t="shared" si="411"/>
        <v>0</v>
      </c>
      <c r="P268" s="981">
        <f t="shared" si="411"/>
        <v>0</v>
      </c>
      <c r="Q268" s="981">
        <f t="shared" si="411"/>
        <v>0</v>
      </c>
      <c r="R268" s="981">
        <f t="shared" si="411"/>
        <v>0</v>
      </c>
      <c r="S268" s="981">
        <f t="shared" si="411"/>
        <v>0</v>
      </c>
      <c r="T268" s="981">
        <f t="shared" si="411"/>
        <v>0</v>
      </c>
      <c r="U268" s="981">
        <f t="shared" si="411"/>
        <v>0</v>
      </c>
      <c r="V268" s="981">
        <f t="shared" si="411"/>
        <v>0</v>
      </c>
      <c r="W268" s="981">
        <f t="shared" si="411"/>
        <v>0</v>
      </c>
      <c r="X268" s="981">
        <f t="shared" si="411"/>
        <v>0</v>
      </c>
      <c r="Y268" s="981">
        <f t="shared" si="411"/>
        <v>0</v>
      </c>
      <c r="Z268" s="981">
        <f t="shared" si="411"/>
        <v>0</v>
      </c>
      <c r="AA268" s="981">
        <f t="shared" si="411"/>
        <v>0</v>
      </c>
      <c r="AB268" s="981">
        <f t="shared" si="411"/>
        <v>0</v>
      </c>
      <c r="AC268" s="981">
        <f t="shared" si="411"/>
        <v>0</v>
      </c>
      <c r="AD268" s="981">
        <f t="shared" si="411"/>
        <v>0</v>
      </c>
      <c r="AE268" s="981">
        <f t="shared" si="411"/>
        <v>0</v>
      </c>
      <c r="AF268" s="981">
        <f t="shared" si="411"/>
        <v>0</v>
      </c>
      <c r="AG268" s="981">
        <f t="shared" si="411"/>
        <v>0</v>
      </c>
      <c r="AH268" s="981">
        <f t="shared" si="411"/>
        <v>0</v>
      </c>
      <c r="AI268" s="981">
        <f t="shared" si="411"/>
        <v>0</v>
      </c>
      <c r="AJ268" s="981">
        <f t="shared" si="411"/>
        <v>0</v>
      </c>
      <c r="AK268" s="981">
        <f t="shared" si="411"/>
        <v>0</v>
      </c>
      <c r="AL268" s="981">
        <f t="shared" si="411"/>
        <v>0</v>
      </c>
      <c r="AM268" s="981">
        <f t="shared" si="411"/>
        <v>0</v>
      </c>
      <c r="AN268" s="981">
        <f t="shared" si="411"/>
        <v>0</v>
      </c>
      <c r="AO268" s="981">
        <f t="shared" si="411"/>
        <v>0</v>
      </c>
      <c r="AP268" s="981">
        <f t="shared" si="411"/>
        <v>0</v>
      </c>
      <c r="AQ268" s="981">
        <f t="shared" si="411"/>
        <v>0</v>
      </c>
      <c r="AR268" s="981">
        <f t="shared" si="411"/>
        <v>0</v>
      </c>
      <c r="AS268" s="981">
        <f t="shared" si="411"/>
        <v>0</v>
      </c>
      <c r="AT268" s="981">
        <f t="shared" si="411"/>
        <v>0</v>
      </c>
      <c r="AU268" s="981">
        <f t="shared" si="411"/>
        <v>0</v>
      </c>
      <c r="AV268" s="981">
        <f t="shared" si="411"/>
        <v>0</v>
      </c>
      <c r="AW268" s="981">
        <f t="shared" si="411"/>
        <v>0</v>
      </c>
      <c r="AX268" s="981">
        <f t="shared" si="411"/>
        <v>0</v>
      </c>
      <c r="AY268" s="980">
        <f>SUM(AY269,AY280)</f>
        <v>0</v>
      </c>
      <c r="AZ268" s="979">
        <f t="shared" ref="AZ268" si="412">SUM(AZ269,AZ280)</f>
        <v>0</v>
      </c>
      <c r="BA268" s="979">
        <f>SUM(BA269,BA280)</f>
        <v>0</v>
      </c>
      <c r="BB268" s="981">
        <f t="shared" ref="BB268:BH268" si="413">SUM(BB269,BB280)</f>
        <v>0</v>
      </c>
      <c r="BC268" s="981">
        <f t="shared" si="413"/>
        <v>0</v>
      </c>
      <c r="BD268" s="981">
        <f t="shared" si="413"/>
        <v>0</v>
      </c>
      <c r="BE268" s="981">
        <f t="shared" si="413"/>
        <v>0</v>
      </c>
      <c r="BF268" s="981">
        <f t="shared" si="413"/>
        <v>0</v>
      </c>
      <c r="BG268" s="980">
        <f t="shared" si="413"/>
        <v>0</v>
      </c>
      <c r="BH268" s="979">
        <f t="shared" si="413"/>
        <v>0</v>
      </c>
      <c r="BI268" s="979">
        <f>SUM(BI269,BI280)</f>
        <v>0</v>
      </c>
      <c r="BJ268" s="981">
        <f t="shared" ref="BJ268:BM268" si="414">SUM(BJ269,BJ280)</f>
        <v>0</v>
      </c>
      <c r="BK268" s="188">
        <f t="shared" si="414"/>
        <v>0</v>
      </c>
      <c r="BL268" s="188">
        <f t="shared" si="414"/>
        <v>0</v>
      </c>
      <c r="BM268" s="982">
        <f t="shared" si="414"/>
        <v>0</v>
      </c>
      <c r="BN268" s="983">
        <f>SUM(BN269,BN280)</f>
        <v>0</v>
      </c>
    </row>
    <row r="269" spans="1:67" ht="24" x14ac:dyDescent="0.25">
      <c r="A269" s="38">
        <v>7200</v>
      </c>
      <c r="B269" s="90" t="s">
        <v>239</v>
      </c>
      <c r="C269" s="923">
        <f t="shared" ref="C269:E269" si="415">SUM(C270,C271,C275,C276,C279)</f>
        <v>0</v>
      </c>
      <c r="D269" s="891">
        <f t="shared" si="415"/>
        <v>0</v>
      </c>
      <c r="E269" s="109">
        <f t="shared" si="415"/>
        <v>0</v>
      </c>
      <c r="F269" s="891">
        <f>SUM(F270,F271,F275,F276,F279)</f>
        <v>0</v>
      </c>
      <c r="G269" s="91">
        <f>SUM(G270,G271,G275,G276,G279)</f>
        <v>0</v>
      </c>
      <c r="H269" s="91">
        <f t="shared" ref="H269:AX269" si="416">SUM(H270,H271,H275,H276,H279)</f>
        <v>0</v>
      </c>
      <c r="I269" s="91">
        <f t="shared" si="416"/>
        <v>0</v>
      </c>
      <c r="J269" s="91">
        <f t="shared" si="416"/>
        <v>0</v>
      </c>
      <c r="K269" s="91">
        <f t="shared" si="416"/>
        <v>0</v>
      </c>
      <c r="L269" s="91">
        <f t="shared" si="416"/>
        <v>0</v>
      </c>
      <c r="M269" s="91">
        <f t="shared" si="416"/>
        <v>0</v>
      </c>
      <c r="N269" s="91">
        <f t="shared" si="416"/>
        <v>0</v>
      </c>
      <c r="O269" s="91">
        <f t="shared" si="416"/>
        <v>0</v>
      </c>
      <c r="P269" s="91">
        <f t="shared" si="416"/>
        <v>0</v>
      </c>
      <c r="Q269" s="91">
        <f t="shared" si="416"/>
        <v>0</v>
      </c>
      <c r="R269" s="91">
        <f t="shared" si="416"/>
        <v>0</v>
      </c>
      <c r="S269" s="91">
        <f t="shared" si="416"/>
        <v>0</v>
      </c>
      <c r="T269" s="91">
        <f t="shared" si="416"/>
        <v>0</v>
      </c>
      <c r="U269" s="91">
        <f t="shared" si="416"/>
        <v>0</v>
      </c>
      <c r="V269" s="91">
        <f t="shared" si="416"/>
        <v>0</v>
      </c>
      <c r="W269" s="91">
        <f t="shared" si="416"/>
        <v>0</v>
      </c>
      <c r="X269" s="91">
        <f t="shared" si="416"/>
        <v>0</v>
      </c>
      <c r="Y269" s="91">
        <f t="shared" si="416"/>
        <v>0</v>
      </c>
      <c r="Z269" s="91">
        <f t="shared" si="416"/>
        <v>0</v>
      </c>
      <c r="AA269" s="91">
        <f t="shared" si="416"/>
        <v>0</v>
      </c>
      <c r="AB269" s="91">
        <f t="shared" si="416"/>
        <v>0</v>
      </c>
      <c r="AC269" s="91">
        <f t="shared" si="416"/>
        <v>0</v>
      </c>
      <c r="AD269" s="91">
        <f t="shared" si="416"/>
        <v>0</v>
      </c>
      <c r="AE269" s="91">
        <f t="shared" si="416"/>
        <v>0</v>
      </c>
      <c r="AF269" s="91">
        <f t="shared" si="416"/>
        <v>0</v>
      </c>
      <c r="AG269" s="91">
        <f t="shared" si="416"/>
        <v>0</v>
      </c>
      <c r="AH269" s="91">
        <f t="shared" si="416"/>
        <v>0</v>
      </c>
      <c r="AI269" s="91">
        <f t="shared" si="416"/>
        <v>0</v>
      </c>
      <c r="AJ269" s="91">
        <f t="shared" si="416"/>
        <v>0</v>
      </c>
      <c r="AK269" s="91">
        <f t="shared" si="416"/>
        <v>0</v>
      </c>
      <c r="AL269" s="91">
        <f t="shared" si="416"/>
        <v>0</v>
      </c>
      <c r="AM269" s="91">
        <f t="shared" si="416"/>
        <v>0</v>
      </c>
      <c r="AN269" s="91">
        <f t="shared" si="416"/>
        <v>0</v>
      </c>
      <c r="AO269" s="91">
        <f t="shared" si="416"/>
        <v>0</v>
      </c>
      <c r="AP269" s="91">
        <f t="shared" si="416"/>
        <v>0</v>
      </c>
      <c r="AQ269" s="91">
        <f t="shared" si="416"/>
        <v>0</v>
      </c>
      <c r="AR269" s="91">
        <f t="shared" si="416"/>
        <v>0</v>
      </c>
      <c r="AS269" s="91">
        <f t="shared" si="416"/>
        <v>0</v>
      </c>
      <c r="AT269" s="91">
        <f t="shared" si="416"/>
        <v>0</v>
      </c>
      <c r="AU269" s="91">
        <f t="shared" si="416"/>
        <v>0</v>
      </c>
      <c r="AV269" s="91">
        <f t="shared" si="416"/>
        <v>0</v>
      </c>
      <c r="AW269" s="91">
        <f t="shared" si="416"/>
        <v>0</v>
      </c>
      <c r="AX269" s="91">
        <f t="shared" si="416"/>
        <v>0</v>
      </c>
      <c r="AY269" s="109">
        <f>SUM(AY270,AY271,AY275,AY276,AY279)</f>
        <v>0</v>
      </c>
      <c r="AZ269" s="358">
        <f t="shared" ref="AZ269" si="417">SUM(AZ270,AZ271,AZ275,AZ276,AZ279)</f>
        <v>0</v>
      </c>
      <c r="BA269" s="891">
        <f>SUM(BA270,BA271,BA275,BA276,BA279)</f>
        <v>0</v>
      </c>
      <c r="BB269" s="91">
        <f t="shared" ref="BB269:BH269" si="418">SUM(BB270,BB271,BB275,BB276,BB279)</f>
        <v>0</v>
      </c>
      <c r="BC269" s="91">
        <f t="shared" si="418"/>
        <v>0</v>
      </c>
      <c r="BD269" s="91">
        <f t="shared" si="418"/>
        <v>0</v>
      </c>
      <c r="BE269" s="91">
        <f t="shared" si="418"/>
        <v>0</v>
      </c>
      <c r="BF269" s="91">
        <f t="shared" si="418"/>
        <v>0</v>
      </c>
      <c r="BG269" s="109">
        <f t="shared" si="418"/>
        <v>0</v>
      </c>
      <c r="BH269" s="358">
        <f t="shared" si="418"/>
        <v>0</v>
      </c>
      <c r="BI269" s="891">
        <f>SUM(BI270,BI271,BI275,BI276,BI279)</f>
        <v>0</v>
      </c>
      <c r="BJ269" s="91">
        <f t="shared" ref="BJ269:BM269" si="419">SUM(BJ270,BJ271,BJ275,BJ276,BJ279)</f>
        <v>0</v>
      </c>
      <c r="BK269" s="91">
        <f t="shared" si="419"/>
        <v>0</v>
      </c>
      <c r="BL269" s="91">
        <f t="shared" si="419"/>
        <v>0</v>
      </c>
      <c r="BM269" s="109">
        <f t="shared" si="419"/>
        <v>0</v>
      </c>
      <c r="BN269" s="956">
        <f>SUM(BN270,BN271,BN275,BN276,BN279)</f>
        <v>0</v>
      </c>
    </row>
    <row r="270" spans="1:67" ht="24" x14ac:dyDescent="0.25">
      <c r="A270" s="102">
        <v>7210</v>
      </c>
      <c r="B270" s="45" t="s">
        <v>240</v>
      </c>
      <c r="C270" s="874">
        <f t="shared" ref="C270:D275" si="420">SUM(E270,AZ270,BH270)</f>
        <v>0</v>
      </c>
      <c r="D270" s="897">
        <f>SUM(F270,BA270,BI270)</f>
        <v>0</v>
      </c>
      <c r="E270" s="275">
        <f>SUM(F270:AY270)</f>
        <v>0</v>
      </c>
      <c r="F270" s="899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/>
      <c r="AJ270" s="180"/>
      <c r="AK270" s="180"/>
      <c r="AL270" s="180"/>
      <c r="AM270" s="180"/>
      <c r="AN270" s="180"/>
      <c r="AO270" s="180"/>
      <c r="AP270" s="180"/>
      <c r="AQ270" s="180"/>
      <c r="AR270" s="180"/>
      <c r="AS270" s="180"/>
      <c r="AT270" s="180"/>
      <c r="AU270" s="180"/>
      <c r="AV270" s="180"/>
      <c r="AW270" s="180"/>
      <c r="AX270" s="180"/>
      <c r="AY270" s="275"/>
      <c r="AZ270" s="673">
        <f t="shared" ref="AZ270" si="421">SUM(BA270:BG270)</f>
        <v>0</v>
      </c>
      <c r="BA270" s="899"/>
      <c r="BB270" s="180"/>
      <c r="BC270" s="180"/>
      <c r="BD270" s="180"/>
      <c r="BE270" s="180"/>
      <c r="BF270" s="180"/>
      <c r="BG270" s="275"/>
      <c r="BH270" s="673">
        <f t="shared" ref="BH270" si="422">SUM(BI270:BM270)</f>
        <v>0</v>
      </c>
      <c r="BI270" s="899"/>
      <c r="BJ270" s="180"/>
      <c r="BK270" s="180"/>
      <c r="BL270" s="180"/>
      <c r="BM270" s="275"/>
      <c r="BN270" s="959"/>
    </row>
    <row r="271" spans="1:67" s="134" customFormat="1" ht="36" x14ac:dyDescent="0.25">
      <c r="A271" s="97">
        <v>7220</v>
      </c>
      <c r="B271" s="50" t="s">
        <v>241</v>
      </c>
      <c r="C271" s="878">
        <f t="shared" ref="C271:E271" si="423">SUM(C272:C274)</f>
        <v>0</v>
      </c>
      <c r="D271" s="903">
        <f t="shared" si="423"/>
        <v>0</v>
      </c>
      <c r="E271" s="119">
        <f t="shared" si="423"/>
        <v>0</v>
      </c>
      <c r="F271" s="903">
        <f>SUM(F272:F274)</f>
        <v>0</v>
      </c>
      <c r="G271" s="104">
        <f>SUM(G272:G274)</f>
        <v>0</v>
      </c>
      <c r="H271" s="104">
        <f t="shared" ref="H271:AX271" si="424">SUM(H272:H274)</f>
        <v>0</v>
      </c>
      <c r="I271" s="104">
        <f t="shared" si="424"/>
        <v>0</v>
      </c>
      <c r="J271" s="104">
        <f t="shared" si="424"/>
        <v>0</v>
      </c>
      <c r="K271" s="104">
        <f t="shared" si="424"/>
        <v>0</v>
      </c>
      <c r="L271" s="104">
        <f t="shared" si="424"/>
        <v>0</v>
      </c>
      <c r="M271" s="104">
        <f t="shared" si="424"/>
        <v>0</v>
      </c>
      <c r="N271" s="104">
        <f t="shared" si="424"/>
        <v>0</v>
      </c>
      <c r="O271" s="104">
        <f t="shared" si="424"/>
        <v>0</v>
      </c>
      <c r="P271" s="104">
        <f t="shared" si="424"/>
        <v>0</v>
      </c>
      <c r="Q271" s="104">
        <f t="shared" si="424"/>
        <v>0</v>
      </c>
      <c r="R271" s="104">
        <f t="shared" si="424"/>
        <v>0</v>
      </c>
      <c r="S271" s="104">
        <f t="shared" si="424"/>
        <v>0</v>
      </c>
      <c r="T271" s="104">
        <f t="shared" si="424"/>
        <v>0</v>
      </c>
      <c r="U271" s="104">
        <f t="shared" si="424"/>
        <v>0</v>
      </c>
      <c r="V271" s="104">
        <f t="shared" si="424"/>
        <v>0</v>
      </c>
      <c r="W271" s="104">
        <f t="shared" si="424"/>
        <v>0</v>
      </c>
      <c r="X271" s="104">
        <f t="shared" si="424"/>
        <v>0</v>
      </c>
      <c r="Y271" s="104">
        <f t="shared" si="424"/>
        <v>0</v>
      </c>
      <c r="Z271" s="104">
        <f t="shared" si="424"/>
        <v>0</v>
      </c>
      <c r="AA271" s="104">
        <f t="shared" si="424"/>
        <v>0</v>
      </c>
      <c r="AB271" s="104">
        <f t="shared" si="424"/>
        <v>0</v>
      </c>
      <c r="AC271" s="104">
        <f t="shared" si="424"/>
        <v>0</v>
      </c>
      <c r="AD271" s="104">
        <f t="shared" si="424"/>
        <v>0</v>
      </c>
      <c r="AE271" s="104">
        <f t="shared" si="424"/>
        <v>0</v>
      </c>
      <c r="AF271" s="104">
        <f t="shared" si="424"/>
        <v>0</v>
      </c>
      <c r="AG271" s="104">
        <f t="shared" si="424"/>
        <v>0</v>
      </c>
      <c r="AH271" s="104">
        <f t="shared" si="424"/>
        <v>0</v>
      </c>
      <c r="AI271" s="104">
        <f t="shared" si="424"/>
        <v>0</v>
      </c>
      <c r="AJ271" s="104">
        <f t="shared" si="424"/>
        <v>0</v>
      </c>
      <c r="AK271" s="104">
        <f t="shared" si="424"/>
        <v>0</v>
      </c>
      <c r="AL271" s="104">
        <f t="shared" si="424"/>
        <v>0</v>
      </c>
      <c r="AM271" s="104">
        <f t="shared" si="424"/>
        <v>0</v>
      </c>
      <c r="AN271" s="104">
        <f t="shared" si="424"/>
        <v>0</v>
      </c>
      <c r="AO271" s="104">
        <f t="shared" si="424"/>
        <v>0</v>
      </c>
      <c r="AP271" s="104">
        <f t="shared" si="424"/>
        <v>0</v>
      </c>
      <c r="AQ271" s="104">
        <f t="shared" si="424"/>
        <v>0</v>
      </c>
      <c r="AR271" s="104">
        <f t="shared" si="424"/>
        <v>0</v>
      </c>
      <c r="AS271" s="104">
        <f t="shared" si="424"/>
        <v>0</v>
      </c>
      <c r="AT271" s="104">
        <f t="shared" si="424"/>
        <v>0</v>
      </c>
      <c r="AU271" s="104">
        <f t="shared" si="424"/>
        <v>0</v>
      </c>
      <c r="AV271" s="104">
        <f t="shared" si="424"/>
        <v>0</v>
      </c>
      <c r="AW271" s="104">
        <f t="shared" si="424"/>
        <v>0</v>
      </c>
      <c r="AX271" s="104">
        <f t="shared" si="424"/>
        <v>0</v>
      </c>
      <c r="AY271" s="119">
        <f>SUM(AY272:AY274)</f>
        <v>0</v>
      </c>
      <c r="AZ271" s="343">
        <f t="shared" ref="AZ271" si="425">SUM(AZ272:AZ274)</f>
        <v>0</v>
      </c>
      <c r="BA271" s="903">
        <f>SUM(BA272:BA274)</f>
        <v>0</v>
      </c>
      <c r="BB271" s="104">
        <f t="shared" ref="BB271:BH271" si="426">SUM(BB272:BB274)</f>
        <v>0</v>
      </c>
      <c r="BC271" s="104">
        <f t="shared" si="426"/>
        <v>0</v>
      </c>
      <c r="BD271" s="104">
        <f t="shared" si="426"/>
        <v>0</v>
      </c>
      <c r="BE271" s="104">
        <f t="shared" si="426"/>
        <v>0</v>
      </c>
      <c r="BF271" s="104">
        <f t="shared" si="426"/>
        <v>0</v>
      </c>
      <c r="BG271" s="119">
        <f t="shared" si="426"/>
        <v>0</v>
      </c>
      <c r="BH271" s="343">
        <f t="shared" si="426"/>
        <v>0</v>
      </c>
      <c r="BI271" s="903">
        <f>SUM(BI272:BI274)</f>
        <v>0</v>
      </c>
      <c r="BJ271" s="104">
        <f t="shared" ref="BJ271:BM271" si="427">SUM(BJ272:BJ274)</f>
        <v>0</v>
      </c>
      <c r="BK271" s="104">
        <f t="shared" si="427"/>
        <v>0</v>
      </c>
      <c r="BL271" s="104">
        <f t="shared" si="427"/>
        <v>0</v>
      </c>
      <c r="BM271" s="119">
        <f t="shared" si="427"/>
        <v>0</v>
      </c>
      <c r="BN271" s="961">
        <f>SUM(BN272:BN274)</f>
        <v>0</v>
      </c>
    </row>
    <row r="272" spans="1:67" s="134" customFormat="1" ht="36" x14ac:dyDescent="0.25">
      <c r="A272" s="31">
        <v>7221</v>
      </c>
      <c r="B272" s="50" t="s">
        <v>242</v>
      </c>
      <c r="C272" s="878">
        <f t="shared" si="420"/>
        <v>0</v>
      </c>
      <c r="D272" s="903">
        <f t="shared" si="420"/>
        <v>0</v>
      </c>
      <c r="E272" s="110">
        <f>SUM(F272:AY272)</f>
        <v>0</v>
      </c>
      <c r="F272" s="905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181"/>
      <c r="AU272" s="181"/>
      <c r="AV272" s="181"/>
      <c r="AW272" s="181"/>
      <c r="AX272" s="181"/>
      <c r="AY272" s="110"/>
      <c r="AZ272" s="675">
        <f t="shared" ref="AZ272:AZ284" si="428">SUM(BA272:BG272)</f>
        <v>0</v>
      </c>
      <c r="BA272" s="905"/>
      <c r="BB272" s="181"/>
      <c r="BC272" s="181"/>
      <c r="BD272" s="181"/>
      <c r="BE272" s="181"/>
      <c r="BF272" s="181"/>
      <c r="BG272" s="110"/>
      <c r="BH272" s="675">
        <f t="shared" ref="BH272:BH275" si="429">SUM(BI272:BM272)</f>
        <v>0</v>
      </c>
      <c r="BI272" s="905"/>
      <c r="BJ272" s="181"/>
      <c r="BK272" s="181"/>
      <c r="BL272" s="181"/>
      <c r="BM272" s="110"/>
      <c r="BN272" s="960"/>
    </row>
    <row r="273" spans="1:66" s="134" customFormat="1" ht="36" x14ac:dyDescent="0.25">
      <c r="A273" s="31">
        <v>7222</v>
      </c>
      <c r="B273" s="50" t="s">
        <v>243</v>
      </c>
      <c r="C273" s="878">
        <f t="shared" si="420"/>
        <v>0</v>
      </c>
      <c r="D273" s="903">
        <f t="shared" si="420"/>
        <v>0</v>
      </c>
      <c r="E273" s="110">
        <f>SUM(F273:AY273)</f>
        <v>0</v>
      </c>
      <c r="F273" s="905"/>
      <c r="G273" s="181"/>
      <c r="H273" s="181"/>
      <c r="I273" s="181"/>
      <c r="J273" s="181"/>
      <c r="K273" s="181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81"/>
      <c r="AA273" s="181"/>
      <c r="AB273" s="181"/>
      <c r="AC273" s="181"/>
      <c r="AD273" s="181"/>
      <c r="AE273" s="181"/>
      <c r="AF273" s="181"/>
      <c r="AG273" s="181"/>
      <c r="AH273" s="181"/>
      <c r="AI273" s="181"/>
      <c r="AJ273" s="181"/>
      <c r="AK273" s="181"/>
      <c r="AL273" s="181"/>
      <c r="AM273" s="181"/>
      <c r="AN273" s="181"/>
      <c r="AO273" s="181"/>
      <c r="AP273" s="181"/>
      <c r="AQ273" s="181"/>
      <c r="AR273" s="181"/>
      <c r="AS273" s="181"/>
      <c r="AT273" s="181"/>
      <c r="AU273" s="181"/>
      <c r="AV273" s="181"/>
      <c r="AW273" s="181"/>
      <c r="AX273" s="181"/>
      <c r="AY273" s="110"/>
      <c r="AZ273" s="675">
        <f t="shared" si="428"/>
        <v>0</v>
      </c>
      <c r="BA273" s="905"/>
      <c r="BB273" s="181"/>
      <c r="BC273" s="181"/>
      <c r="BD273" s="181"/>
      <c r="BE273" s="181"/>
      <c r="BF273" s="181"/>
      <c r="BG273" s="110"/>
      <c r="BH273" s="675">
        <f t="shared" si="429"/>
        <v>0</v>
      </c>
      <c r="BI273" s="905"/>
      <c r="BJ273" s="181"/>
      <c r="BK273" s="181"/>
      <c r="BL273" s="181"/>
      <c r="BM273" s="110"/>
      <c r="BN273" s="960"/>
    </row>
    <row r="274" spans="1:66" s="134" customFormat="1" ht="36" x14ac:dyDescent="0.25">
      <c r="A274" s="27">
        <v>7223</v>
      </c>
      <c r="B274" s="45" t="s">
        <v>276</v>
      </c>
      <c r="C274" s="874">
        <f t="shared" si="420"/>
        <v>0</v>
      </c>
      <c r="D274" s="897">
        <f t="shared" si="420"/>
        <v>0</v>
      </c>
      <c r="E274" s="275">
        <f>SUM(F274:AY274)</f>
        <v>0</v>
      </c>
      <c r="F274" s="899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/>
      <c r="AJ274" s="180"/>
      <c r="AK274" s="180"/>
      <c r="AL274" s="180"/>
      <c r="AM274" s="180"/>
      <c r="AN274" s="180"/>
      <c r="AO274" s="180"/>
      <c r="AP274" s="180"/>
      <c r="AQ274" s="180"/>
      <c r="AR274" s="180"/>
      <c r="AS274" s="180"/>
      <c r="AT274" s="180"/>
      <c r="AU274" s="180"/>
      <c r="AV274" s="180"/>
      <c r="AW274" s="180"/>
      <c r="AX274" s="180"/>
      <c r="AY274" s="275"/>
      <c r="AZ274" s="675">
        <f t="shared" si="428"/>
        <v>0</v>
      </c>
      <c r="BA274" s="899"/>
      <c r="BB274" s="180"/>
      <c r="BC274" s="180"/>
      <c r="BD274" s="180"/>
      <c r="BE274" s="180"/>
      <c r="BF274" s="180"/>
      <c r="BG274" s="275"/>
      <c r="BH274" s="673">
        <f t="shared" si="429"/>
        <v>0</v>
      </c>
      <c r="BI274" s="899"/>
      <c r="BJ274" s="180"/>
      <c r="BK274" s="180"/>
      <c r="BL274" s="180"/>
      <c r="BM274" s="275"/>
      <c r="BN274" s="959"/>
    </row>
    <row r="275" spans="1:66" ht="24" x14ac:dyDescent="0.25">
      <c r="A275" s="97">
        <v>7230</v>
      </c>
      <c r="B275" s="50" t="s">
        <v>244</v>
      </c>
      <c r="C275" s="878">
        <f t="shared" si="420"/>
        <v>0</v>
      </c>
      <c r="D275" s="903">
        <f t="shared" si="420"/>
        <v>0</v>
      </c>
      <c r="E275" s="110">
        <f>SUM(F275:AY275)</f>
        <v>0</v>
      </c>
      <c r="F275" s="905"/>
      <c r="G275" s="181"/>
      <c r="H275" s="181"/>
      <c r="I275" s="181"/>
      <c r="J275" s="181"/>
      <c r="K275" s="181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81"/>
      <c r="AA275" s="181"/>
      <c r="AB275" s="181"/>
      <c r="AC275" s="181"/>
      <c r="AD275" s="181"/>
      <c r="AE275" s="181"/>
      <c r="AF275" s="181"/>
      <c r="AG275" s="181"/>
      <c r="AH275" s="181"/>
      <c r="AI275" s="181"/>
      <c r="AJ275" s="181"/>
      <c r="AK275" s="181"/>
      <c r="AL275" s="181"/>
      <c r="AM275" s="181"/>
      <c r="AN275" s="181"/>
      <c r="AO275" s="181"/>
      <c r="AP275" s="181"/>
      <c r="AQ275" s="181"/>
      <c r="AR275" s="181"/>
      <c r="AS275" s="181"/>
      <c r="AT275" s="181"/>
      <c r="AU275" s="181"/>
      <c r="AV275" s="181"/>
      <c r="AW275" s="181"/>
      <c r="AX275" s="181"/>
      <c r="AY275" s="110"/>
      <c r="AZ275" s="675">
        <f t="shared" si="428"/>
        <v>0</v>
      </c>
      <c r="BA275" s="905"/>
      <c r="BB275" s="181"/>
      <c r="BC275" s="181"/>
      <c r="BD275" s="181"/>
      <c r="BE275" s="181"/>
      <c r="BF275" s="181"/>
      <c r="BG275" s="110"/>
      <c r="BH275" s="675">
        <f t="shared" si="429"/>
        <v>0</v>
      </c>
      <c r="BI275" s="905"/>
      <c r="BJ275" s="181"/>
      <c r="BK275" s="181"/>
      <c r="BL275" s="181"/>
      <c r="BM275" s="110"/>
      <c r="BN275" s="960"/>
    </row>
    <row r="276" spans="1:66" ht="24" x14ac:dyDescent="0.25">
      <c r="A276" s="97">
        <v>7240</v>
      </c>
      <c r="B276" s="50" t="s">
        <v>245</v>
      </c>
      <c r="C276" s="878">
        <f t="shared" ref="C276:E276" si="430">SUM(C277:C278)</f>
        <v>0</v>
      </c>
      <c r="D276" s="903">
        <f t="shared" si="430"/>
        <v>0</v>
      </c>
      <c r="E276" s="119">
        <f t="shared" si="430"/>
        <v>0</v>
      </c>
      <c r="F276" s="903">
        <f>SUM(F277:F278)</f>
        <v>0</v>
      </c>
      <c r="G276" s="104">
        <f>SUM(G277:G278)</f>
        <v>0</v>
      </c>
      <c r="H276" s="104">
        <f t="shared" ref="H276:AX276" si="431">SUM(H277:H278)</f>
        <v>0</v>
      </c>
      <c r="I276" s="104">
        <f t="shared" si="431"/>
        <v>0</v>
      </c>
      <c r="J276" s="104">
        <f t="shared" si="431"/>
        <v>0</v>
      </c>
      <c r="K276" s="104">
        <f t="shared" si="431"/>
        <v>0</v>
      </c>
      <c r="L276" s="104">
        <f t="shared" si="431"/>
        <v>0</v>
      </c>
      <c r="M276" s="104">
        <f t="shared" si="431"/>
        <v>0</v>
      </c>
      <c r="N276" s="104">
        <f t="shared" si="431"/>
        <v>0</v>
      </c>
      <c r="O276" s="104">
        <f t="shared" si="431"/>
        <v>0</v>
      </c>
      <c r="P276" s="104">
        <f t="shared" si="431"/>
        <v>0</v>
      </c>
      <c r="Q276" s="104">
        <f t="shared" si="431"/>
        <v>0</v>
      </c>
      <c r="R276" s="104">
        <f t="shared" si="431"/>
        <v>0</v>
      </c>
      <c r="S276" s="104">
        <f t="shared" si="431"/>
        <v>0</v>
      </c>
      <c r="T276" s="104">
        <f t="shared" si="431"/>
        <v>0</v>
      </c>
      <c r="U276" s="104">
        <f t="shared" si="431"/>
        <v>0</v>
      </c>
      <c r="V276" s="104">
        <f t="shared" si="431"/>
        <v>0</v>
      </c>
      <c r="W276" s="104">
        <f t="shared" si="431"/>
        <v>0</v>
      </c>
      <c r="X276" s="104">
        <f t="shared" si="431"/>
        <v>0</v>
      </c>
      <c r="Y276" s="104">
        <f t="shared" si="431"/>
        <v>0</v>
      </c>
      <c r="Z276" s="104">
        <f t="shared" si="431"/>
        <v>0</v>
      </c>
      <c r="AA276" s="104">
        <f t="shared" si="431"/>
        <v>0</v>
      </c>
      <c r="AB276" s="104">
        <f t="shared" si="431"/>
        <v>0</v>
      </c>
      <c r="AC276" s="104">
        <f t="shared" si="431"/>
        <v>0</v>
      </c>
      <c r="AD276" s="104">
        <f t="shared" si="431"/>
        <v>0</v>
      </c>
      <c r="AE276" s="104">
        <f t="shared" si="431"/>
        <v>0</v>
      </c>
      <c r="AF276" s="104">
        <f t="shared" si="431"/>
        <v>0</v>
      </c>
      <c r="AG276" s="104">
        <f t="shared" si="431"/>
        <v>0</v>
      </c>
      <c r="AH276" s="104">
        <f t="shared" si="431"/>
        <v>0</v>
      </c>
      <c r="AI276" s="104">
        <f t="shared" si="431"/>
        <v>0</v>
      </c>
      <c r="AJ276" s="104">
        <f t="shared" si="431"/>
        <v>0</v>
      </c>
      <c r="AK276" s="104">
        <f t="shared" si="431"/>
        <v>0</v>
      </c>
      <c r="AL276" s="104">
        <f t="shared" si="431"/>
        <v>0</v>
      </c>
      <c r="AM276" s="104">
        <f t="shared" si="431"/>
        <v>0</v>
      </c>
      <c r="AN276" s="104">
        <f t="shared" si="431"/>
        <v>0</v>
      </c>
      <c r="AO276" s="104">
        <f t="shared" si="431"/>
        <v>0</v>
      </c>
      <c r="AP276" s="104">
        <f t="shared" si="431"/>
        <v>0</v>
      </c>
      <c r="AQ276" s="104">
        <f t="shared" si="431"/>
        <v>0</v>
      </c>
      <c r="AR276" s="104">
        <f t="shared" si="431"/>
        <v>0</v>
      </c>
      <c r="AS276" s="104">
        <f t="shared" si="431"/>
        <v>0</v>
      </c>
      <c r="AT276" s="104">
        <f t="shared" si="431"/>
        <v>0</v>
      </c>
      <c r="AU276" s="104">
        <f t="shared" si="431"/>
        <v>0</v>
      </c>
      <c r="AV276" s="104">
        <f t="shared" si="431"/>
        <v>0</v>
      </c>
      <c r="AW276" s="104">
        <f t="shared" si="431"/>
        <v>0</v>
      </c>
      <c r="AX276" s="104">
        <f t="shared" si="431"/>
        <v>0</v>
      </c>
      <c r="AY276" s="119">
        <f>SUM(AY277:AY278)</f>
        <v>0</v>
      </c>
      <c r="AZ276" s="343">
        <f t="shared" ref="AZ276" si="432">SUM(AZ277:AZ278)</f>
        <v>0</v>
      </c>
      <c r="BA276" s="903">
        <f>SUM(BA277:BA278)</f>
        <v>0</v>
      </c>
      <c r="BB276" s="104">
        <f t="shared" ref="BB276:BH276" si="433">SUM(BB277:BB278)</f>
        <v>0</v>
      </c>
      <c r="BC276" s="104">
        <f t="shared" si="433"/>
        <v>0</v>
      </c>
      <c r="BD276" s="104">
        <f t="shared" si="433"/>
        <v>0</v>
      </c>
      <c r="BE276" s="104">
        <f t="shared" si="433"/>
        <v>0</v>
      </c>
      <c r="BF276" s="104">
        <f t="shared" si="433"/>
        <v>0</v>
      </c>
      <c r="BG276" s="119">
        <f t="shared" si="433"/>
        <v>0</v>
      </c>
      <c r="BH276" s="343">
        <f t="shared" si="433"/>
        <v>0</v>
      </c>
      <c r="BI276" s="903">
        <f>SUM(BI277:BI278)</f>
        <v>0</v>
      </c>
      <c r="BJ276" s="104">
        <f t="shared" ref="BJ276:BM276" si="434">SUM(BJ277:BJ278)</f>
        <v>0</v>
      </c>
      <c r="BK276" s="104">
        <f t="shared" si="434"/>
        <v>0</v>
      </c>
      <c r="BL276" s="104">
        <f t="shared" si="434"/>
        <v>0</v>
      </c>
      <c r="BM276" s="119">
        <f t="shared" si="434"/>
        <v>0</v>
      </c>
      <c r="BN276" s="961">
        <f>SUM(BN277:BN278)</f>
        <v>0</v>
      </c>
    </row>
    <row r="277" spans="1:66" ht="48" x14ac:dyDescent="0.25">
      <c r="A277" s="31">
        <v>7245</v>
      </c>
      <c r="B277" s="50" t="s">
        <v>246</v>
      </c>
      <c r="C277" s="878">
        <f t="shared" ref="C277:D279" si="435">SUM(E277,AZ277,BH277)</f>
        <v>0</v>
      </c>
      <c r="D277" s="903">
        <f t="shared" si="435"/>
        <v>0</v>
      </c>
      <c r="E277" s="110">
        <f>SUM(F277:AY277)</f>
        <v>0</v>
      </c>
      <c r="F277" s="905"/>
      <c r="G277" s="181"/>
      <c r="H277" s="181"/>
      <c r="I277" s="181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181"/>
      <c r="AU277" s="181"/>
      <c r="AV277" s="181"/>
      <c r="AW277" s="181"/>
      <c r="AX277" s="181"/>
      <c r="AY277" s="110"/>
      <c r="AZ277" s="675">
        <f t="shared" si="428"/>
        <v>0</v>
      </c>
      <c r="BA277" s="905"/>
      <c r="BB277" s="181"/>
      <c r="BC277" s="181"/>
      <c r="BD277" s="181"/>
      <c r="BE277" s="181"/>
      <c r="BF277" s="181"/>
      <c r="BG277" s="110"/>
      <c r="BH277" s="675">
        <f t="shared" ref="BH277:BH279" si="436">SUM(BI277:BM277)</f>
        <v>0</v>
      </c>
      <c r="BI277" s="905"/>
      <c r="BJ277" s="181"/>
      <c r="BK277" s="181"/>
      <c r="BL277" s="181"/>
      <c r="BM277" s="110"/>
      <c r="BN277" s="960"/>
    </row>
    <row r="278" spans="1:66" ht="94.5" customHeight="1" x14ac:dyDescent="0.25">
      <c r="A278" s="31">
        <v>7246</v>
      </c>
      <c r="B278" s="50" t="s">
        <v>247</v>
      </c>
      <c r="C278" s="878">
        <f t="shared" si="435"/>
        <v>0</v>
      </c>
      <c r="D278" s="903">
        <f t="shared" si="435"/>
        <v>0</v>
      </c>
      <c r="E278" s="110">
        <f>SUM(F278:AY278)</f>
        <v>0</v>
      </c>
      <c r="F278" s="905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81"/>
      <c r="AA278" s="181"/>
      <c r="AB278" s="181"/>
      <c r="AC278" s="181"/>
      <c r="AD278" s="181"/>
      <c r="AE278" s="181"/>
      <c r="AF278" s="181"/>
      <c r="AG278" s="181"/>
      <c r="AH278" s="181"/>
      <c r="AI278" s="181"/>
      <c r="AJ278" s="181"/>
      <c r="AK278" s="181"/>
      <c r="AL278" s="181"/>
      <c r="AM278" s="181"/>
      <c r="AN278" s="181"/>
      <c r="AO278" s="181"/>
      <c r="AP278" s="181"/>
      <c r="AQ278" s="181"/>
      <c r="AR278" s="181"/>
      <c r="AS278" s="181"/>
      <c r="AT278" s="181"/>
      <c r="AU278" s="181"/>
      <c r="AV278" s="181"/>
      <c r="AW278" s="181"/>
      <c r="AX278" s="181"/>
      <c r="AY278" s="110"/>
      <c r="AZ278" s="675">
        <f t="shared" si="428"/>
        <v>0</v>
      </c>
      <c r="BA278" s="905"/>
      <c r="BB278" s="181"/>
      <c r="BC278" s="181"/>
      <c r="BD278" s="181"/>
      <c r="BE278" s="181"/>
      <c r="BF278" s="181"/>
      <c r="BG278" s="110"/>
      <c r="BH278" s="675">
        <f t="shared" si="436"/>
        <v>0</v>
      </c>
      <c r="BI278" s="905"/>
      <c r="BJ278" s="181"/>
      <c r="BK278" s="181"/>
      <c r="BL278" s="181"/>
      <c r="BM278" s="110"/>
      <c r="BN278" s="960"/>
    </row>
    <row r="279" spans="1:66" ht="24" x14ac:dyDescent="0.25">
      <c r="A279" s="128">
        <v>7260</v>
      </c>
      <c r="B279" s="45" t="s">
        <v>248</v>
      </c>
      <c r="C279" s="878">
        <f t="shared" si="435"/>
        <v>0</v>
      </c>
      <c r="D279" s="903">
        <f t="shared" si="435"/>
        <v>0</v>
      </c>
      <c r="E279" s="110">
        <f>SUM(F279:AY279)</f>
        <v>0</v>
      </c>
      <c r="F279" s="899"/>
      <c r="G279" s="181"/>
      <c r="H279" s="181"/>
      <c r="I279" s="181"/>
      <c r="J279" s="181"/>
      <c r="K279" s="181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/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/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10"/>
      <c r="AZ279" s="675">
        <f t="shared" si="428"/>
        <v>0</v>
      </c>
      <c r="BA279" s="899"/>
      <c r="BB279" s="181"/>
      <c r="BC279" s="181"/>
      <c r="BD279" s="181"/>
      <c r="BE279" s="181"/>
      <c r="BF279" s="181"/>
      <c r="BG279" s="110"/>
      <c r="BH279" s="675">
        <f t="shared" si="436"/>
        <v>0</v>
      </c>
      <c r="BI279" s="899"/>
      <c r="BJ279" s="181"/>
      <c r="BK279" s="181"/>
      <c r="BL279" s="181"/>
      <c r="BM279" s="110"/>
      <c r="BN279" s="959"/>
    </row>
    <row r="280" spans="1:66" x14ac:dyDescent="0.25">
      <c r="A280" s="67">
        <v>7700</v>
      </c>
      <c r="B280" s="984" t="s">
        <v>249</v>
      </c>
      <c r="C280" s="923">
        <f t="shared" ref="C280:E280" si="437">C281</f>
        <v>0</v>
      </c>
      <c r="D280" s="985">
        <f t="shared" si="437"/>
        <v>0</v>
      </c>
      <c r="E280" s="283">
        <f t="shared" si="437"/>
        <v>0</v>
      </c>
      <c r="F280" s="986">
        <f>F281</f>
        <v>0</v>
      </c>
      <c r="G280" s="184">
        <f>SUM(G281)</f>
        <v>0</v>
      </c>
      <c r="H280" s="184">
        <f t="shared" ref="H280:AX280" si="438">H281</f>
        <v>0</v>
      </c>
      <c r="I280" s="184">
        <f t="shared" si="438"/>
        <v>0</v>
      </c>
      <c r="J280" s="184">
        <f t="shared" si="438"/>
        <v>0</v>
      </c>
      <c r="K280" s="184">
        <f t="shared" si="438"/>
        <v>0</v>
      </c>
      <c r="L280" s="184">
        <f t="shared" si="438"/>
        <v>0</v>
      </c>
      <c r="M280" s="184">
        <f t="shared" si="438"/>
        <v>0</v>
      </c>
      <c r="N280" s="184">
        <f t="shared" si="438"/>
        <v>0</v>
      </c>
      <c r="O280" s="184">
        <f t="shared" si="438"/>
        <v>0</v>
      </c>
      <c r="P280" s="184">
        <f t="shared" si="438"/>
        <v>0</v>
      </c>
      <c r="Q280" s="184">
        <f t="shared" si="438"/>
        <v>0</v>
      </c>
      <c r="R280" s="184">
        <f t="shared" si="438"/>
        <v>0</v>
      </c>
      <c r="S280" s="184">
        <f t="shared" si="438"/>
        <v>0</v>
      </c>
      <c r="T280" s="184">
        <f t="shared" si="438"/>
        <v>0</v>
      </c>
      <c r="U280" s="184">
        <f t="shared" si="438"/>
        <v>0</v>
      </c>
      <c r="V280" s="184">
        <f t="shared" si="438"/>
        <v>0</v>
      </c>
      <c r="W280" s="184">
        <f t="shared" si="438"/>
        <v>0</v>
      </c>
      <c r="X280" s="184">
        <f t="shared" si="438"/>
        <v>0</v>
      </c>
      <c r="Y280" s="184">
        <f t="shared" si="438"/>
        <v>0</v>
      </c>
      <c r="Z280" s="184">
        <f t="shared" si="438"/>
        <v>0</v>
      </c>
      <c r="AA280" s="184">
        <f t="shared" si="438"/>
        <v>0</v>
      </c>
      <c r="AB280" s="184">
        <f t="shared" si="438"/>
        <v>0</v>
      </c>
      <c r="AC280" s="184">
        <f t="shared" si="438"/>
        <v>0</v>
      </c>
      <c r="AD280" s="184">
        <f t="shared" si="438"/>
        <v>0</v>
      </c>
      <c r="AE280" s="184">
        <f t="shared" si="438"/>
        <v>0</v>
      </c>
      <c r="AF280" s="184">
        <f t="shared" si="438"/>
        <v>0</v>
      </c>
      <c r="AG280" s="184">
        <f t="shared" si="438"/>
        <v>0</v>
      </c>
      <c r="AH280" s="184">
        <f t="shared" si="438"/>
        <v>0</v>
      </c>
      <c r="AI280" s="184">
        <f t="shared" si="438"/>
        <v>0</v>
      </c>
      <c r="AJ280" s="184">
        <f t="shared" si="438"/>
        <v>0</v>
      </c>
      <c r="AK280" s="184">
        <f t="shared" si="438"/>
        <v>0</v>
      </c>
      <c r="AL280" s="184">
        <f t="shared" si="438"/>
        <v>0</v>
      </c>
      <c r="AM280" s="184">
        <f t="shared" si="438"/>
        <v>0</v>
      </c>
      <c r="AN280" s="184">
        <f t="shared" si="438"/>
        <v>0</v>
      </c>
      <c r="AO280" s="184">
        <f t="shared" si="438"/>
        <v>0</v>
      </c>
      <c r="AP280" s="184">
        <f t="shared" si="438"/>
        <v>0</v>
      </c>
      <c r="AQ280" s="184">
        <f t="shared" si="438"/>
        <v>0</v>
      </c>
      <c r="AR280" s="184">
        <f t="shared" si="438"/>
        <v>0</v>
      </c>
      <c r="AS280" s="184">
        <f t="shared" si="438"/>
        <v>0</v>
      </c>
      <c r="AT280" s="184">
        <f t="shared" si="438"/>
        <v>0</v>
      </c>
      <c r="AU280" s="184">
        <f t="shared" si="438"/>
        <v>0</v>
      </c>
      <c r="AV280" s="184">
        <f t="shared" si="438"/>
        <v>0</v>
      </c>
      <c r="AW280" s="184">
        <f t="shared" si="438"/>
        <v>0</v>
      </c>
      <c r="AX280" s="184">
        <f t="shared" si="438"/>
        <v>0</v>
      </c>
      <c r="AY280" s="283">
        <f>AY281</f>
        <v>0</v>
      </c>
      <c r="AZ280" s="679">
        <f t="shared" ref="AZ280:BN280" si="439">AZ281</f>
        <v>0</v>
      </c>
      <c r="BA280" s="986">
        <f t="shared" si="439"/>
        <v>0</v>
      </c>
      <c r="BB280" s="184">
        <f t="shared" si="439"/>
        <v>0</v>
      </c>
      <c r="BC280" s="184">
        <f t="shared" si="439"/>
        <v>0</v>
      </c>
      <c r="BD280" s="184">
        <f t="shared" si="439"/>
        <v>0</v>
      </c>
      <c r="BE280" s="184">
        <f t="shared" si="439"/>
        <v>0</v>
      </c>
      <c r="BF280" s="184">
        <f t="shared" si="439"/>
        <v>0</v>
      </c>
      <c r="BG280" s="283">
        <f t="shared" si="439"/>
        <v>0</v>
      </c>
      <c r="BH280" s="679">
        <f t="shared" si="439"/>
        <v>0</v>
      </c>
      <c r="BI280" s="986">
        <f t="shared" si="439"/>
        <v>0</v>
      </c>
      <c r="BJ280" s="184">
        <f t="shared" si="439"/>
        <v>0</v>
      </c>
      <c r="BK280" s="184">
        <f t="shared" si="439"/>
        <v>0</v>
      </c>
      <c r="BL280" s="184">
        <f t="shared" si="439"/>
        <v>0</v>
      </c>
      <c r="BM280" s="283">
        <f t="shared" si="439"/>
        <v>0</v>
      </c>
      <c r="BN280" s="987">
        <f t="shared" si="439"/>
        <v>0</v>
      </c>
    </row>
    <row r="281" spans="1:66" x14ac:dyDescent="0.25">
      <c r="A281" s="92">
        <v>7720</v>
      </c>
      <c r="B281" s="45" t="s">
        <v>250</v>
      </c>
      <c r="C281" s="874"/>
      <c r="D281" s="957">
        <f>SUM(F281,BA281,BI281)</f>
        <v>0</v>
      </c>
      <c r="E281" s="275">
        <f>SUM(F281:AY281)</f>
        <v>0</v>
      </c>
      <c r="F281" s="899"/>
      <c r="G281" s="180"/>
      <c r="H281" s="180"/>
      <c r="I281" s="180"/>
      <c r="J281" s="180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/>
      <c r="AJ281" s="180"/>
      <c r="AK281" s="180"/>
      <c r="AL281" s="180"/>
      <c r="AM281" s="180"/>
      <c r="AN281" s="180"/>
      <c r="AO281" s="180"/>
      <c r="AP281" s="180"/>
      <c r="AQ281" s="180"/>
      <c r="AR281" s="180"/>
      <c r="AS281" s="180"/>
      <c r="AT281" s="180"/>
      <c r="AU281" s="180"/>
      <c r="AV281" s="180"/>
      <c r="AW281" s="180"/>
      <c r="AX281" s="180"/>
      <c r="AY281" s="275"/>
      <c r="AZ281" s="673">
        <f t="shared" si="428"/>
        <v>0</v>
      </c>
      <c r="BA281" s="899"/>
      <c r="BB281" s="180"/>
      <c r="BC281" s="180"/>
      <c r="BD281" s="180"/>
      <c r="BE281" s="180"/>
      <c r="BF281" s="180"/>
      <c r="BG281" s="275"/>
      <c r="BH281" s="673">
        <f t="shared" ref="BH281" si="440">SUM(BI281:BM281)</f>
        <v>0</v>
      </c>
      <c r="BI281" s="899"/>
      <c r="BJ281" s="180"/>
      <c r="BK281" s="180"/>
      <c r="BL281" s="180"/>
      <c r="BM281" s="275"/>
      <c r="BN281" s="959"/>
    </row>
    <row r="282" spans="1:66" x14ac:dyDescent="0.25">
      <c r="A282" s="130"/>
      <c r="B282" s="50" t="s">
        <v>278</v>
      </c>
      <c r="C282" s="878">
        <f t="shared" ref="C282:E282" si="441">SUM(C283:C284)</f>
        <v>0</v>
      </c>
      <c r="D282" s="903">
        <f t="shared" si="441"/>
        <v>0</v>
      </c>
      <c r="E282" s="119">
        <f t="shared" si="441"/>
        <v>0</v>
      </c>
      <c r="F282" s="903">
        <f>SUM(F283:F284)</f>
        <v>0</v>
      </c>
      <c r="G282" s="104">
        <f>SUM(G283:G284)</f>
        <v>0</v>
      </c>
      <c r="H282" s="104">
        <f t="shared" ref="H282:AX282" si="442">SUM(H283:H284)</f>
        <v>0</v>
      </c>
      <c r="I282" s="104">
        <f t="shared" si="442"/>
        <v>0</v>
      </c>
      <c r="J282" s="104">
        <f t="shared" si="442"/>
        <v>0</v>
      </c>
      <c r="K282" s="104">
        <f t="shared" si="442"/>
        <v>0</v>
      </c>
      <c r="L282" s="104">
        <f t="shared" si="442"/>
        <v>0</v>
      </c>
      <c r="M282" s="104">
        <f t="shared" si="442"/>
        <v>0</v>
      </c>
      <c r="N282" s="104">
        <f t="shared" si="442"/>
        <v>0</v>
      </c>
      <c r="O282" s="104">
        <f t="shared" si="442"/>
        <v>0</v>
      </c>
      <c r="P282" s="104">
        <f t="shared" si="442"/>
        <v>0</v>
      </c>
      <c r="Q282" s="104">
        <f t="shared" si="442"/>
        <v>0</v>
      </c>
      <c r="R282" s="104">
        <f t="shared" si="442"/>
        <v>0</v>
      </c>
      <c r="S282" s="104">
        <f t="shared" si="442"/>
        <v>0</v>
      </c>
      <c r="T282" s="104">
        <f t="shared" si="442"/>
        <v>0</v>
      </c>
      <c r="U282" s="104">
        <f t="shared" si="442"/>
        <v>0</v>
      </c>
      <c r="V282" s="104">
        <f t="shared" si="442"/>
        <v>0</v>
      </c>
      <c r="W282" s="104">
        <f t="shared" si="442"/>
        <v>0</v>
      </c>
      <c r="X282" s="104">
        <f t="shared" si="442"/>
        <v>0</v>
      </c>
      <c r="Y282" s="104">
        <f t="shared" si="442"/>
        <v>0</v>
      </c>
      <c r="Z282" s="104">
        <f t="shared" si="442"/>
        <v>0</v>
      </c>
      <c r="AA282" s="104">
        <f t="shared" si="442"/>
        <v>0</v>
      </c>
      <c r="AB282" s="104">
        <f t="shared" si="442"/>
        <v>0</v>
      </c>
      <c r="AC282" s="104">
        <f t="shared" si="442"/>
        <v>0</v>
      </c>
      <c r="AD282" s="104">
        <f t="shared" si="442"/>
        <v>0</v>
      </c>
      <c r="AE282" s="104">
        <f t="shared" si="442"/>
        <v>0</v>
      </c>
      <c r="AF282" s="104">
        <f t="shared" si="442"/>
        <v>0</v>
      </c>
      <c r="AG282" s="104">
        <f t="shared" si="442"/>
        <v>0</v>
      </c>
      <c r="AH282" s="104">
        <f t="shared" si="442"/>
        <v>0</v>
      </c>
      <c r="AI282" s="104">
        <f t="shared" si="442"/>
        <v>0</v>
      </c>
      <c r="AJ282" s="104">
        <f t="shared" si="442"/>
        <v>0</v>
      </c>
      <c r="AK282" s="104">
        <f t="shared" si="442"/>
        <v>0</v>
      </c>
      <c r="AL282" s="104">
        <f t="shared" si="442"/>
        <v>0</v>
      </c>
      <c r="AM282" s="104">
        <f t="shared" si="442"/>
        <v>0</v>
      </c>
      <c r="AN282" s="104">
        <f t="shared" si="442"/>
        <v>0</v>
      </c>
      <c r="AO282" s="104">
        <f t="shared" si="442"/>
        <v>0</v>
      </c>
      <c r="AP282" s="104">
        <f t="shared" si="442"/>
        <v>0</v>
      </c>
      <c r="AQ282" s="104">
        <f t="shared" si="442"/>
        <v>0</v>
      </c>
      <c r="AR282" s="104">
        <f t="shared" si="442"/>
        <v>0</v>
      </c>
      <c r="AS282" s="104">
        <f t="shared" si="442"/>
        <v>0</v>
      </c>
      <c r="AT282" s="104">
        <f t="shared" si="442"/>
        <v>0</v>
      </c>
      <c r="AU282" s="104">
        <f t="shared" si="442"/>
        <v>0</v>
      </c>
      <c r="AV282" s="104">
        <f t="shared" si="442"/>
        <v>0</v>
      </c>
      <c r="AW282" s="104">
        <f t="shared" si="442"/>
        <v>0</v>
      </c>
      <c r="AX282" s="104">
        <f t="shared" si="442"/>
        <v>0</v>
      </c>
      <c r="AY282" s="119">
        <f>SUM(AY283:AY284)</f>
        <v>0</v>
      </c>
      <c r="AZ282" s="343">
        <f t="shared" ref="AZ282" si="443">SUM(AZ283:AZ284)</f>
        <v>0</v>
      </c>
      <c r="BA282" s="903">
        <f>SUM(BA283:BA284)</f>
        <v>0</v>
      </c>
      <c r="BB282" s="104">
        <f t="shared" ref="BB282:BH282" si="444">SUM(BB283:BB284)</f>
        <v>0</v>
      </c>
      <c r="BC282" s="104">
        <f t="shared" si="444"/>
        <v>0</v>
      </c>
      <c r="BD282" s="104">
        <f t="shared" si="444"/>
        <v>0</v>
      </c>
      <c r="BE282" s="104">
        <f t="shared" si="444"/>
        <v>0</v>
      </c>
      <c r="BF282" s="104">
        <f t="shared" si="444"/>
        <v>0</v>
      </c>
      <c r="BG282" s="119">
        <f t="shared" si="444"/>
        <v>0</v>
      </c>
      <c r="BH282" s="343">
        <f t="shared" si="444"/>
        <v>0</v>
      </c>
      <c r="BI282" s="903">
        <f>SUM(BI283:BI284)</f>
        <v>0</v>
      </c>
      <c r="BJ282" s="104">
        <f t="shared" ref="BJ282:BM282" si="445">SUM(BJ283:BJ284)</f>
        <v>0</v>
      </c>
      <c r="BK282" s="104">
        <f t="shared" si="445"/>
        <v>0</v>
      </c>
      <c r="BL282" s="104">
        <f t="shared" si="445"/>
        <v>0</v>
      </c>
      <c r="BM282" s="119">
        <f t="shared" si="445"/>
        <v>0</v>
      </c>
      <c r="BN282" s="961">
        <f>SUM(BN283:BN284)</f>
        <v>0</v>
      </c>
    </row>
    <row r="283" spans="1:66" x14ac:dyDescent="0.25">
      <c r="A283" s="130" t="s">
        <v>281</v>
      </c>
      <c r="B283" s="31" t="s">
        <v>279</v>
      </c>
      <c r="C283" s="878">
        <f>SUM(E283,AZ283,BH283)</f>
        <v>0</v>
      </c>
      <c r="D283" s="903">
        <f>SUM(F283,BA283,BI283)</f>
        <v>0</v>
      </c>
      <c r="E283" s="110">
        <f>SUM(F283:AY283)</f>
        <v>0</v>
      </c>
      <c r="F283" s="905"/>
      <c r="G283" s="181"/>
      <c r="H283" s="181"/>
      <c r="I283" s="181"/>
      <c r="J283" s="181"/>
      <c r="K283" s="181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81"/>
      <c r="AA283" s="181"/>
      <c r="AB283" s="181"/>
      <c r="AC283" s="181"/>
      <c r="AD283" s="181"/>
      <c r="AE283" s="181"/>
      <c r="AF283" s="181"/>
      <c r="AG283" s="181"/>
      <c r="AH283" s="181"/>
      <c r="AI283" s="181"/>
      <c r="AJ283" s="181"/>
      <c r="AK283" s="181"/>
      <c r="AL283" s="181"/>
      <c r="AM283" s="181"/>
      <c r="AN283" s="181"/>
      <c r="AO283" s="181"/>
      <c r="AP283" s="181"/>
      <c r="AQ283" s="181"/>
      <c r="AR283" s="181"/>
      <c r="AS283" s="181"/>
      <c r="AT283" s="181"/>
      <c r="AU283" s="181"/>
      <c r="AV283" s="181"/>
      <c r="AW283" s="181"/>
      <c r="AX283" s="181"/>
      <c r="AY283" s="110"/>
      <c r="AZ283" s="675">
        <f t="shared" si="428"/>
        <v>0</v>
      </c>
      <c r="BA283" s="905"/>
      <c r="BB283" s="181"/>
      <c r="BC283" s="181"/>
      <c r="BD283" s="181"/>
      <c r="BE283" s="181"/>
      <c r="BF283" s="181"/>
      <c r="BG283" s="110"/>
      <c r="BH283" s="675">
        <f t="shared" ref="BH283:BH284" si="446">SUM(BI283:BM283)</f>
        <v>0</v>
      </c>
      <c r="BI283" s="905"/>
      <c r="BJ283" s="181"/>
      <c r="BK283" s="181"/>
      <c r="BL283" s="181"/>
      <c r="BM283" s="110"/>
      <c r="BN283" s="960"/>
    </row>
    <row r="284" spans="1:66" ht="24" x14ac:dyDescent="0.25">
      <c r="A284" s="130" t="s">
        <v>282</v>
      </c>
      <c r="B284" s="138" t="s">
        <v>280</v>
      </c>
      <c r="C284" s="874">
        <f>SUM(E284,AZ284,BH284)</f>
        <v>0</v>
      </c>
      <c r="D284" s="897">
        <f>SUM(F284,BA284,BI284)</f>
        <v>0</v>
      </c>
      <c r="E284" s="275">
        <f>SUM(F284:AY284)</f>
        <v>0</v>
      </c>
      <c r="F284" s="899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/>
      <c r="AJ284" s="180"/>
      <c r="AK284" s="180"/>
      <c r="AL284" s="180"/>
      <c r="AM284" s="180"/>
      <c r="AN284" s="180"/>
      <c r="AO284" s="180"/>
      <c r="AP284" s="180"/>
      <c r="AQ284" s="180"/>
      <c r="AR284" s="180"/>
      <c r="AS284" s="180"/>
      <c r="AT284" s="180"/>
      <c r="AU284" s="180"/>
      <c r="AV284" s="180"/>
      <c r="AW284" s="180"/>
      <c r="AX284" s="180"/>
      <c r="AY284" s="275"/>
      <c r="AZ284" s="673">
        <f t="shared" si="428"/>
        <v>0</v>
      </c>
      <c r="BA284" s="899"/>
      <c r="BB284" s="180"/>
      <c r="BC284" s="180"/>
      <c r="BD284" s="180"/>
      <c r="BE284" s="180"/>
      <c r="BF284" s="180"/>
      <c r="BG284" s="275"/>
      <c r="BH284" s="673">
        <f t="shared" si="446"/>
        <v>0</v>
      </c>
      <c r="BI284" s="899"/>
      <c r="BJ284" s="180"/>
      <c r="BK284" s="180"/>
      <c r="BL284" s="180"/>
      <c r="BM284" s="275"/>
      <c r="BN284" s="959"/>
    </row>
    <row r="285" spans="1:66" x14ac:dyDescent="0.25">
      <c r="A285" s="139"/>
      <c r="B285" s="401" t="s">
        <v>251</v>
      </c>
      <c r="C285" s="988">
        <f t="shared" ref="C285:E285" si="447">SUM(C282,C268,C230,C195,C187,C173,C75,C53)</f>
        <v>466324</v>
      </c>
      <c r="D285" s="989">
        <f t="shared" si="447"/>
        <v>500000</v>
      </c>
      <c r="E285" s="402">
        <f t="shared" si="447"/>
        <v>466324</v>
      </c>
      <c r="F285" s="989">
        <f>SUM(F282,F268,F230,F195,F187,F173,F75,F53)</f>
        <v>500000</v>
      </c>
      <c r="G285" s="406">
        <f>SUM(G282,G268,G230,G195,G187,G173,G75,G53)</f>
        <v>-29200</v>
      </c>
      <c r="H285" s="406">
        <f t="shared" ref="H285:AX285" si="448">SUM(H282,H268,H230,H195,H187,H173,H75,H53)</f>
        <v>-230</v>
      </c>
      <c r="I285" s="406">
        <f t="shared" si="448"/>
        <v>-1449</v>
      </c>
      <c r="J285" s="406">
        <f t="shared" si="448"/>
        <v>-302797</v>
      </c>
      <c r="K285" s="406">
        <f t="shared" si="448"/>
        <v>300000</v>
      </c>
      <c r="L285" s="406">
        <f t="shared" si="448"/>
        <v>0</v>
      </c>
      <c r="M285" s="406">
        <f t="shared" si="448"/>
        <v>0</v>
      </c>
      <c r="N285" s="406">
        <f t="shared" si="448"/>
        <v>0</v>
      </c>
      <c r="O285" s="406">
        <f t="shared" si="448"/>
        <v>0</v>
      </c>
      <c r="P285" s="406">
        <f t="shared" si="448"/>
        <v>0</v>
      </c>
      <c r="Q285" s="406">
        <f t="shared" si="448"/>
        <v>0</v>
      </c>
      <c r="R285" s="406">
        <f t="shared" si="448"/>
        <v>0</v>
      </c>
      <c r="S285" s="406">
        <f t="shared" si="448"/>
        <v>0</v>
      </c>
      <c r="T285" s="406">
        <f t="shared" si="448"/>
        <v>0</v>
      </c>
      <c r="U285" s="406">
        <f t="shared" si="448"/>
        <v>0</v>
      </c>
      <c r="V285" s="406">
        <f t="shared" si="448"/>
        <v>0</v>
      </c>
      <c r="W285" s="406">
        <f t="shared" si="448"/>
        <v>0</v>
      </c>
      <c r="X285" s="406">
        <f t="shared" si="448"/>
        <v>0</v>
      </c>
      <c r="Y285" s="406">
        <f t="shared" si="448"/>
        <v>0</v>
      </c>
      <c r="Z285" s="406">
        <f t="shared" si="448"/>
        <v>0</v>
      </c>
      <c r="AA285" s="406">
        <f t="shared" si="448"/>
        <v>0</v>
      </c>
      <c r="AB285" s="406">
        <f t="shared" si="448"/>
        <v>0</v>
      </c>
      <c r="AC285" s="406">
        <f t="shared" si="448"/>
        <v>0</v>
      </c>
      <c r="AD285" s="406">
        <f t="shared" si="448"/>
        <v>0</v>
      </c>
      <c r="AE285" s="406">
        <f t="shared" si="448"/>
        <v>0</v>
      </c>
      <c r="AF285" s="406">
        <f t="shared" si="448"/>
        <v>0</v>
      </c>
      <c r="AG285" s="406">
        <f t="shared" si="448"/>
        <v>0</v>
      </c>
      <c r="AH285" s="406">
        <f t="shared" si="448"/>
        <v>0</v>
      </c>
      <c r="AI285" s="406">
        <f t="shared" si="448"/>
        <v>0</v>
      </c>
      <c r="AJ285" s="406">
        <f t="shared" si="448"/>
        <v>0</v>
      </c>
      <c r="AK285" s="406">
        <f t="shared" si="448"/>
        <v>0</v>
      </c>
      <c r="AL285" s="406">
        <f t="shared" si="448"/>
        <v>0</v>
      </c>
      <c r="AM285" s="406">
        <f t="shared" si="448"/>
        <v>0</v>
      </c>
      <c r="AN285" s="406">
        <f t="shared" si="448"/>
        <v>0</v>
      </c>
      <c r="AO285" s="406">
        <f t="shared" si="448"/>
        <v>0</v>
      </c>
      <c r="AP285" s="406">
        <f t="shared" si="448"/>
        <v>0</v>
      </c>
      <c r="AQ285" s="406">
        <f t="shared" si="448"/>
        <v>0</v>
      </c>
      <c r="AR285" s="406">
        <f t="shared" si="448"/>
        <v>0</v>
      </c>
      <c r="AS285" s="406">
        <f t="shared" si="448"/>
        <v>0</v>
      </c>
      <c r="AT285" s="406">
        <f t="shared" si="448"/>
        <v>0</v>
      </c>
      <c r="AU285" s="406">
        <f t="shared" si="448"/>
        <v>0</v>
      </c>
      <c r="AV285" s="406">
        <f t="shared" si="448"/>
        <v>0</v>
      </c>
      <c r="AW285" s="406">
        <f t="shared" si="448"/>
        <v>0</v>
      </c>
      <c r="AX285" s="406">
        <f t="shared" si="448"/>
        <v>0</v>
      </c>
      <c r="AY285" s="402">
        <f>SUM(AY282,AY268,AY230,AY195,AY187,AY173,AY75,AY53)</f>
        <v>0</v>
      </c>
      <c r="AZ285" s="517">
        <f t="shared" ref="AZ285" si="449">SUM(AZ282,AZ268,AZ230,AZ195,AZ187,AZ173,AZ75,AZ53)</f>
        <v>0</v>
      </c>
      <c r="BA285" s="989">
        <f>SUM(BA282,BA268,BA230,BA195,BA187,BA173,BA75,BA53)</f>
        <v>0</v>
      </c>
      <c r="BB285" s="406">
        <f t="shared" ref="BB285:BH285" si="450">SUM(BB282,BB268,BB230,BB195,BB187,BB173,BB75,BB53)</f>
        <v>0</v>
      </c>
      <c r="BC285" s="406">
        <f t="shared" si="450"/>
        <v>0</v>
      </c>
      <c r="BD285" s="406">
        <f t="shared" si="450"/>
        <v>0</v>
      </c>
      <c r="BE285" s="406">
        <f t="shared" si="450"/>
        <v>0</v>
      </c>
      <c r="BF285" s="406">
        <f t="shared" si="450"/>
        <v>0</v>
      </c>
      <c r="BG285" s="402">
        <f t="shared" si="450"/>
        <v>0</v>
      </c>
      <c r="BH285" s="517">
        <f t="shared" si="450"/>
        <v>0</v>
      </c>
      <c r="BI285" s="989">
        <f>SUM(BI282,BI268,BI230,BI195,BI187,BI173,BI75,BI53)</f>
        <v>0</v>
      </c>
      <c r="BJ285" s="406">
        <f t="shared" ref="BJ285:BM285" si="451">SUM(BJ282,BJ268,BJ230,BJ195,BJ187,BJ173,BJ75,BJ53)</f>
        <v>0</v>
      </c>
      <c r="BK285" s="406">
        <f t="shared" si="451"/>
        <v>0</v>
      </c>
      <c r="BL285" s="406">
        <f t="shared" si="451"/>
        <v>0</v>
      </c>
      <c r="BM285" s="402">
        <f t="shared" si="451"/>
        <v>0</v>
      </c>
      <c r="BN285" s="956">
        <f>SUM(BN282,BN268,BN230,BN195,BN187,BN173,BN75,BN53)</f>
        <v>0</v>
      </c>
    </row>
    <row r="286" spans="1:66" ht="3" customHeight="1" x14ac:dyDescent="0.25">
      <c r="A286" s="139"/>
      <c r="B286" s="139"/>
      <c r="C286" s="659"/>
      <c r="D286" s="975"/>
      <c r="E286" s="123"/>
      <c r="F286" s="975"/>
      <c r="G286" s="186"/>
      <c r="H286" s="186"/>
      <c r="I286" s="186"/>
      <c r="J286" s="186"/>
      <c r="K286" s="186"/>
      <c r="L286" s="186"/>
      <c r="M286" s="186"/>
      <c r="N286" s="186"/>
      <c r="O286" s="186"/>
      <c r="P286" s="186"/>
      <c r="Q286" s="186"/>
      <c r="R286" s="186"/>
      <c r="S286" s="186"/>
      <c r="T286" s="186"/>
      <c r="U286" s="186"/>
      <c r="V286" s="186"/>
      <c r="W286" s="186"/>
      <c r="X286" s="186"/>
      <c r="Y286" s="186"/>
      <c r="Z286" s="186"/>
      <c r="AA286" s="186"/>
      <c r="AB286" s="186"/>
      <c r="AC286" s="186"/>
      <c r="AD286" s="186"/>
      <c r="AE286" s="186"/>
      <c r="AF286" s="186"/>
      <c r="AG286" s="186"/>
      <c r="AH286" s="186"/>
      <c r="AI286" s="186"/>
      <c r="AJ286" s="186"/>
      <c r="AK286" s="186"/>
      <c r="AL286" s="186"/>
      <c r="AM286" s="186"/>
      <c r="AN286" s="186"/>
      <c r="AO286" s="186"/>
      <c r="AP286" s="186"/>
      <c r="AQ286" s="186"/>
      <c r="AR286" s="186"/>
      <c r="AS286" s="186"/>
      <c r="AT286" s="186"/>
      <c r="AU286" s="186"/>
      <c r="AV286" s="186"/>
      <c r="AW286" s="186"/>
      <c r="AX286" s="186"/>
      <c r="AY286" s="123"/>
      <c r="AZ286" s="345"/>
      <c r="BA286" s="975"/>
      <c r="BB286" s="186"/>
      <c r="BC286" s="186"/>
      <c r="BD286" s="186"/>
      <c r="BE286" s="186"/>
      <c r="BF286" s="186"/>
      <c r="BG286" s="123"/>
      <c r="BH286" s="345"/>
      <c r="BI286" s="975"/>
      <c r="BJ286" s="186"/>
      <c r="BK286" s="186"/>
      <c r="BL286" s="186"/>
      <c r="BM286" s="123"/>
      <c r="BN286" s="956"/>
    </row>
    <row r="287" spans="1:66" s="17" customFormat="1" x14ac:dyDescent="0.25">
      <c r="A287" s="1121" t="s">
        <v>252</v>
      </c>
      <c r="B287" s="1122"/>
      <c r="C287" s="990">
        <f t="shared" ref="C287:E287" si="452">SUM(C25,C26,C42)-C51</f>
        <v>0</v>
      </c>
      <c r="D287" s="991">
        <f t="shared" si="452"/>
        <v>0</v>
      </c>
      <c r="E287" s="142">
        <f t="shared" si="452"/>
        <v>0</v>
      </c>
      <c r="F287" s="991">
        <f>SUM(F25,F26,F42)-F51</f>
        <v>0</v>
      </c>
      <c r="G287" s="190">
        <f>SUM(G25,G26,G42)-G51</f>
        <v>0</v>
      </c>
      <c r="H287" s="190">
        <f t="shared" ref="H287:AX287" si="453">SUM(H25,H26,H42)-H51</f>
        <v>0</v>
      </c>
      <c r="I287" s="190">
        <f t="shared" si="453"/>
        <v>0</v>
      </c>
      <c r="J287" s="190">
        <f t="shared" si="453"/>
        <v>0</v>
      </c>
      <c r="K287" s="190">
        <f t="shared" si="453"/>
        <v>0</v>
      </c>
      <c r="L287" s="190">
        <f t="shared" si="453"/>
        <v>0</v>
      </c>
      <c r="M287" s="190">
        <f t="shared" si="453"/>
        <v>0</v>
      </c>
      <c r="N287" s="190">
        <f t="shared" si="453"/>
        <v>0</v>
      </c>
      <c r="O287" s="190">
        <f t="shared" si="453"/>
        <v>0</v>
      </c>
      <c r="P287" s="190">
        <f t="shared" si="453"/>
        <v>0</v>
      </c>
      <c r="Q287" s="190">
        <f t="shared" si="453"/>
        <v>0</v>
      </c>
      <c r="R287" s="190">
        <f t="shared" si="453"/>
        <v>0</v>
      </c>
      <c r="S287" s="190">
        <f t="shared" si="453"/>
        <v>0</v>
      </c>
      <c r="T287" s="190">
        <f t="shared" si="453"/>
        <v>0</v>
      </c>
      <c r="U287" s="190">
        <f t="shared" si="453"/>
        <v>0</v>
      </c>
      <c r="V287" s="190">
        <f t="shared" si="453"/>
        <v>0</v>
      </c>
      <c r="W287" s="190">
        <f t="shared" si="453"/>
        <v>0</v>
      </c>
      <c r="X287" s="190">
        <f t="shared" si="453"/>
        <v>0</v>
      </c>
      <c r="Y287" s="190">
        <f t="shared" si="453"/>
        <v>0</v>
      </c>
      <c r="Z287" s="190">
        <f t="shared" si="453"/>
        <v>0</v>
      </c>
      <c r="AA287" s="190">
        <f t="shared" si="453"/>
        <v>0</v>
      </c>
      <c r="AB287" s="190">
        <f t="shared" si="453"/>
        <v>0</v>
      </c>
      <c r="AC287" s="190">
        <f t="shared" si="453"/>
        <v>0</v>
      </c>
      <c r="AD287" s="190">
        <f t="shared" si="453"/>
        <v>0</v>
      </c>
      <c r="AE287" s="190">
        <f t="shared" si="453"/>
        <v>0</v>
      </c>
      <c r="AF287" s="190">
        <f t="shared" si="453"/>
        <v>0</v>
      </c>
      <c r="AG287" s="190">
        <f t="shared" si="453"/>
        <v>0</v>
      </c>
      <c r="AH287" s="190">
        <f t="shared" si="453"/>
        <v>0</v>
      </c>
      <c r="AI287" s="190">
        <f t="shared" si="453"/>
        <v>0</v>
      </c>
      <c r="AJ287" s="190">
        <f t="shared" si="453"/>
        <v>0</v>
      </c>
      <c r="AK287" s="190">
        <f t="shared" si="453"/>
        <v>0</v>
      </c>
      <c r="AL287" s="190">
        <f t="shared" si="453"/>
        <v>0</v>
      </c>
      <c r="AM287" s="190">
        <f t="shared" si="453"/>
        <v>0</v>
      </c>
      <c r="AN287" s="190">
        <f t="shared" si="453"/>
        <v>0</v>
      </c>
      <c r="AO287" s="190">
        <f t="shared" si="453"/>
        <v>0</v>
      </c>
      <c r="AP287" s="190">
        <f t="shared" si="453"/>
        <v>0</v>
      </c>
      <c r="AQ287" s="190">
        <f t="shared" si="453"/>
        <v>0</v>
      </c>
      <c r="AR287" s="190">
        <f t="shared" si="453"/>
        <v>0</v>
      </c>
      <c r="AS287" s="190">
        <f t="shared" si="453"/>
        <v>0</v>
      </c>
      <c r="AT287" s="190">
        <f t="shared" si="453"/>
        <v>0</v>
      </c>
      <c r="AU287" s="190">
        <f t="shared" si="453"/>
        <v>0</v>
      </c>
      <c r="AV287" s="190">
        <f t="shared" si="453"/>
        <v>0</v>
      </c>
      <c r="AW287" s="190">
        <f t="shared" si="453"/>
        <v>0</v>
      </c>
      <c r="AX287" s="190">
        <f t="shared" si="453"/>
        <v>0</v>
      </c>
      <c r="AY287" s="142">
        <f>SUM(AY25,AY26,AY42)-AY51</f>
        <v>0</v>
      </c>
      <c r="AZ287" s="372">
        <f t="shared" ref="AZ287" si="454">SUM(AZ25,AZ26,AZ42)-AZ51</f>
        <v>0</v>
      </c>
      <c r="BA287" s="991">
        <f>SUM(BA25,BA26,BA42)-BA51</f>
        <v>0</v>
      </c>
      <c r="BB287" s="190">
        <f t="shared" ref="BB287:BG287" si="455">SUM(BB25,BB26,BB42)-BB51</f>
        <v>0</v>
      </c>
      <c r="BC287" s="190">
        <f t="shared" si="455"/>
        <v>0</v>
      </c>
      <c r="BD287" s="190">
        <f t="shared" si="455"/>
        <v>0</v>
      </c>
      <c r="BE287" s="190">
        <f t="shared" si="455"/>
        <v>0</v>
      </c>
      <c r="BF287" s="190">
        <f t="shared" si="455"/>
        <v>0</v>
      </c>
      <c r="BG287" s="142">
        <f t="shared" si="455"/>
        <v>0</v>
      </c>
      <c r="BH287" s="372">
        <f>(BH27+BH43)-BH51</f>
        <v>0</v>
      </c>
      <c r="BI287" s="991">
        <f>(BI27+BI43)-BI51</f>
        <v>0</v>
      </c>
      <c r="BJ287" s="190">
        <f t="shared" ref="BJ287:BM287" si="456">SUM(BJ25,BJ26,BJ42)-BJ51</f>
        <v>0</v>
      </c>
      <c r="BK287" s="190">
        <f t="shared" si="456"/>
        <v>0</v>
      </c>
      <c r="BL287" s="190">
        <f t="shared" si="456"/>
        <v>0</v>
      </c>
      <c r="BM287" s="142">
        <f t="shared" si="456"/>
        <v>0</v>
      </c>
      <c r="BN287" s="992">
        <f>BN45-BN51</f>
        <v>0</v>
      </c>
    </row>
    <row r="288" spans="1:66" ht="3" customHeight="1" x14ac:dyDescent="0.25">
      <c r="A288" s="145"/>
      <c r="B288" s="145"/>
      <c r="C288" s="659"/>
      <c r="D288" s="975"/>
      <c r="E288" s="123"/>
      <c r="F288" s="975"/>
      <c r="G288" s="186"/>
      <c r="H288" s="186"/>
      <c r="I288" s="186"/>
      <c r="J288" s="186"/>
      <c r="K288" s="186"/>
      <c r="L288" s="186"/>
      <c r="M288" s="186"/>
      <c r="N288" s="186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  <c r="AA288" s="186"/>
      <c r="AB288" s="186"/>
      <c r="AC288" s="186"/>
      <c r="AD288" s="186"/>
      <c r="AE288" s="186"/>
      <c r="AF288" s="186"/>
      <c r="AG288" s="186"/>
      <c r="AH288" s="186"/>
      <c r="AI288" s="186"/>
      <c r="AJ288" s="186"/>
      <c r="AK288" s="186"/>
      <c r="AL288" s="186"/>
      <c r="AM288" s="186"/>
      <c r="AN288" s="186"/>
      <c r="AO288" s="186"/>
      <c r="AP288" s="186"/>
      <c r="AQ288" s="186"/>
      <c r="AR288" s="186"/>
      <c r="AS288" s="186"/>
      <c r="AT288" s="186"/>
      <c r="AU288" s="186"/>
      <c r="AV288" s="186"/>
      <c r="AW288" s="186"/>
      <c r="AX288" s="186"/>
      <c r="AY288" s="123"/>
      <c r="AZ288" s="345"/>
      <c r="BA288" s="975"/>
      <c r="BB288" s="186"/>
      <c r="BC288" s="186"/>
      <c r="BD288" s="186"/>
      <c r="BE288" s="186"/>
      <c r="BF288" s="186"/>
      <c r="BG288" s="123"/>
      <c r="BH288" s="345"/>
      <c r="BI288" s="975"/>
      <c r="BJ288" s="186"/>
      <c r="BK288" s="186"/>
      <c r="BL288" s="186"/>
      <c r="BM288" s="123"/>
      <c r="BN288" s="956"/>
    </row>
    <row r="289" spans="1:66" s="17" customFormat="1" x14ac:dyDescent="0.25">
      <c r="A289" s="1121" t="s">
        <v>253</v>
      </c>
      <c r="B289" s="1122"/>
      <c r="C289" s="990">
        <f t="shared" ref="C289:BN289" si="457">SUM(C290,C292)-C300+C302</f>
        <v>0</v>
      </c>
      <c r="D289" s="991">
        <f t="shared" si="457"/>
        <v>0</v>
      </c>
      <c r="E289" s="142">
        <f t="shared" si="457"/>
        <v>0</v>
      </c>
      <c r="F289" s="991">
        <f t="shared" si="457"/>
        <v>0</v>
      </c>
      <c r="G289" s="190">
        <f t="shared" si="457"/>
        <v>0</v>
      </c>
      <c r="H289" s="190">
        <f t="shared" si="457"/>
        <v>0</v>
      </c>
      <c r="I289" s="190">
        <f t="shared" si="457"/>
        <v>0</v>
      </c>
      <c r="J289" s="190">
        <f t="shared" si="457"/>
        <v>0</v>
      </c>
      <c r="K289" s="190">
        <f t="shared" si="457"/>
        <v>0</v>
      </c>
      <c r="L289" s="190">
        <f t="shared" si="457"/>
        <v>0</v>
      </c>
      <c r="M289" s="190">
        <f t="shared" si="457"/>
        <v>0</v>
      </c>
      <c r="N289" s="190">
        <f t="shared" si="457"/>
        <v>0</v>
      </c>
      <c r="O289" s="190">
        <f t="shared" si="457"/>
        <v>0</v>
      </c>
      <c r="P289" s="190">
        <f t="shared" si="457"/>
        <v>0</v>
      </c>
      <c r="Q289" s="190">
        <f t="shared" si="457"/>
        <v>0</v>
      </c>
      <c r="R289" s="190">
        <f t="shared" si="457"/>
        <v>0</v>
      </c>
      <c r="S289" s="190">
        <f t="shared" si="457"/>
        <v>0</v>
      </c>
      <c r="T289" s="190">
        <f t="shared" si="457"/>
        <v>0</v>
      </c>
      <c r="U289" s="190">
        <f t="shared" si="457"/>
        <v>0</v>
      </c>
      <c r="V289" s="190">
        <f t="shared" si="457"/>
        <v>0</v>
      </c>
      <c r="W289" s="190">
        <f t="shared" si="457"/>
        <v>0</v>
      </c>
      <c r="X289" s="190">
        <f t="shared" si="457"/>
        <v>0</v>
      </c>
      <c r="Y289" s="190">
        <f t="shared" si="457"/>
        <v>0</v>
      </c>
      <c r="Z289" s="190">
        <f t="shared" si="457"/>
        <v>0</v>
      </c>
      <c r="AA289" s="190">
        <f t="shared" si="457"/>
        <v>0</v>
      </c>
      <c r="AB289" s="190">
        <f t="shared" si="457"/>
        <v>0</v>
      </c>
      <c r="AC289" s="190">
        <f t="shared" si="457"/>
        <v>0</v>
      </c>
      <c r="AD289" s="190">
        <f t="shared" si="457"/>
        <v>0</v>
      </c>
      <c r="AE289" s="190">
        <f t="shared" si="457"/>
        <v>0</v>
      </c>
      <c r="AF289" s="190">
        <f t="shared" si="457"/>
        <v>0</v>
      </c>
      <c r="AG289" s="190">
        <f t="shared" si="457"/>
        <v>0</v>
      </c>
      <c r="AH289" s="190">
        <f t="shared" si="457"/>
        <v>0</v>
      </c>
      <c r="AI289" s="190">
        <f t="shared" si="457"/>
        <v>0</v>
      </c>
      <c r="AJ289" s="190">
        <f t="shared" si="457"/>
        <v>0</v>
      </c>
      <c r="AK289" s="190">
        <f t="shared" si="457"/>
        <v>0</v>
      </c>
      <c r="AL289" s="190">
        <f t="shared" si="457"/>
        <v>0</v>
      </c>
      <c r="AM289" s="190">
        <f t="shared" si="457"/>
        <v>0</v>
      </c>
      <c r="AN289" s="190">
        <f t="shared" si="457"/>
        <v>0</v>
      </c>
      <c r="AO289" s="190">
        <f t="shared" si="457"/>
        <v>0</v>
      </c>
      <c r="AP289" s="190">
        <f t="shared" si="457"/>
        <v>0</v>
      </c>
      <c r="AQ289" s="190">
        <f t="shared" si="457"/>
        <v>0</v>
      </c>
      <c r="AR289" s="190">
        <f t="shared" si="457"/>
        <v>0</v>
      </c>
      <c r="AS289" s="190">
        <f t="shared" si="457"/>
        <v>0</v>
      </c>
      <c r="AT289" s="190">
        <f t="shared" si="457"/>
        <v>0</v>
      </c>
      <c r="AU289" s="190">
        <f t="shared" si="457"/>
        <v>0</v>
      </c>
      <c r="AV289" s="190">
        <f t="shared" si="457"/>
        <v>0</v>
      </c>
      <c r="AW289" s="190">
        <f t="shared" si="457"/>
        <v>0</v>
      </c>
      <c r="AX289" s="190">
        <f t="shared" si="457"/>
        <v>0</v>
      </c>
      <c r="AY289" s="142">
        <f t="shared" si="457"/>
        <v>0</v>
      </c>
      <c r="AZ289" s="372">
        <f t="shared" si="457"/>
        <v>0</v>
      </c>
      <c r="BA289" s="991">
        <f t="shared" si="457"/>
        <v>0</v>
      </c>
      <c r="BB289" s="190">
        <f t="shared" si="457"/>
        <v>0</v>
      </c>
      <c r="BC289" s="190">
        <f t="shared" si="457"/>
        <v>0</v>
      </c>
      <c r="BD289" s="190">
        <f t="shared" si="457"/>
        <v>0</v>
      </c>
      <c r="BE289" s="190">
        <f t="shared" si="457"/>
        <v>0</v>
      </c>
      <c r="BF289" s="190">
        <f t="shared" si="457"/>
        <v>0</v>
      </c>
      <c r="BG289" s="142">
        <f t="shared" si="457"/>
        <v>0</v>
      </c>
      <c r="BH289" s="372">
        <f t="shared" si="457"/>
        <v>0</v>
      </c>
      <c r="BI289" s="991">
        <f t="shared" si="457"/>
        <v>0</v>
      </c>
      <c r="BJ289" s="190">
        <f t="shared" si="457"/>
        <v>0</v>
      </c>
      <c r="BK289" s="190">
        <f t="shared" si="457"/>
        <v>0</v>
      </c>
      <c r="BL289" s="190">
        <f t="shared" si="457"/>
        <v>0</v>
      </c>
      <c r="BM289" s="142">
        <f t="shared" si="457"/>
        <v>0</v>
      </c>
      <c r="BN289" s="992">
        <f t="shared" si="457"/>
        <v>0</v>
      </c>
    </row>
    <row r="290" spans="1:66" s="17" customFormat="1" x14ac:dyDescent="0.25">
      <c r="A290" s="146" t="s">
        <v>254</v>
      </c>
      <c r="B290" s="146" t="s">
        <v>255</v>
      </c>
      <c r="C290" s="993">
        <f t="shared" ref="C290:BN290" si="458">C22-C282</f>
        <v>0</v>
      </c>
      <c r="D290" s="991">
        <f t="shared" si="458"/>
        <v>0</v>
      </c>
      <c r="E290" s="142">
        <f t="shared" si="458"/>
        <v>0</v>
      </c>
      <c r="F290" s="991">
        <f t="shared" si="458"/>
        <v>0</v>
      </c>
      <c r="G290" s="190">
        <f>G22-G282</f>
        <v>0</v>
      </c>
      <c r="H290" s="190">
        <f t="shared" ref="H290:AN290" si="459">H22-H282</f>
        <v>0</v>
      </c>
      <c r="I290" s="190">
        <f t="shared" si="459"/>
        <v>0</v>
      </c>
      <c r="J290" s="190">
        <f t="shared" si="459"/>
        <v>0</v>
      </c>
      <c r="K290" s="190">
        <f t="shared" si="459"/>
        <v>0</v>
      </c>
      <c r="L290" s="190">
        <f t="shared" si="459"/>
        <v>0</v>
      </c>
      <c r="M290" s="190">
        <f t="shared" si="459"/>
        <v>0</v>
      </c>
      <c r="N290" s="190">
        <f t="shared" si="459"/>
        <v>0</v>
      </c>
      <c r="O290" s="190">
        <f t="shared" si="459"/>
        <v>0</v>
      </c>
      <c r="P290" s="190">
        <f t="shared" si="459"/>
        <v>0</v>
      </c>
      <c r="Q290" s="190">
        <f t="shared" si="459"/>
        <v>0</v>
      </c>
      <c r="R290" s="190">
        <f t="shared" si="459"/>
        <v>0</v>
      </c>
      <c r="S290" s="190">
        <f t="shared" si="459"/>
        <v>0</v>
      </c>
      <c r="T290" s="190">
        <f t="shared" si="459"/>
        <v>0</v>
      </c>
      <c r="U290" s="190">
        <f t="shared" si="459"/>
        <v>0</v>
      </c>
      <c r="V290" s="190">
        <f t="shared" si="459"/>
        <v>0</v>
      </c>
      <c r="W290" s="190">
        <f t="shared" si="459"/>
        <v>0</v>
      </c>
      <c r="X290" s="190">
        <f t="shared" si="459"/>
        <v>0</v>
      </c>
      <c r="Y290" s="190">
        <f t="shared" si="459"/>
        <v>0</v>
      </c>
      <c r="Z290" s="190">
        <f t="shared" si="459"/>
        <v>0</v>
      </c>
      <c r="AA290" s="190">
        <f t="shared" si="459"/>
        <v>0</v>
      </c>
      <c r="AB290" s="190">
        <f t="shared" si="459"/>
        <v>0</v>
      </c>
      <c r="AC290" s="190">
        <f t="shared" si="459"/>
        <v>0</v>
      </c>
      <c r="AD290" s="190">
        <f t="shared" si="459"/>
        <v>0</v>
      </c>
      <c r="AE290" s="190">
        <f t="shared" si="459"/>
        <v>0</v>
      </c>
      <c r="AF290" s="190">
        <f t="shared" si="459"/>
        <v>0</v>
      </c>
      <c r="AG290" s="190">
        <f t="shared" si="459"/>
        <v>0</v>
      </c>
      <c r="AH290" s="190">
        <f t="shared" si="459"/>
        <v>0</v>
      </c>
      <c r="AI290" s="190">
        <f t="shared" si="459"/>
        <v>0</v>
      </c>
      <c r="AJ290" s="190">
        <f t="shared" si="459"/>
        <v>0</v>
      </c>
      <c r="AK290" s="190">
        <f t="shared" si="459"/>
        <v>0</v>
      </c>
      <c r="AL290" s="190">
        <f t="shared" si="459"/>
        <v>0</v>
      </c>
      <c r="AM290" s="190">
        <f t="shared" si="459"/>
        <v>0</v>
      </c>
      <c r="AN290" s="190">
        <f t="shared" si="459"/>
        <v>0</v>
      </c>
      <c r="AO290" s="190">
        <f t="shared" si="458"/>
        <v>0</v>
      </c>
      <c r="AP290" s="190">
        <f t="shared" si="458"/>
        <v>0</v>
      </c>
      <c r="AQ290" s="190">
        <f t="shared" si="458"/>
        <v>0</v>
      </c>
      <c r="AR290" s="190">
        <f t="shared" si="458"/>
        <v>0</v>
      </c>
      <c r="AS290" s="190">
        <f t="shared" si="458"/>
        <v>0</v>
      </c>
      <c r="AT290" s="190">
        <f t="shared" si="458"/>
        <v>0</v>
      </c>
      <c r="AU290" s="190">
        <f t="shared" si="458"/>
        <v>0</v>
      </c>
      <c r="AV290" s="190">
        <f t="shared" si="458"/>
        <v>0</v>
      </c>
      <c r="AW290" s="190">
        <f t="shared" si="458"/>
        <v>0</v>
      </c>
      <c r="AX290" s="190">
        <f t="shared" si="458"/>
        <v>0</v>
      </c>
      <c r="AY290" s="142">
        <f t="shared" si="458"/>
        <v>0</v>
      </c>
      <c r="AZ290" s="372">
        <f t="shared" si="458"/>
        <v>0</v>
      </c>
      <c r="BA290" s="991">
        <f t="shared" si="458"/>
        <v>0</v>
      </c>
      <c r="BB290" s="190">
        <f t="shared" si="458"/>
        <v>0</v>
      </c>
      <c r="BC290" s="190">
        <f t="shared" si="458"/>
        <v>0</v>
      </c>
      <c r="BD290" s="190">
        <f t="shared" si="458"/>
        <v>0</v>
      </c>
      <c r="BE290" s="190">
        <f t="shared" si="458"/>
        <v>0</v>
      </c>
      <c r="BF290" s="190">
        <f t="shared" si="458"/>
        <v>0</v>
      </c>
      <c r="BG290" s="142">
        <f t="shared" si="458"/>
        <v>0</v>
      </c>
      <c r="BH290" s="372">
        <f t="shared" si="458"/>
        <v>0</v>
      </c>
      <c r="BI290" s="991">
        <f t="shared" si="458"/>
        <v>0</v>
      </c>
      <c r="BJ290" s="190">
        <f t="shared" si="458"/>
        <v>0</v>
      </c>
      <c r="BK290" s="190">
        <f t="shared" si="458"/>
        <v>0</v>
      </c>
      <c r="BL290" s="190">
        <f t="shared" si="458"/>
        <v>0</v>
      </c>
      <c r="BM290" s="142">
        <f t="shared" si="458"/>
        <v>0</v>
      </c>
      <c r="BN290" s="992">
        <f t="shared" si="458"/>
        <v>0</v>
      </c>
    </row>
    <row r="291" spans="1:66" ht="3" customHeight="1" x14ac:dyDescent="0.25">
      <c r="A291" s="139"/>
      <c r="B291" s="139"/>
      <c r="C291" s="659"/>
      <c r="D291" s="975"/>
      <c r="E291" s="123"/>
      <c r="F291" s="975"/>
      <c r="G291" s="186"/>
      <c r="H291" s="186"/>
      <c r="I291" s="186"/>
      <c r="J291" s="186"/>
      <c r="K291" s="186"/>
      <c r="L291" s="186"/>
      <c r="M291" s="186"/>
      <c r="N291" s="186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  <c r="AA291" s="186"/>
      <c r="AB291" s="186"/>
      <c r="AC291" s="186"/>
      <c r="AD291" s="186"/>
      <c r="AE291" s="186"/>
      <c r="AF291" s="186"/>
      <c r="AG291" s="186"/>
      <c r="AH291" s="186"/>
      <c r="AI291" s="186"/>
      <c r="AJ291" s="186"/>
      <c r="AK291" s="186"/>
      <c r="AL291" s="186"/>
      <c r="AM291" s="186"/>
      <c r="AN291" s="186"/>
      <c r="AO291" s="186"/>
      <c r="AP291" s="186"/>
      <c r="AQ291" s="186"/>
      <c r="AR291" s="186"/>
      <c r="AS291" s="186"/>
      <c r="AT291" s="186"/>
      <c r="AU291" s="186"/>
      <c r="AV291" s="186"/>
      <c r="AW291" s="186"/>
      <c r="AX291" s="186"/>
      <c r="AY291" s="123"/>
      <c r="AZ291" s="345"/>
      <c r="BA291" s="975"/>
      <c r="BB291" s="186"/>
      <c r="BC291" s="186"/>
      <c r="BD291" s="186"/>
      <c r="BE291" s="186"/>
      <c r="BF291" s="186"/>
      <c r="BG291" s="123"/>
      <c r="BH291" s="345"/>
      <c r="BI291" s="975"/>
      <c r="BJ291" s="186"/>
      <c r="BK291" s="186"/>
      <c r="BL291" s="186"/>
      <c r="BM291" s="123"/>
      <c r="BN291" s="956"/>
    </row>
    <row r="292" spans="1:66" s="17" customFormat="1" x14ac:dyDescent="0.25">
      <c r="A292" s="148" t="s">
        <v>256</v>
      </c>
      <c r="B292" s="148" t="s">
        <v>257</v>
      </c>
      <c r="C292" s="990">
        <f t="shared" ref="C292:BN292" si="460">SUM(C293,C295,C297)-SUM(C294,C296,C298)</f>
        <v>0</v>
      </c>
      <c r="D292" s="991">
        <f t="shared" si="460"/>
        <v>0</v>
      </c>
      <c r="E292" s="142">
        <f t="shared" si="460"/>
        <v>0</v>
      </c>
      <c r="F292" s="991">
        <f t="shared" si="460"/>
        <v>0</v>
      </c>
      <c r="G292" s="190">
        <f t="shared" si="460"/>
        <v>0</v>
      </c>
      <c r="H292" s="190">
        <f t="shared" si="460"/>
        <v>0</v>
      </c>
      <c r="I292" s="190">
        <f t="shared" si="460"/>
        <v>0</v>
      </c>
      <c r="J292" s="190">
        <f t="shared" si="460"/>
        <v>0</v>
      </c>
      <c r="K292" s="190">
        <f t="shared" si="460"/>
        <v>0</v>
      </c>
      <c r="L292" s="190">
        <f t="shared" si="460"/>
        <v>0</v>
      </c>
      <c r="M292" s="190">
        <f t="shared" si="460"/>
        <v>0</v>
      </c>
      <c r="N292" s="190">
        <f t="shared" si="460"/>
        <v>0</v>
      </c>
      <c r="O292" s="190">
        <f t="shared" si="460"/>
        <v>0</v>
      </c>
      <c r="P292" s="190">
        <f t="shared" si="460"/>
        <v>0</v>
      </c>
      <c r="Q292" s="190">
        <f t="shared" si="460"/>
        <v>0</v>
      </c>
      <c r="R292" s="190">
        <f t="shared" si="460"/>
        <v>0</v>
      </c>
      <c r="S292" s="190">
        <f t="shared" si="460"/>
        <v>0</v>
      </c>
      <c r="T292" s="190">
        <f t="shared" si="460"/>
        <v>0</v>
      </c>
      <c r="U292" s="190">
        <f t="shared" si="460"/>
        <v>0</v>
      </c>
      <c r="V292" s="190">
        <f t="shared" si="460"/>
        <v>0</v>
      </c>
      <c r="W292" s="190">
        <f t="shared" si="460"/>
        <v>0</v>
      </c>
      <c r="X292" s="190">
        <f t="shared" si="460"/>
        <v>0</v>
      </c>
      <c r="Y292" s="190">
        <f t="shared" si="460"/>
        <v>0</v>
      </c>
      <c r="Z292" s="190">
        <f t="shared" si="460"/>
        <v>0</v>
      </c>
      <c r="AA292" s="190">
        <f t="shared" si="460"/>
        <v>0</v>
      </c>
      <c r="AB292" s="190">
        <f t="shared" si="460"/>
        <v>0</v>
      </c>
      <c r="AC292" s="190">
        <f t="shared" si="460"/>
        <v>0</v>
      </c>
      <c r="AD292" s="190">
        <f t="shared" si="460"/>
        <v>0</v>
      </c>
      <c r="AE292" s="190">
        <f t="shared" si="460"/>
        <v>0</v>
      </c>
      <c r="AF292" s="190">
        <f t="shared" si="460"/>
        <v>0</v>
      </c>
      <c r="AG292" s="190">
        <f t="shared" si="460"/>
        <v>0</v>
      </c>
      <c r="AH292" s="190">
        <f t="shared" si="460"/>
        <v>0</v>
      </c>
      <c r="AI292" s="190">
        <f t="shared" si="460"/>
        <v>0</v>
      </c>
      <c r="AJ292" s="190">
        <f t="shared" si="460"/>
        <v>0</v>
      </c>
      <c r="AK292" s="190">
        <f t="shared" si="460"/>
        <v>0</v>
      </c>
      <c r="AL292" s="190">
        <f t="shared" si="460"/>
        <v>0</v>
      </c>
      <c r="AM292" s="190">
        <f t="shared" si="460"/>
        <v>0</v>
      </c>
      <c r="AN292" s="190">
        <f t="shared" si="460"/>
        <v>0</v>
      </c>
      <c r="AO292" s="190">
        <f t="shared" si="460"/>
        <v>0</v>
      </c>
      <c r="AP292" s="190">
        <f t="shared" si="460"/>
        <v>0</v>
      </c>
      <c r="AQ292" s="190">
        <f t="shared" si="460"/>
        <v>0</v>
      </c>
      <c r="AR292" s="190">
        <f t="shared" si="460"/>
        <v>0</v>
      </c>
      <c r="AS292" s="190">
        <f t="shared" si="460"/>
        <v>0</v>
      </c>
      <c r="AT292" s="190">
        <f t="shared" si="460"/>
        <v>0</v>
      </c>
      <c r="AU292" s="190">
        <f t="shared" si="460"/>
        <v>0</v>
      </c>
      <c r="AV292" s="190">
        <f t="shared" si="460"/>
        <v>0</v>
      </c>
      <c r="AW292" s="190">
        <f t="shared" si="460"/>
        <v>0</v>
      </c>
      <c r="AX292" s="190">
        <f t="shared" si="460"/>
        <v>0</v>
      </c>
      <c r="AY292" s="142">
        <f t="shared" si="460"/>
        <v>0</v>
      </c>
      <c r="AZ292" s="372">
        <f t="shared" si="460"/>
        <v>0</v>
      </c>
      <c r="BA292" s="991">
        <f t="shared" si="460"/>
        <v>0</v>
      </c>
      <c r="BB292" s="190">
        <f t="shared" si="460"/>
        <v>0</v>
      </c>
      <c r="BC292" s="190">
        <f t="shared" si="460"/>
        <v>0</v>
      </c>
      <c r="BD292" s="190">
        <f t="shared" si="460"/>
        <v>0</v>
      </c>
      <c r="BE292" s="190">
        <f t="shared" si="460"/>
        <v>0</v>
      </c>
      <c r="BF292" s="190">
        <f t="shared" si="460"/>
        <v>0</v>
      </c>
      <c r="BG292" s="142">
        <f t="shared" si="460"/>
        <v>0</v>
      </c>
      <c r="BH292" s="372">
        <f t="shared" si="460"/>
        <v>0</v>
      </c>
      <c r="BI292" s="991">
        <f t="shared" si="460"/>
        <v>0</v>
      </c>
      <c r="BJ292" s="190">
        <f t="shared" si="460"/>
        <v>0</v>
      </c>
      <c r="BK292" s="190">
        <f t="shared" si="460"/>
        <v>0</v>
      </c>
      <c r="BL292" s="190">
        <f t="shared" si="460"/>
        <v>0</v>
      </c>
      <c r="BM292" s="142">
        <f t="shared" si="460"/>
        <v>0</v>
      </c>
      <c r="BN292" s="992">
        <f t="shared" si="460"/>
        <v>0</v>
      </c>
    </row>
    <row r="293" spans="1:66" x14ac:dyDescent="0.25">
      <c r="A293" s="149" t="s">
        <v>258</v>
      </c>
      <c r="B293" s="73" t="s">
        <v>259</v>
      </c>
      <c r="C293" s="920">
        <f t="shared" ref="C293:D298" si="461">SUM(E293,AZ293,BH293)</f>
        <v>0</v>
      </c>
      <c r="D293" s="910">
        <f t="shared" si="461"/>
        <v>0</v>
      </c>
      <c r="E293" s="276">
        <f t="shared" ref="E293:E298" si="462">SUM(F293:AY293)</f>
        <v>0</v>
      </c>
      <c r="F293" s="912"/>
      <c r="G293" s="191"/>
      <c r="H293" s="191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276"/>
      <c r="AZ293" s="686">
        <f t="shared" ref="AZ293:AZ298" si="463">SUM(BA293:BG293)</f>
        <v>0</v>
      </c>
      <c r="BA293" s="912"/>
      <c r="BB293" s="191"/>
      <c r="BC293" s="191"/>
      <c r="BD293" s="191"/>
      <c r="BE293" s="191"/>
      <c r="BF293" s="191"/>
      <c r="BG293" s="276"/>
      <c r="BH293" s="686">
        <f t="shared" ref="BH293:BH298" si="464">SUM(BI293:BM293)</f>
        <v>0</v>
      </c>
      <c r="BI293" s="912"/>
      <c r="BJ293" s="191"/>
      <c r="BK293" s="191"/>
      <c r="BL293" s="191"/>
      <c r="BM293" s="276"/>
      <c r="BN293" s="994"/>
    </row>
    <row r="294" spans="1:66" ht="24" x14ac:dyDescent="0.25">
      <c r="A294" s="130" t="s">
        <v>260</v>
      </c>
      <c r="B294" s="30" t="s">
        <v>261</v>
      </c>
      <c r="C294" s="878">
        <f t="shared" si="461"/>
        <v>0</v>
      </c>
      <c r="D294" s="903">
        <f t="shared" si="461"/>
        <v>0</v>
      </c>
      <c r="E294" s="110">
        <f t="shared" si="462"/>
        <v>0</v>
      </c>
      <c r="F294" s="905"/>
      <c r="G294" s="181"/>
      <c r="H294" s="181"/>
      <c r="I294" s="181"/>
      <c r="J294" s="181"/>
      <c r="K294" s="181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81"/>
      <c r="AA294" s="181"/>
      <c r="AB294" s="181"/>
      <c r="AC294" s="181"/>
      <c r="AD294" s="181"/>
      <c r="AE294" s="181"/>
      <c r="AF294" s="181"/>
      <c r="AG294" s="181"/>
      <c r="AH294" s="181"/>
      <c r="AI294" s="181"/>
      <c r="AJ294" s="181"/>
      <c r="AK294" s="181"/>
      <c r="AL294" s="181"/>
      <c r="AM294" s="181"/>
      <c r="AN294" s="181"/>
      <c r="AO294" s="181"/>
      <c r="AP294" s="181"/>
      <c r="AQ294" s="181"/>
      <c r="AR294" s="181"/>
      <c r="AS294" s="181"/>
      <c r="AT294" s="181"/>
      <c r="AU294" s="181"/>
      <c r="AV294" s="181"/>
      <c r="AW294" s="181"/>
      <c r="AX294" s="181"/>
      <c r="AY294" s="110"/>
      <c r="AZ294" s="675">
        <f t="shared" si="463"/>
        <v>0</v>
      </c>
      <c r="BA294" s="905"/>
      <c r="BB294" s="181"/>
      <c r="BC294" s="181"/>
      <c r="BD294" s="181"/>
      <c r="BE294" s="181"/>
      <c r="BF294" s="181"/>
      <c r="BG294" s="110"/>
      <c r="BH294" s="675">
        <f t="shared" si="464"/>
        <v>0</v>
      </c>
      <c r="BI294" s="905"/>
      <c r="BJ294" s="181"/>
      <c r="BK294" s="181"/>
      <c r="BL294" s="181"/>
      <c r="BM294" s="110"/>
      <c r="BN294" s="960"/>
    </row>
    <row r="295" spans="1:66" x14ac:dyDescent="0.25">
      <c r="A295" s="130" t="s">
        <v>262</v>
      </c>
      <c r="B295" s="30" t="s">
        <v>263</v>
      </c>
      <c r="C295" s="878">
        <f t="shared" si="461"/>
        <v>0</v>
      </c>
      <c r="D295" s="903">
        <f t="shared" si="461"/>
        <v>0</v>
      </c>
      <c r="E295" s="110">
        <f t="shared" si="462"/>
        <v>0</v>
      </c>
      <c r="F295" s="905"/>
      <c r="G295" s="181"/>
      <c r="H295" s="181"/>
      <c r="I295" s="181"/>
      <c r="J295" s="181"/>
      <c r="K295" s="181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/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/>
      <c r="AP295" s="181"/>
      <c r="AQ295" s="181"/>
      <c r="AR295" s="181"/>
      <c r="AS295" s="181"/>
      <c r="AT295" s="181"/>
      <c r="AU295" s="181"/>
      <c r="AV295" s="181"/>
      <c r="AW295" s="181"/>
      <c r="AX295" s="181"/>
      <c r="AY295" s="110"/>
      <c r="AZ295" s="675">
        <f t="shared" si="463"/>
        <v>0</v>
      </c>
      <c r="BA295" s="905"/>
      <c r="BB295" s="181"/>
      <c r="BC295" s="181"/>
      <c r="BD295" s="181"/>
      <c r="BE295" s="181"/>
      <c r="BF295" s="181"/>
      <c r="BG295" s="110"/>
      <c r="BH295" s="675">
        <f t="shared" si="464"/>
        <v>0</v>
      </c>
      <c r="BI295" s="905"/>
      <c r="BJ295" s="181"/>
      <c r="BK295" s="181"/>
      <c r="BL295" s="181"/>
      <c r="BM295" s="110"/>
      <c r="BN295" s="960"/>
    </row>
    <row r="296" spans="1:66" ht="24" x14ac:dyDescent="0.25">
      <c r="A296" s="130" t="s">
        <v>264</v>
      </c>
      <c r="B296" s="30" t="s">
        <v>265</v>
      </c>
      <c r="C296" s="878">
        <f t="shared" si="461"/>
        <v>0</v>
      </c>
      <c r="D296" s="903">
        <f t="shared" si="461"/>
        <v>0</v>
      </c>
      <c r="E296" s="110">
        <f t="shared" si="462"/>
        <v>0</v>
      </c>
      <c r="F296" s="905"/>
      <c r="G296" s="181"/>
      <c r="H296" s="181"/>
      <c r="I296" s="181"/>
      <c r="J296" s="181"/>
      <c r="K296" s="181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81"/>
      <c r="AA296" s="181"/>
      <c r="AB296" s="181"/>
      <c r="AC296" s="181"/>
      <c r="AD296" s="181"/>
      <c r="AE296" s="181"/>
      <c r="AF296" s="181"/>
      <c r="AG296" s="181"/>
      <c r="AH296" s="181"/>
      <c r="AI296" s="181"/>
      <c r="AJ296" s="181"/>
      <c r="AK296" s="181"/>
      <c r="AL296" s="181"/>
      <c r="AM296" s="181"/>
      <c r="AN296" s="181"/>
      <c r="AO296" s="181"/>
      <c r="AP296" s="181"/>
      <c r="AQ296" s="181"/>
      <c r="AR296" s="181"/>
      <c r="AS296" s="181"/>
      <c r="AT296" s="181"/>
      <c r="AU296" s="181"/>
      <c r="AV296" s="181"/>
      <c r="AW296" s="181"/>
      <c r="AX296" s="181"/>
      <c r="AY296" s="110"/>
      <c r="AZ296" s="675">
        <f t="shared" si="463"/>
        <v>0</v>
      </c>
      <c r="BA296" s="905"/>
      <c r="BB296" s="181"/>
      <c r="BC296" s="181"/>
      <c r="BD296" s="181"/>
      <c r="BE296" s="181"/>
      <c r="BF296" s="181"/>
      <c r="BG296" s="110"/>
      <c r="BH296" s="675">
        <f t="shared" si="464"/>
        <v>0</v>
      </c>
      <c r="BI296" s="905"/>
      <c r="BJ296" s="181"/>
      <c r="BK296" s="181"/>
      <c r="BL296" s="181"/>
      <c r="BM296" s="110"/>
      <c r="BN296" s="960"/>
    </row>
    <row r="297" spans="1:66" x14ac:dyDescent="0.25">
      <c r="A297" s="130" t="s">
        <v>266</v>
      </c>
      <c r="B297" s="30" t="s">
        <v>267</v>
      </c>
      <c r="C297" s="878">
        <f t="shared" si="461"/>
        <v>0</v>
      </c>
      <c r="D297" s="903">
        <f t="shared" si="461"/>
        <v>0</v>
      </c>
      <c r="E297" s="110">
        <f t="shared" si="462"/>
        <v>0</v>
      </c>
      <c r="F297" s="905"/>
      <c r="G297" s="181"/>
      <c r="H297" s="181"/>
      <c r="I297" s="181"/>
      <c r="J297" s="181"/>
      <c r="K297" s="181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81"/>
      <c r="AA297" s="181"/>
      <c r="AB297" s="181"/>
      <c r="AC297" s="181"/>
      <c r="AD297" s="181"/>
      <c r="AE297" s="181"/>
      <c r="AF297" s="181"/>
      <c r="AG297" s="181"/>
      <c r="AH297" s="181"/>
      <c r="AI297" s="181"/>
      <c r="AJ297" s="181"/>
      <c r="AK297" s="181"/>
      <c r="AL297" s="181"/>
      <c r="AM297" s="181"/>
      <c r="AN297" s="181"/>
      <c r="AO297" s="181"/>
      <c r="AP297" s="181"/>
      <c r="AQ297" s="181"/>
      <c r="AR297" s="181"/>
      <c r="AS297" s="181"/>
      <c r="AT297" s="181"/>
      <c r="AU297" s="181"/>
      <c r="AV297" s="181"/>
      <c r="AW297" s="181"/>
      <c r="AX297" s="181"/>
      <c r="AY297" s="110"/>
      <c r="AZ297" s="675">
        <f t="shared" si="463"/>
        <v>0</v>
      </c>
      <c r="BA297" s="905"/>
      <c r="BB297" s="181"/>
      <c r="BC297" s="181"/>
      <c r="BD297" s="181"/>
      <c r="BE297" s="181"/>
      <c r="BF297" s="181"/>
      <c r="BG297" s="110"/>
      <c r="BH297" s="675">
        <f t="shared" si="464"/>
        <v>0</v>
      </c>
      <c r="BI297" s="905"/>
      <c r="BJ297" s="181"/>
      <c r="BK297" s="181"/>
      <c r="BL297" s="181"/>
      <c r="BM297" s="110"/>
      <c r="BN297" s="960"/>
    </row>
    <row r="298" spans="1:66" ht="24" x14ac:dyDescent="0.25">
      <c r="A298" s="151" t="s">
        <v>268</v>
      </c>
      <c r="B298" s="152" t="s">
        <v>269</v>
      </c>
      <c r="C298" s="971">
        <f t="shared" si="461"/>
        <v>0</v>
      </c>
      <c r="D298" s="969">
        <f t="shared" si="461"/>
        <v>0</v>
      </c>
      <c r="E298" s="113">
        <f t="shared" si="462"/>
        <v>0</v>
      </c>
      <c r="F298" s="972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  <c r="Z298" s="185"/>
      <c r="AA298" s="185"/>
      <c r="AB298" s="185"/>
      <c r="AC298" s="185"/>
      <c r="AD298" s="185"/>
      <c r="AE298" s="185"/>
      <c r="AF298" s="185"/>
      <c r="AG298" s="185"/>
      <c r="AH298" s="185"/>
      <c r="AI298" s="185"/>
      <c r="AJ298" s="185"/>
      <c r="AK298" s="185"/>
      <c r="AL298" s="185"/>
      <c r="AM298" s="185"/>
      <c r="AN298" s="185"/>
      <c r="AO298" s="185"/>
      <c r="AP298" s="185"/>
      <c r="AQ298" s="185"/>
      <c r="AR298" s="185"/>
      <c r="AS298" s="185"/>
      <c r="AT298" s="185"/>
      <c r="AU298" s="185"/>
      <c r="AV298" s="185"/>
      <c r="AW298" s="185"/>
      <c r="AX298" s="185"/>
      <c r="AY298" s="113"/>
      <c r="AZ298" s="681">
        <f t="shared" si="463"/>
        <v>0</v>
      </c>
      <c r="BA298" s="972"/>
      <c r="BB298" s="185"/>
      <c r="BC298" s="185"/>
      <c r="BD298" s="185"/>
      <c r="BE298" s="185"/>
      <c r="BF298" s="185"/>
      <c r="BG298" s="113"/>
      <c r="BH298" s="681">
        <f t="shared" si="464"/>
        <v>0</v>
      </c>
      <c r="BI298" s="972"/>
      <c r="BJ298" s="185"/>
      <c r="BK298" s="185"/>
      <c r="BL298" s="185"/>
      <c r="BM298" s="113"/>
      <c r="BN298" s="973"/>
    </row>
    <row r="299" spans="1:66" ht="3" customHeight="1" x14ac:dyDescent="0.25">
      <c r="A299" s="139"/>
      <c r="B299" s="139"/>
      <c r="C299" s="659"/>
      <c r="D299" s="975"/>
      <c r="E299" s="123"/>
      <c r="F299" s="975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186"/>
      <c r="AC299" s="186"/>
      <c r="AD299" s="186"/>
      <c r="AE299" s="186"/>
      <c r="AF299" s="186"/>
      <c r="AG299" s="186"/>
      <c r="AH299" s="186"/>
      <c r="AI299" s="186"/>
      <c r="AJ299" s="186"/>
      <c r="AK299" s="186"/>
      <c r="AL299" s="186"/>
      <c r="AM299" s="186"/>
      <c r="AN299" s="186"/>
      <c r="AO299" s="186"/>
      <c r="AP299" s="186"/>
      <c r="AQ299" s="186"/>
      <c r="AR299" s="186"/>
      <c r="AS299" s="186"/>
      <c r="AT299" s="186"/>
      <c r="AU299" s="186"/>
      <c r="AV299" s="186"/>
      <c r="AW299" s="186"/>
      <c r="AX299" s="186"/>
      <c r="AY299" s="123"/>
      <c r="AZ299" s="345"/>
      <c r="BA299" s="975"/>
      <c r="BB299" s="186"/>
      <c r="BC299" s="186"/>
      <c r="BD299" s="186"/>
      <c r="BE299" s="186"/>
      <c r="BF299" s="186"/>
      <c r="BG299" s="123"/>
      <c r="BH299" s="345"/>
      <c r="BI299" s="975"/>
      <c r="BJ299" s="186"/>
      <c r="BK299" s="186"/>
      <c r="BL299" s="186"/>
      <c r="BM299" s="123"/>
      <c r="BN299" s="956"/>
    </row>
    <row r="300" spans="1:66" s="17" customFormat="1" x14ac:dyDescent="0.25">
      <c r="A300" s="148" t="s">
        <v>270</v>
      </c>
      <c r="B300" s="148" t="s">
        <v>271</v>
      </c>
      <c r="C300" s="990">
        <f>SUM(E300,AZ300,BH300)</f>
        <v>0</v>
      </c>
      <c r="D300" s="991">
        <f>SUM(F300,BA300,BI300)</f>
        <v>0</v>
      </c>
      <c r="E300" s="284">
        <f>SUM(F300:AY300)</f>
        <v>0</v>
      </c>
      <c r="F300" s="995"/>
      <c r="G300" s="192"/>
      <c r="H300" s="192"/>
      <c r="I300" s="192"/>
      <c r="J300" s="192"/>
      <c r="K300" s="192"/>
      <c r="L300" s="192"/>
      <c r="M300" s="192"/>
      <c r="N300" s="192"/>
      <c r="O300" s="192"/>
      <c r="P300" s="192"/>
      <c r="Q300" s="192"/>
      <c r="R300" s="192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284"/>
      <c r="AZ300" s="689">
        <f t="shared" ref="AZ300" si="465">SUM(BA300:BG300)</f>
        <v>0</v>
      </c>
      <c r="BA300" s="995"/>
      <c r="BB300" s="192"/>
      <c r="BC300" s="192"/>
      <c r="BD300" s="192"/>
      <c r="BE300" s="192"/>
      <c r="BF300" s="192"/>
      <c r="BG300" s="284"/>
      <c r="BH300" s="689">
        <f t="shared" ref="BH300" si="466">SUM(BI300:BM300)</f>
        <v>0</v>
      </c>
      <c r="BI300" s="995"/>
      <c r="BJ300" s="192"/>
      <c r="BK300" s="192"/>
      <c r="BL300" s="192"/>
      <c r="BM300" s="284"/>
      <c r="BN300" s="996"/>
    </row>
    <row r="301" spans="1:66" s="17" customFormat="1" ht="3" customHeight="1" x14ac:dyDescent="0.25">
      <c r="A301" s="148"/>
      <c r="B301" s="155"/>
      <c r="C301" s="997"/>
      <c r="D301" s="998"/>
      <c r="E301" s="281"/>
      <c r="F301" s="998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  <c r="AA301" s="177"/>
      <c r="AB301" s="177"/>
      <c r="AC301" s="177"/>
      <c r="AD301" s="177"/>
      <c r="AE301" s="177"/>
      <c r="AF301" s="177"/>
      <c r="AG301" s="177"/>
      <c r="AH301" s="177"/>
      <c r="AI301" s="177"/>
      <c r="AJ301" s="177"/>
      <c r="AK301" s="177"/>
      <c r="AL301" s="177"/>
      <c r="AM301" s="177"/>
      <c r="AN301" s="177"/>
      <c r="AO301" s="177"/>
      <c r="AP301" s="177"/>
      <c r="AQ301" s="177"/>
      <c r="AR301" s="177"/>
      <c r="AS301" s="177"/>
      <c r="AT301" s="177"/>
      <c r="AU301" s="177"/>
      <c r="AV301" s="177"/>
      <c r="AW301" s="177"/>
      <c r="AX301" s="177"/>
      <c r="AY301" s="281"/>
      <c r="AZ301" s="368"/>
      <c r="BA301" s="937"/>
      <c r="BB301" s="177"/>
      <c r="BC301" s="177"/>
      <c r="BD301" s="177"/>
      <c r="BE301" s="177"/>
      <c r="BF301" s="177"/>
      <c r="BG301" s="281"/>
      <c r="BH301" s="368"/>
      <c r="BI301" s="937"/>
      <c r="BJ301" s="177"/>
      <c r="BK301" s="177"/>
      <c r="BL301" s="177"/>
      <c r="BM301" s="281"/>
      <c r="BN301" s="950"/>
    </row>
    <row r="302" spans="1:66" s="17" customFormat="1" ht="48" x14ac:dyDescent="0.25">
      <c r="A302" s="148" t="s">
        <v>272</v>
      </c>
      <c r="B302" s="157" t="s">
        <v>273</v>
      </c>
      <c r="C302" s="890">
        <f>SUM(E302,AZ302,BH302)</f>
        <v>0</v>
      </c>
      <c r="D302" s="998">
        <f>SUM(F302,BA302,BI302)</f>
        <v>0</v>
      </c>
      <c r="E302" s="999">
        <f>SUM(F302:AY302)</f>
        <v>0</v>
      </c>
      <c r="F302" s="967"/>
      <c r="G302" s="1000"/>
      <c r="H302" s="1000"/>
      <c r="I302" s="1000"/>
      <c r="J302" s="1000"/>
      <c r="K302" s="1000"/>
      <c r="L302" s="1000"/>
      <c r="M302" s="1000"/>
      <c r="N302" s="1000"/>
      <c r="O302" s="1000"/>
      <c r="P302" s="1000"/>
      <c r="Q302" s="1000"/>
      <c r="R302" s="1000"/>
      <c r="S302" s="1000"/>
      <c r="T302" s="1000"/>
      <c r="U302" s="1000"/>
      <c r="V302" s="1000"/>
      <c r="W302" s="1000"/>
      <c r="X302" s="1000"/>
      <c r="Y302" s="1000"/>
      <c r="Z302" s="1000"/>
      <c r="AA302" s="1000"/>
      <c r="AB302" s="1000"/>
      <c r="AC302" s="1000"/>
      <c r="AD302" s="1000"/>
      <c r="AE302" s="1000"/>
      <c r="AF302" s="1000"/>
      <c r="AG302" s="1000"/>
      <c r="AH302" s="1000"/>
      <c r="AI302" s="1000"/>
      <c r="AJ302" s="1000"/>
      <c r="AK302" s="1000"/>
      <c r="AL302" s="1000"/>
      <c r="AM302" s="1000"/>
      <c r="AN302" s="1000"/>
      <c r="AO302" s="1000"/>
      <c r="AP302" s="1000"/>
      <c r="AQ302" s="1000"/>
      <c r="AR302" s="1000"/>
      <c r="AS302" s="1000"/>
      <c r="AT302" s="1000"/>
      <c r="AU302" s="1000"/>
      <c r="AV302" s="1000"/>
      <c r="AW302" s="1000"/>
      <c r="AX302" s="1000"/>
      <c r="AY302" s="999"/>
      <c r="AZ302" s="1001">
        <f t="shared" ref="AZ302" si="467">SUM(BA302:BG302)</f>
        <v>0</v>
      </c>
      <c r="BA302" s="1002"/>
      <c r="BB302" s="1003"/>
      <c r="BC302" s="1004"/>
      <c r="BD302" s="1004"/>
      <c r="BE302" s="1004"/>
      <c r="BF302" s="1004"/>
      <c r="BG302" s="1005"/>
      <c r="BH302" s="1001">
        <f t="shared" ref="BH302" si="468">SUM(BI302:BM302)</f>
        <v>0</v>
      </c>
      <c r="BI302" s="1002"/>
      <c r="BJ302" s="1000"/>
      <c r="BK302" s="1000"/>
      <c r="BL302" s="1000"/>
      <c r="BM302" s="999"/>
      <c r="BN302" s="1006"/>
    </row>
    <row r="303" spans="1:66" x14ac:dyDescent="0.25">
      <c r="A303" s="1"/>
      <c r="B303" s="1"/>
      <c r="D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BA303" s="1"/>
      <c r="BB303" s="1"/>
      <c r="BC303" s="1"/>
      <c r="BD303" s="1"/>
      <c r="BE303" s="1"/>
      <c r="BF303" s="1"/>
      <c r="BG303" s="1"/>
      <c r="BI303" s="1"/>
      <c r="BJ303" s="1"/>
      <c r="BK303" s="1"/>
      <c r="BL303" s="1"/>
      <c r="BM303" s="1"/>
      <c r="BN303" s="1"/>
    </row>
    <row r="304" spans="1:66" x14ac:dyDescent="0.25">
      <c r="A304" s="1"/>
      <c r="B304" s="1"/>
      <c r="D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BA304" s="1"/>
      <c r="BB304" s="1"/>
      <c r="BC304" s="1"/>
      <c r="BD304" s="1"/>
      <c r="BE304" s="1"/>
      <c r="BF304" s="1"/>
      <c r="BG304" s="1"/>
      <c r="BI304" s="1"/>
      <c r="BJ304" s="1"/>
      <c r="BK304" s="1"/>
      <c r="BL304" s="1"/>
      <c r="BM304" s="1"/>
      <c r="BN304" s="1"/>
    </row>
    <row r="305" spans="1:66" x14ac:dyDescent="0.25">
      <c r="A305" s="1"/>
      <c r="B305" s="1"/>
      <c r="D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BA305" s="1"/>
      <c r="BB305" s="1"/>
      <c r="BC305" s="1"/>
      <c r="BD305" s="1"/>
      <c r="BE305" s="1"/>
      <c r="BF305" s="1"/>
      <c r="BG305" s="1"/>
      <c r="BI305" s="1"/>
      <c r="BJ305" s="1"/>
      <c r="BK305" s="1"/>
      <c r="BL305" s="1"/>
      <c r="BM305" s="1"/>
      <c r="BN305" s="1"/>
    </row>
    <row r="306" spans="1:66" x14ac:dyDescent="0.25">
      <c r="A306" s="1"/>
      <c r="B306" s="1"/>
      <c r="D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BA306" s="1"/>
      <c r="BB306" s="1"/>
      <c r="BC306" s="1"/>
      <c r="BD306" s="1"/>
      <c r="BE306" s="1"/>
      <c r="BF306" s="1"/>
      <c r="BG306" s="1"/>
      <c r="BI306" s="1"/>
      <c r="BJ306" s="1"/>
      <c r="BK306" s="1"/>
      <c r="BL306" s="1"/>
      <c r="BM306" s="1"/>
      <c r="BN306" s="1"/>
    </row>
    <row r="307" spans="1:66" x14ac:dyDescent="0.25">
      <c r="A307" s="1"/>
      <c r="B307" s="1"/>
      <c r="D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BA307" s="1"/>
      <c r="BB307" s="1"/>
      <c r="BC307" s="1"/>
      <c r="BD307" s="1"/>
      <c r="BE307" s="1"/>
      <c r="BF307" s="1"/>
      <c r="BG307" s="1"/>
      <c r="BI307" s="1"/>
      <c r="BJ307" s="1"/>
      <c r="BK307" s="1"/>
      <c r="BL307" s="1"/>
      <c r="BM307" s="1"/>
      <c r="BN307" s="1"/>
    </row>
    <row r="308" spans="1:66" x14ac:dyDescent="0.25">
      <c r="A308" s="1"/>
      <c r="B308" s="1"/>
      <c r="D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BA308" s="1"/>
      <c r="BB308" s="1"/>
      <c r="BC308" s="1"/>
      <c r="BD308" s="1"/>
      <c r="BE308" s="1"/>
      <c r="BF308" s="1"/>
      <c r="BG308" s="1"/>
      <c r="BI308" s="1"/>
      <c r="BJ308" s="1"/>
      <c r="BK308" s="1"/>
      <c r="BL308" s="1"/>
      <c r="BM308" s="1"/>
      <c r="BN308" s="1"/>
    </row>
    <row r="309" spans="1:66" x14ac:dyDescent="0.25">
      <c r="A309" s="1"/>
      <c r="B309" s="1"/>
      <c r="D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BA309" s="1"/>
      <c r="BB309" s="1"/>
      <c r="BC309" s="1"/>
      <c r="BD309" s="1"/>
      <c r="BE309" s="1"/>
      <c r="BF309" s="1"/>
      <c r="BG309" s="1"/>
      <c r="BI309" s="1"/>
      <c r="BJ309" s="1"/>
      <c r="BK309" s="1"/>
      <c r="BL309" s="1"/>
      <c r="BM309" s="1"/>
      <c r="BN309" s="1"/>
    </row>
    <row r="310" spans="1:66" x14ac:dyDescent="0.25">
      <c r="A310" s="1"/>
      <c r="B310" s="1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BA310" s="1"/>
      <c r="BB310" s="1"/>
      <c r="BC310" s="1"/>
      <c r="BD310" s="1"/>
      <c r="BE310" s="1"/>
      <c r="BF310" s="1"/>
      <c r="BG310" s="1"/>
      <c r="BI310" s="1"/>
      <c r="BJ310" s="1"/>
      <c r="BK310" s="1"/>
      <c r="BL310" s="1"/>
      <c r="BM310" s="1"/>
      <c r="BN310" s="1"/>
    </row>
    <row r="311" spans="1:66" x14ac:dyDescent="0.25">
      <c r="A311" s="1"/>
      <c r="B311" s="1"/>
      <c r="D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BA311" s="1"/>
      <c r="BB311" s="1"/>
      <c r="BC311" s="1"/>
      <c r="BD311" s="1"/>
      <c r="BE311" s="1"/>
      <c r="BF311" s="1"/>
      <c r="BG311" s="1"/>
      <c r="BI311" s="1"/>
      <c r="BJ311" s="1"/>
      <c r="BK311" s="1"/>
      <c r="BL311" s="1"/>
      <c r="BM311" s="1"/>
      <c r="BN311" s="1"/>
    </row>
    <row r="312" spans="1:66" x14ac:dyDescent="0.25">
      <c r="A312" s="1"/>
      <c r="B312" s="1"/>
      <c r="D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BA312" s="1"/>
      <c r="BB312" s="1"/>
      <c r="BC312" s="1"/>
      <c r="BD312" s="1"/>
      <c r="BE312" s="1"/>
      <c r="BF312" s="1"/>
      <c r="BG312" s="1"/>
      <c r="BI312" s="1"/>
      <c r="BJ312" s="1"/>
      <c r="BK312" s="1"/>
      <c r="BL312" s="1"/>
      <c r="BM312" s="1"/>
      <c r="BN312" s="1"/>
    </row>
    <row r="313" spans="1:66" x14ac:dyDescent="0.25">
      <c r="A313" s="1"/>
      <c r="B313" s="1"/>
      <c r="D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BA313" s="1"/>
      <c r="BB313" s="1"/>
      <c r="BC313" s="1"/>
      <c r="BD313" s="1"/>
      <c r="BE313" s="1"/>
      <c r="BF313" s="1"/>
      <c r="BG313" s="1"/>
      <c r="BI313" s="1"/>
      <c r="BJ313" s="1"/>
      <c r="BK313" s="1"/>
      <c r="BL313" s="1"/>
      <c r="BM313" s="1"/>
      <c r="BN313" s="1"/>
    </row>
    <row r="314" spans="1:66" x14ac:dyDescent="0.25">
      <c r="A314" s="1"/>
      <c r="B314" s="1"/>
      <c r="D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BA314" s="1"/>
      <c r="BB314" s="1"/>
      <c r="BC314" s="1"/>
      <c r="BD314" s="1"/>
      <c r="BE314" s="1"/>
      <c r="BF314" s="1"/>
      <c r="BG314" s="1"/>
      <c r="BI314" s="1"/>
      <c r="BJ314" s="1"/>
      <c r="BK314" s="1"/>
      <c r="BL314" s="1"/>
      <c r="BM314" s="1"/>
      <c r="BN314" s="1"/>
    </row>
    <row r="315" spans="1:66" x14ac:dyDescent="0.25">
      <c r="A315" s="1"/>
      <c r="B315" s="1"/>
      <c r="D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BA315" s="1"/>
      <c r="BB315" s="1"/>
      <c r="BC315" s="1"/>
      <c r="BD315" s="1"/>
      <c r="BE315" s="1"/>
      <c r="BF315" s="1"/>
      <c r="BG315" s="1"/>
      <c r="BI315" s="1"/>
      <c r="BJ315" s="1"/>
      <c r="BK315" s="1"/>
      <c r="BL315" s="1"/>
      <c r="BM315" s="1"/>
      <c r="BN315" s="1"/>
    </row>
    <row r="316" spans="1:66" x14ac:dyDescent="0.25">
      <c r="A316" s="1"/>
      <c r="B316" s="1"/>
      <c r="D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BA316" s="1"/>
      <c r="BB316" s="1"/>
      <c r="BC316" s="1"/>
      <c r="BD316" s="1"/>
      <c r="BE316" s="1"/>
      <c r="BF316" s="1"/>
      <c r="BG316" s="1"/>
      <c r="BI316" s="1"/>
      <c r="BJ316" s="1"/>
      <c r="BK316" s="1"/>
      <c r="BL316" s="1"/>
      <c r="BM316" s="1"/>
      <c r="BN316" s="1"/>
    </row>
    <row r="317" spans="1:66" x14ac:dyDescent="0.25">
      <c r="A317" s="1"/>
      <c r="B317" s="1"/>
      <c r="D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BA317" s="1"/>
      <c r="BB317" s="1"/>
      <c r="BC317" s="1"/>
      <c r="BD317" s="1"/>
      <c r="BE317" s="1"/>
      <c r="BF317" s="1"/>
      <c r="BG317" s="1"/>
      <c r="BI317" s="1"/>
      <c r="BJ317" s="1"/>
      <c r="BK317" s="1"/>
      <c r="BL317" s="1"/>
      <c r="BM317" s="1"/>
      <c r="BN317" s="1"/>
    </row>
    <row r="318" spans="1:66" x14ac:dyDescent="0.25">
      <c r="A318" s="1"/>
      <c r="B318" s="1"/>
      <c r="D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BA318" s="1"/>
      <c r="BB318" s="1"/>
      <c r="BC318" s="1"/>
      <c r="BD318" s="1"/>
      <c r="BE318" s="1"/>
      <c r="BF318" s="1"/>
      <c r="BG318" s="1"/>
      <c r="BI318" s="1"/>
      <c r="BJ318" s="1"/>
      <c r="BK318" s="1"/>
      <c r="BL318" s="1"/>
      <c r="BM318" s="1"/>
      <c r="BN318" s="1"/>
    </row>
    <row r="319" spans="1:66" x14ac:dyDescent="0.25">
      <c r="A319" s="1"/>
      <c r="B319" s="1"/>
      <c r="D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BA319" s="1"/>
      <c r="BB319" s="1"/>
      <c r="BC319" s="1"/>
      <c r="BD319" s="1"/>
      <c r="BE319" s="1"/>
      <c r="BF319" s="1"/>
      <c r="BG319" s="1"/>
      <c r="BI319" s="1"/>
      <c r="BJ319" s="1"/>
      <c r="BK319" s="1"/>
      <c r="BL319" s="1"/>
      <c r="BM319" s="1"/>
      <c r="BN319" s="1"/>
    </row>
    <row r="320" spans="1:66" x14ac:dyDescent="0.25">
      <c r="A320" s="1"/>
      <c r="B320" s="1"/>
      <c r="D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BA320" s="1"/>
      <c r="BB320" s="1"/>
      <c r="BC320" s="1"/>
      <c r="BD320" s="1"/>
      <c r="BE320" s="1"/>
      <c r="BF320" s="1"/>
      <c r="BG320" s="1"/>
      <c r="BI320" s="1"/>
      <c r="BJ320" s="1"/>
      <c r="BK320" s="1"/>
      <c r="BL320" s="1"/>
      <c r="BM320" s="1"/>
      <c r="BN320" s="1"/>
    </row>
    <row r="321" spans="1:66" x14ac:dyDescent="0.25">
      <c r="A321" s="1"/>
      <c r="B321" s="1"/>
      <c r="D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BA321" s="1"/>
      <c r="BB321" s="1"/>
      <c r="BC321" s="1"/>
      <c r="BD321" s="1"/>
      <c r="BE321" s="1"/>
      <c r="BF321" s="1"/>
      <c r="BG321" s="1"/>
      <c r="BI321" s="1"/>
      <c r="BJ321" s="1"/>
      <c r="BK321" s="1"/>
      <c r="BL321" s="1"/>
      <c r="BM321" s="1"/>
      <c r="BN321" s="1"/>
    </row>
  </sheetData>
  <sheetProtection algorithmName="SHA-512" hashValue="bHyGmqjd5mc/ORaIy0rfGmTgTj1+xLrUirIJtOtTyRjgLyp8SWb9s4LGgiKJsfM0mUHqnt1nMFBMTI2gCLaboQ==" saltValue="0Ijmx3+WkTnAjbgFMHEUyA==" spinCount="100000" sheet="1" objects="1" scenarios="1"/>
  <mergeCells count="25">
    <mergeCell ref="A287:B287"/>
    <mergeCell ref="A289:B289"/>
    <mergeCell ref="AZ17:AZ18"/>
    <mergeCell ref="BA17:BA18"/>
    <mergeCell ref="BB17:BG17"/>
    <mergeCell ref="A16:A18"/>
    <mergeCell ref="B16:B18"/>
    <mergeCell ref="C16:BN16"/>
    <mergeCell ref="C17:C18"/>
    <mergeCell ref="D17:D18"/>
    <mergeCell ref="E17:E18"/>
    <mergeCell ref="F17:F18"/>
    <mergeCell ref="G17:AY17"/>
    <mergeCell ref="BN17:BN18"/>
    <mergeCell ref="BH17:BH18"/>
    <mergeCell ref="BI17:BI18"/>
    <mergeCell ref="A1:BN1"/>
    <mergeCell ref="A2:BN2"/>
    <mergeCell ref="C4:BN4"/>
    <mergeCell ref="C5:BN5"/>
    <mergeCell ref="BJ17:BM17"/>
    <mergeCell ref="C6:BN6"/>
    <mergeCell ref="C7:BN7"/>
    <mergeCell ref="C8:BN8"/>
    <mergeCell ref="C10:BN10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4.pielikums Jūrmalas pilsētas domes
 2015.gada 5.marta saistošajiem noteikumiem Nr.13
(protokols Nr.6, 11.punkts)
Tāme Nr.01.2.4.  </first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92D050"/>
  </sheetPr>
  <dimension ref="A1:Q322"/>
  <sheetViews>
    <sheetView view="pageLayout" zoomScaleNormal="90" workbookViewId="0">
      <selection activeCell="R9" sqref="R9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x14ac:dyDescent="0.25">
      <c r="A5" s="5" t="s">
        <v>0</v>
      </c>
      <c r="B5" s="6"/>
      <c r="C5" s="1100" t="s">
        <v>1341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2.75" x14ac:dyDescent="0.25">
      <c r="A6" s="5" t="s">
        <v>1</v>
      </c>
      <c r="B6" s="6"/>
      <c r="C6" s="1100" t="s">
        <v>1342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1351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689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1415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1354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/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 t="s">
        <v>1354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203102</v>
      </c>
      <c r="D22" s="195">
        <f>SUM(D23,D26,D27,D43,D44)</f>
        <v>0</v>
      </c>
      <c r="E22" s="20">
        <f>SUM(E23,E26,E27,E43,E44)</f>
        <v>166194</v>
      </c>
      <c r="F22" s="196">
        <f t="shared" ref="F22:F27" si="0">D22+E22</f>
        <v>166194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0</v>
      </c>
      <c r="K22" s="163">
        <f>SUM(K23,K28,K44)</f>
        <v>36908</v>
      </c>
      <c r="L22" s="21">
        <f>J22+K22</f>
        <v>36908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0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0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166194</v>
      </c>
      <c r="D26" s="203"/>
      <c r="E26" s="35">
        <v>166194</v>
      </c>
      <c r="F26" s="204">
        <f t="shared" si="0"/>
        <v>166194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36908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36908</v>
      </c>
      <c r="L28" s="101">
        <f t="shared" ref="L28:L42" si="2">J28+K28</f>
        <v>36908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30985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30985</v>
      </c>
      <c r="L35" s="101">
        <f t="shared" si="2"/>
        <v>30985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30985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>
        <v>30985</v>
      </c>
      <c r="L36" s="95">
        <f t="shared" si="2"/>
        <v>30985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5923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5923</v>
      </c>
      <c r="L38" s="101">
        <f t="shared" si="2"/>
        <v>5923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5923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>
        <v>5923</v>
      </c>
      <c r="L42" s="96">
        <f t="shared" si="2"/>
        <v>5923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>J45</f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203102</v>
      </c>
      <c r="D51" s="221">
        <f>SUM(D52,D283)</f>
        <v>0</v>
      </c>
      <c r="E51" s="78">
        <f>SUM(E52,E283)</f>
        <v>166194</v>
      </c>
      <c r="F51" s="222">
        <f t="shared" ref="F51:F115" si="5">D51+E51</f>
        <v>166194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0</v>
      </c>
      <c r="K51" s="175">
        <f>SUM(K52,K283)</f>
        <v>36908</v>
      </c>
      <c r="L51" s="79">
        <f t="shared" ref="L51:L115" si="7">J51+K51</f>
        <v>36908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203102</v>
      </c>
      <c r="D52" s="223">
        <f>SUM(D53,D195)</f>
        <v>0</v>
      </c>
      <c r="E52" s="82">
        <f>SUM(E53,E195)</f>
        <v>166194</v>
      </c>
      <c r="F52" s="224">
        <f t="shared" si="5"/>
        <v>166194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0</v>
      </c>
      <c r="K52" s="176">
        <f>SUM(K53,K195)</f>
        <v>36908</v>
      </c>
      <c r="L52" s="83">
        <f t="shared" si="7"/>
        <v>36908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202658</v>
      </c>
      <c r="D53" s="225">
        <f>SUM(D54,D76,D174,D188)</f>
        <v>0</v>
      </c>
      <c r="E53" s="85">
        <f>SUM(E54,E76,E174,E188)</f>
        <v>165750</v>
      </c>
      <c r="F53" s="226">
        <f t="shared" si="5"/>
        <v>165750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0</v>
      </c>
      <c r="K53" s="177">
        <f>SUM(K54,K76,K174,K188)</f>
        <v>36908</v>
      </c>
      <c r="L53" s="86">
        <f t="shared" si="7"/>
        <v>36908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77736</v>
      </c>
      <c r="D54" s="227">
        <f>SUM(D55,D68)</f>
        <v>0</v>
      </c>
      <c r="E54" s="88">
        <f>SUM(E55,E68)</f>
        <v>77736</v>
      </c>
      <c r="F54" s="228">
        <f t="shared" si="5"/>
        <v>77736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62008</v>
      </c>
      <c r="D55" s="229">
        <f>SUM(D56,D59,D67)</f>
        <v>0</v>
      </c>
      <c r="E55" s="43">
        <f>SUM(E56,E59,E67)</f>
        <v>62008</v>
      </c>
      <c r="F55" s="230">
        <f t="shared" si="5"/>
        <v>62008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55238</v>
      </c>
      <c r="D56" s="115">
        <f>SUM(D57:D58)</f>
        <v>0</v>
      </c>
      <c r="E56" s="93">
        <f>SUM(E57:E58)</f>
        <v>55238</v>
      </c>
      <c r="F56" s="231">
        <f t="shared" si="5"/>
        <v>55238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55238</v>
      </c>
      <c r="D58" s="233"/>
      <c r="E58" s="52">
        <v>55238</v>
      </c>
      <c r="F58" s="126">
        <f t="shared" si="5"/>
        <v>55238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6770</v>
      </c>
      <c r="D59" s="234">
        <f>SUM(D60:D66)</f>
        <v>0</v>
      </c>
      <c r="E59" s="34">
        <f>SUM(E60:E66)</f>
        <v>6770</v>
      </c>
      <c r="F59" s="131">
        <f>D59+E59</f>
        <v>6770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1207</v>
      </c>
      <c r="D61" s="233"/>
      <c r="E61" s="52">
        <v>1207</v>
      </c>
      <c r="F61" s="126">
        <f t="shared" si="5"/>
        <v>1207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1797</v>
      </c>
      <c r="D64" s="233"/>
      <c r="E64" s="52">
        <v>1797</v>
      </c>
      <c r="F64" s="126">
        <f t="shared" si="5"/>
        <v>1797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3766</v>
      </c>
      <c r="D65" s="233"/>
      <c r="E65" s="52">
        <v>3766</v>
      </c>
      <c r="F65" s="126">
        <f t="shared" si="5"/>
        <v>3766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15728</v>
      </c>
      <c r="D68" s="229">
        <f>SUM(D69:D70)</f>
        <v>0</v>
      </c>
      <c r="E68" s="43">
        <f>SUM(E69:E70)</f>
        <v>15728</v>
      </c>
      <c r="F68" s="230">
        <f>D68+E68</f>
        <v>15728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14866</v>
      </c>
      <c r="D69" s="232"/>
      <c r="E69" s="47">
        <v>14866</v>
      </c>
      <c r="F69" s="127">
        <f t="shared" si="5"/>
        <v>14866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862</v>
      </c>
      <c r="D70" s="234">
        <f>SUM(D71:D75)</f>
        <v>0</v>
      </c>
      <c r="E70" s="34">
        <f>SUM(E71:E75)</f>
        <v>862</v>
      </c>
      <c r="F70" s="131">
        <f t="shared" si="5"/>
        <v>862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0</v>
      </c>
      <c r="D71" s="233"/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862</v>
      </c>
      <c r="D74" s="233"/>
      <c r="E74" s="52">
        <v>862</v>
      </c>
      <c r="F74" s="126">
        <f t="shared" si="5"/>
        <v>862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124922</v>
      </c>
      <c r="D76" s="227">
        <f>SUM(D77,D84,D131,D165,D166,D173)</f>
        <v>0</v>
      </c>
      <c r="E76" s="88">
        <f>SUM(E77,E84,E131,E165,E166,E173)</f>
        <v>88014</v>
      </c>
      <c r="F76" s="228">
        <f t="shared" si="5"/>
        <v>88014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0</v>
      </c>
      <c r="K76" s="178">
        <f>SUM(K77,K84,K131,K165,K166,K173)</f>
        <v>36908</v>
      </c>
      <c r="L76" s="89">
        <f t="shared" si="7"/>
        <v>36908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100356</v>
      </c>
      <c r="D84" s="229">
        <f>SUM(D85,D90,D96,D104,D113,D117,D123,D129)</f>
        <v>0</v>
      </c>
      <c r="E84" s="43">
        <f>SUM(E85,E90,E96,E104,E113,E117,E123,E129)</f>
        <v>81145</v>
      </c>
      <c r="F84" s="230">
        <f t="shared" si="5"/>
        <v>81145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19211</v>
      </c>
      <c r="L84" s="101">
        <f t="shared" si="7"/>
        <v>19211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1267</v>
      </c>
      <c r="D85" s="115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1267</v>
      </c>
      <c r="L85" s="94">
        <f t="shared" si="7"/>
        <v>1267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1122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>
        <v>1122</v>
      </c>
      <c r="L87" s="96">
        <f t="shared" si="7"/>
        <v>1122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120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>
        <v>120</v>
      </c>
      <c r="L88" s="96">
        <f t="shared" si="7"/>
        <v>120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25</v>
      </c>
      <c r="D89" s="233"/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>
        <v>25</v>
      </c>
      <c r="L89" s="96">
        <f t="shared" si="7"/>
        <v>25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69364</v>
      </c>
      <c r="D90" s="234">
        <f>SUM(D91:D95)</f>
        <v>0</v>
      </c>
      <c r="E90" s="34">
        <f>SUM(E91:E95)</f>
        <v>58718</v>
      </c>
      <c r="F90" s="131">
        <f t="shared" si="5"/>
        <v>58718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10646</v>
      </c>
      <c r="L90" s="98">
        <f t="shared" si="7"/>
        <v>10646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2433</v>
      </c>
      <c r="D91" s="233"/>
      <c r="E91" s="52">
        <v>2433</v>
      </c>
      <c r="F91" s="126">
        <f t="shared" si="5"/>
        <v>2433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2347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>
        <v>2347</v>
      </c>
      <c r="L92" s="96">
        <f t="shared" si="7"/>
        <v>2347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64270</v>
      </c>
      <c r="D93" s="233"/>
      <c r="E93" s="52">
        <v>56285</v>
      </c>
      <c r="F93" s="126">
        <f t="shared" si="5"/>
        <v>56285</v>
      </c>
      <c r="G93" s="233"/>
      <c r="H93" s="181"/>
      <c r="I93" s="96">
        <f t="shared" si="6"/>
        <v>0</v>
      </c>
      <c r="J93" s="233"/>
      <c r="K93" s="181">
        <v>7985</v>
      </c>
      <c r="L93" s="96">
        <f t="shared" si="7"/>
        <v>7985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314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>
        <v>314</v>
      </c>
      <c r="L94" s="96">
        <f t="shared" si="7"/>
        <v>314</v>
      </c>
      <c r="M94" s="110"/>
      <c r="N94" s="52"/>
      <c r="O94" s="96">
        <f t="shared" si="8"/>
        <v>0</v>
      </c>
      <c r="P94" s="351" t="s">
        <v>571</v>
      </c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136</v>
      </c>
      <c r="D96" s="23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136</v>
      </c>
      <c r="L96" s="98">
        <f t="shared" si="7"/>
        <v>136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56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>
        <v>56</v>
      </c>
      <c r="L100" s="96">
        <f t="shared" si="7"/>
        <v>56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80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>
        <v>80</v>
      </c>
      <c r="L102" s="96">
        <f t="shared" si="7"/>
        <v>80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28634</v>
      </c>
      <c r="D104" s="234">
        <f>SUM(D105:D112)</f>
        <v>0</v>
      </c>
      <c r="E104" s="34">
        <f>SUM(E105:E112)</f>
        <v>22427</v>
      </c>
      <c r="F104" s="131">
        <f t="shared" si="5"/>
        <v>22427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6207</v>
      </c>
      <c r="L104" s="98">
        <f t="shared" si="7"/>
        <v>6207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36" x14ac:dyDescent="0.25">
      <c r="A107" s="31">
        <v>2243</v>
      </c>
      <c r="B107" s="50" t="s">
        <v>90</v>
      </c>
      <c r="C107" s="343">
        <f t="shared" si="4"/>
        <v>8311</v>
      </c>
      <c r="D107" s="233"/>
      <c r="E107" s="52">
        <v>4104</v>
      </c>
      <c r="F107" s="126">
        <f t="shared" si="5"/>
        <v>4104</v>
      </c>
      <c r="G107" s="233"/>
      <c r="H107" s="181"/>
      <c r="I107" s="96">
        <f t="shared" si="6"/>
        <v>0</v>
      </c>
      <c r="J107" s="233"/>
      <c r="K107" s="181">
        <v>4207</v>
      </c>
      <c r="L107" s="96">
        <f t="shared" si="7"/>
        <v>4207</v>
      </c>
      <c r="M107" s="110"/>
      <c r="N107" s="52"/>
      <c r="O107" s="96">
        <f t="shared" si="8"/>
        <v>0</v>
      </c>
      <c r="P107" s="351" t="s">
        <v>1355</v>
      </c>
    </row>
    <row r="108" spans="1:16" ht="48" x14ac:dyDescent="0.25">
      <c r="A108" s="31">
        <v>2244</v>
      </c>
      <c r="B108" s="50" t="s">
        <v>306</v>
      </c>
      <c r="C108" s="343">
        <f t="shared" si="4"/>
        <v>20323</v>
      </c>
      <c r="D108" s="233"/>
      <c r="E108" s="52">
        <v>18323</v>
      </c>
      <c r="F108" s="126">
        <f t="shared" si="5"/>
        <v>18323</v>
      </c>
      <c r="G108" s="233"/>
      <c r="H108" s="181"/>
      <c r="I108" s="96">
        <f t="shared" si="6"/>
        <v>0</v>
      </c>
      <c r="J108" s="233"/>
      <c r="K108" s="181">
        <v>2000</v>
      </c>
      <c r="L108" s="96">
        <f t="shared" si="7"/>
        <v>2000</v>
      </c>
      <c r="M108" s="110"/>
      <c r="N108" s="52"/>
      <c r="O108" s="96">
        <f t="shared" si="8"/>
        <v>0</v>
      </c>
      <c r="P108" s="351" t="s">
        <v>1356</v>
      </c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35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35</v>
      </c>
      <c r="L117" s="98">
        <f t="shared" si="12"/>
        <v>35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ht="24" x14ac:dyDescent="0.25">
      <c r="A122" s="31">
        <v>2269</v>
      </c>
      <c r="B122" s="50" t="s">
        <v>103</v>
      </c>
      <c r="C122" s="343">
        <f t="shared" si="9"/>
        <v>35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>
        <v>35</v>
      </c>
      <c r="L122" s="96">
        <f t="shared" si="12"/>
        <v>35</v>
      </c>
      <c r="M122" s="110"/>
      <c r="N122" s="52"/>
      <c r="O122" s="96">
        <f t="shared" si="13"/>
        <v>0</v>
      </c>
      <c r="P122" s="351" t="s">
        <v>574</v>
      </c>
    </row>
    <row r="123" spans="1:16" x14ac:dyDescent="0.25">
      <c r="A123" s="97">
        <v>2270</v>
      </c>
      <c r="B123" s="50" t="s">
        <v>104</v>
      </c>
      <c r="C123" s="343">
        <f t="shared" si="9"/>
        <v>920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920</v>
      </c>
      <c r="L123" s="98">
        <f t="shared" si="12"/>
        <v>920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920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>
        <v>920</v>
      </c>
      <c r="L128" s="96">
        <f t="shared" si="12"/>
        <v>920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ref="J129" si="15">SUM(J130)</f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23066</v>
      </c>
      <c r="D131" s="229">
        <f>SUM(D132,D137,D141,D142,D145,D152,D160,D161,D164)</f>
        <v>0</v>
      </c>
      <c r="E131" s="43">
        <f>SUM(E132,E137,E141,E142,E145,E152,E160,E161,E164)</f>
        <v>6869</v>
      </c>
      <c r="F131" s="230">
        <f t="shared" si="10"/>
        <v>6869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0</v>
      </c>
      <c r="K131" s="91">
        <f>SUM(K132,K137,K141,K142,K145,K152,K160,K161,K164)</f>
        <v>16197</v>
      </c>
      <c r="L131" s="101">
        <f t="shared" si="12"/>
        <v>16197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9683</v>
      </c>
      <c r="D132" s="342">
        <f>SUM(D133:D136)</f>
        <v>0</v>
      </c>
      <c r="E132" s="183">
        <f>SUM(E133:E136)</f>
        <v>0</v>
      </c>
      <c r="F132" s="238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9683</v>
      </c>
      <c r="L132" s="103">
        <f t="shared" si="12"/>
        <v>9683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ht="24" x14ac:dyDescent="0.25">
      <c r="A133" s="31">
        <v>2311</v>
      </c>
      <c r="B133" s="50" t="s">
        <v>113</v>
      </c>
      <c r="C133" s="343">
        <f t="shared" si="9"/>
        <v>1197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/>
      <c r="K133" s="181">
        <v>1197</v>
      </c>
      <c r="L133" s="96">
        <f t="shared" si="12"/>
        <v>1197</v>
      </c>
      <c r="M133" s="110"/>
      <c r="N133" s="52"/>
      <c r="O133" s="96">
        <f t="shared" si="13"/>
        <v>0</v>
      </c>
      <c r="P133" s="351" t="s">
        <v>573</v>
      </c>
    </row>
    <row r="134" spans="1:16" ht="24" x14ac:dyDescent="0.25">
      <c r="A134" s="31">
        <v>2312</v>
      </c>
      <c r="B134" s="50" t="s">
        <v>114</v>
      </c>
      <c r="C134" s="343">
        <f t="shared" si="9"/>
        <v>8486</v>
      </c>
      <c r="D134" s="233"/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>
        <v>8486</v>
      </c>
      <c r="L134" s="96">
        <f t="shared" si="12"/>
        <v>8486</v>
      </c>
      <c r="M134" s="110"/>
      <c r="N134" s="52"/>
      <c r="O134" s="96">
        <f t="shared" si="13"/>
        <v>0</v>
      </c>
      <c r="P134" s="351" t="s">
        <v>1357</v>
      </c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0</v>
      </c>
      <c r="D139" s="233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200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200</v>
      </c>
      <c r="L142" s="98">
        <f t="shared" si="12"/>
        <v>200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200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>
        <v>200</v>
      </c>
      <c r="L143" s="96">
        <f t="shared" si="12"/>
        <v>200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13183</v>
      </c>
      <c r="D145" s="115">
        <f>SUM(D146:D151)</f>
        <v>0</v>
      </c>
      <c r="E145" s="93">
        <f>SUM(E146:E151)</f>
        <v>6869</v>
      </c>
      <c r="F145" s="231">
        <f t="shared" si="10"/>
        <v>6869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6314</v>
      </c>
      <c r="L145" s="94">
        <f t="shared" si="12"/>
        <v>6314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3025</v>
      </c>
      <c r="D146" s="232"/>
      <c r="E146" s="47">
        <v>1914</v>
      </c>
      <c r="F146" s="127">
        <f t="shared" si="10"/>
        <v>1914</v>
      </c>
      <c r="G146" s="232"/>
      <c r="H146" s="180"/>
      <c r="I146" s="95">
        <f t="shared" si="11"/>
        <v>0</v>
      </c>
      <c r="J146" s="232"/>
      <c r="K146" s="180">
        <v>1111</v>
      </c>
      <c r="L146" s="95">
        <f t="shared" si="12"/>
        <v>1111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5908</v>
      </c>
      <c r="D147" s="233"/>
      <c r="E147" s="52">
        <v>4955</v>
      </c>
      <c r="F147" s="126">
        <f t="shared" si="10"/>
        <v>4955</v>
      </c>
      <c r="G147" s="233"/>
      <c r="H147" s="181"/>
      <c r="I147" s="96">
        <f t="shared" si="11"/>
        <v>0</v>
      </c>
      <c r="J147" s="233"/>
      <c r="K147" s="181">
        <v>953</v>
      </c>
      <c r="L147" s="96">
        <f t="shared" si="12"/>
        <v>953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4250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>
        <v>4250</v>
      </c>
      <c r="L148" s="96">
        <f t="shared" si="12"/>
        <v>4250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 t="s">
        <v>573</v>
      </c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>
        <v>0</v>
      </c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1500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 t="shared" ref="G166:H166" si="16">SUM(G167,G172)</f>
        <v>0</v>
      </c>
      <c r="H166" s="91">
        <f t="shared" si="16"/>
        <v>0</v>
      </c>
      <c r="I166" s="101">
        <f t="shared" si="11"/>
        <v>0</v>
      </c>
      <c r="J166" s="229">
        <f>SUM(J167,J172)</f>
        <v>0</v>
      </c>
      <c r="K166" s="91">
        <f t="shared" ref="K166" si="17">SUM(K167,K172)</f>
        <v>1500</v>
      </c>
      <c r="L166" s="101">
        <f t="shared" si="12"/>
        <v>1500</v>
      </c>
      <c r="M166" s="123">
        <f t="shared" ref="M166:N166" si="18">SUM(M167,M172)</f>
        <v>0</v>
      </c>
      <c r="N166" s="114">
        <f t="shared" si="18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1500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 t="shared" ref="G167:H167" si="19">SUM(G168:G171)</f>
        <v>0</v>
      </c>
      <c r="H167" s="183">
        <f t="shared" si="19"/>
        <v>0</v>
      </c>
      <c r="I167" s="103">
        <f t="shared" si="11"/>
        <v>0</v>
      </c>
      <c r="J167" s="237">
        <f>SUM(J168:J171)</f>
        <v>0</v>
      </c>
      <c r="K167" s="183">
        <f t="shared" ref="K167" si="20">SUM(K168:K171)</f>
        <v>1500</v>
      </c>
      <c r="L167" s="103">
        <f t="shared" si="12"/>
        <v>1500</v>
      </c>
      <c r="M167" s="289">
        <f t="shared" ref="M167:N167" si="21">SUM(M168:M171)</f>
        <v>0</v>
      </c>
      <c r="N167" s="292">
        <f t="shared" si="21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1500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>
        <v>1500</v>
      </c>
      <c r="L168" s="96">
        <f t="shared" si="12"/>
        <v>1500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H175" si="22">SUM(G176,G180)</f>
        <v>0</v>
      </c>
      <c r="H175" s="91">
        <f t="shared" si="22"/>
        <v>0</v>
      </c>
      <c r="I175" s="101">
        <f t="shared" si="11"/>
        <v>0</v>
      </c>
      <c r="J175" s="229">
        <f>SUM(J176,J180)</f>
        <v>0</v>
      </c>
      <c r="K175" s="91">
        <f t="shared" ref="K175" si="23">SUM(K176,K180)</f>
        <v>0</v>
      </c>
      <c r="L175" s="101">
        <f t="shared" si="12"/>
        <v>0</v>
      </c>
      <c r="M175" s="123">
        <f t="shared" ref="M175:N175" si="24">SUM(M176,M180)</f>
        <v>0</v>
      </c>
      <c r="N175" s="114">
        <f t="shared" si="24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5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H180" si="26">SUM(G181:G184)</f>
        <v>0</v>
      </c>
      <c r="H180" s="183">
        <f t="shared" si="26"/>
        <v>0</v>
      </c>
      <c r="I180" s="103">
        <f t="shared" si="11"/>
        <v>0</v>
      </c>
      <c r="J180" s="237">
        <f>SUM(J181:J184)</f>
        <v>0</v>
      </c>
      <c r="K180" s="183">
        <f t="shared" ref="K180" si="27">SUM(K181:K184)</f>
        <v>0</v>
      </c>
      <c r="L180" s="103">
        <f t="shared" si="12"/>
        <v>0</v>
      </c>
      <c r="M180" s="125">
        <f t="shared" ref="M180:N180" si="28">SUM(M181:M184)</f>
        <v>0</v>
      </c>
      <c r="N180" s="293">
        <f t="shared" si="28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5"/>
        <v>0</v>
      </c>
      <c r="D181" s="233"/>
      <c r="E181" s="52"/>
      <c r="F181" s="126">
        <f t="shared" ref="F181:F244" si="29">D181+E181</f>
        <v>0</v>
      </c>
      <c r="G181" s="233"/>
      <c r="H181" s="181"/>
      <c r="I181" s="96">
        <f t="shared" ref="I181:I244" si="30">G181+H181</f>
        <v>0</v>
      </c>
      <c r="J181" s="233"/>
      <c r="K181" s="181"/>
      <c r="L181" s="96">
        <f t="shared" ref="L181:L244" si="31">J181+K181</f>
        <v>0</v>
      </c>
      <c r="M181" s="110"/>
      <c r="N181" s="52"/>
      <c r="O181" s="96">
        <f t="shared" ref="O181:O244" si="32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5"/>
        <v>0</v>
      </c>
      <c r="D182" s="233"/>
      <c r="E182" s="52"/>
      <c r="F182" s="126">
        <f t="shared" si="29"/>
        <v>0</v>
      </c>
      <c r="G182" s="233"/>
      <c r="H182" s="181"/>
      <c r="I182" s="96">
        <f t="shared" si="30"/>
        <v>0</v>
      </c>
      <c r="J182" s="233"/>
      <c r="K182" s="181"/>
      <c r="L182" s="96">
        <f t="shared" si="31"/>
        <v>0</v>
      </c>
      <c r="M182" s="110"/>
      <c r="N182" s="52"/>
      <c r="O182" s="96">
        <f t="shared" si="32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5"/>
        <v>0</v>
      </c>
      <c r="D183" s="233"/>
      <c r="E183" s="52"/>
      <c r="F183" s="126">
        <f t="shared" si="29"/>
        <v>0</v>
      </c>
      <c r="G183" s="233"/>
      <c r="H183" s="181"/>
      <c r="I183" s="96">
        <f t="shared" si="30"/>
        <v>0</v>
      </c>
      <c r="J183" s="233"/>
      <c r="K183" s="181"/>
      <c r="L183" s="96">
        <f t="shared" si="31"/>
        <v>0</v>
      </c>
      <c r="M183" s="110"/>
      <c r="N183" s="52"/>
      <c r="O183" s="96">
        <f t="shared" si="32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5"/>
        <v>0</v>
      </c>
      <c r="D184" s="241"/>
      <c r="E184" s="112"/>
      <c r="F184" s="242">
        <f t="shared" si="29"/>
        <v>0</v>
      </c>
      <c r="G184" s="241"/>
      <c r="H184" s="185"/>
      <c r="I184" s="135">
        <f t="shared" si="30"/>
        <v>0</v>
      </c>
      <c r="J184" s="241"/>
      <c r="K184" s="185"/>
      <c r="L184" s="135">
        <f t="shared" si="31"/>
        <v>0</v>
      </c>
      <c r="M184" s="113"/>
      <c r="N184" s="112"/>
      <c r="O184" s="135">
        <f t="shared" si="32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5"/>
        <v>0</v>
      </c>
      <c r="D185" s="243">
        <f>SUM(D186:D187)</f>
        <v>0</v>
      </c>
      <c r="E185" s="114">
        <f>SUM(E186:E187)</f>
        <v>0</v>
      </c>
      <c r="F185" s="140">
        <f t="shared" si="29"/>
        <v>0</v>
      </c>
      <c r="G185" s="243">
        <f t="shared" ref="G185:H185" si="33">SUM(G186:G187)</f>
        <v>0</v>
      </c>
      <c r="H185" s="186">
        <f t="shared" si="33"/>
        <v>0</v>
      </c>
      <c r="I185" s="141">
        <f t="shared" si="30"/>
        <v>0</v>
      </c>
      <c r="J185" s="243">
        <f>SUM(J186:J187)</f>
        <v>0</v>
      </c>
      <c r="K185" s="186">
        <f t="shared" ref="K185" si="34">SUM(K186:K187)</f>
        <v>0</v>
      </c>
      <c r="L185" s="141">
        <f t="shared" si="31"/>
        <v>0</v>
      </c>
      <c r="M185" s="123">
        <f t="shared" ref="M185:N185" si="35">SUM(M186:M187)</f>
        <v>0</v>
      </c>
      <c r="N185" s="114">
        <f t="shared" si="35"/>
        <v>0</v>
      </c>
      <c r="O185" s="141">
        <f t="shared" si="32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5"/>
        <v>0</v>
      </c>
      <c r="D186" s="235"/>
      <c r="E186" s="99"/>
      <c r="F186" s="236">
        <f t="shared" si="29"/>
        <v>0</v>
      </c>
      <c r="G186" s="235"/>
      <c r="H186" s="182"/>
      <c r="I186" s="100">
        <f t="shared" si="30"/>
        <v>0</v>
      </c>
      <c r="J186" s="235"/>
      <c r="K186" s="182"/>
      <c r="L186" s="100">
        <f t="shared" si="31"/>
        <v>0</v>
      </c>
      <c r="M186" s="282"/>
      <c r="N186" s="99"/>
      <c r="O186" s="100">
        <f t="shared" si="32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5"/>
        <v>0</v>
      </c>
      <c r="D187" s="232"/>
      <c r="E187" s="47"/>
      <c r="F187" s="127">
        <f t="shared" si="29"/>
        <v>0</v>
      </c>
      <c r="G187" s="232"/>
      <c r="H187" s="180"/>
      <c r="I187" s="95">
        <f t="shared" si="30"/>
        <v>0</v>
      </c>
      <c r="J187" s="232"/>
      <c r="K187" s="180"/>
      <c r="L187" s="95">
        <f t="shared" si="31"/>
        <v>0</v>
      </c>
      <c r="M187" s="275"/>
      <c r="N187" s="47"/>
      <c r="O187" s="95">
        <f t="shared" si="32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5"/>
        <v>0</v>
      </c>
      <c r="D188" s="227">
        <f>SUM(D189,D192)</f>
        <v>0</v>
      </c>
      <c r="E188" s="88">
        <f>SUM(E189,E192)</f>
        <v>0</v>
      </c>
      <c r="F188" s="228">
        <f t="shared" si="29"/>
        <v>0</v>
      </c>
      <c r="G188" s="227">
        <f>SUM(G189,G192)</f>
        <v>0</v>
      </c>
      <c r="H188" s="178">
        <f>SUM(H189,H192)</f>
        <v>0</v>
      </c>
      <c r="I188" s="89">
        <f t="shared" si="30"/>
        <v>0</v>
      </c>
      <c r="J188" s="227">
        <f>SUM(J189,J192)</f>
        <v>0</v>
      </c>
      <c r="K188" s="178">
        <f>SUM(K189,K192)</f>
        <v>0</v>
      </c>
      <c r="L188" s="89">
        <f t="shared" si="31"/>
        <v>0</v>
      </c>
      <c r="M188" s="122">
        <f>SUM(M189,M192)</f>
        <v>0</v>
      </c>
      <c r="N188" s="88">
        <f>SUM(N189,N192)</f>
        <v>0</v>
      </c>
      <c r="O188" s="89">
        <f t="shared" si="32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5"/>
        <v>0</v>
      </c>
      <c r="D189" s="229">
        <f>SUM(D190,D191)</f>
        <v>0</v>
      </c>
      <c r="E189" s="43">
        <f>SUM(E190,E191)</f>
        <v>0</v>
      </c>
      <c r="F189" s="230">
        <f t="shared" si="29"/>
        <v>0</v>
      </c>
      <c r="G189" s="229">
        <f>SUM(G190,G191)</f>
        <v>0</v>
      </c>
      <c r="H189" s="91">
        <f>SUM(H190,H191)</f>
        <v>0</v>
      </c>
      <c r="I189" s="101">
        <f t="shared" si="30"/>
        <v>0</v>
      </c>
      <c r="J189" s="229">
        <f>SUM(J190,J191)</f>
        <v>0</v>
      </c>
      <c r="K189" s="91">
        <f>SUM(K190,K191)</f>
        <v>0</v>
      </c>
      <c r="L189" s="101">
        <f t="shared" si="31"/>
        <v>0</v>
      </c>
      <c r="M189" s="109">
        <f>SUM(M190,M191)</f>
        <v>0</v>
      </c>
      <c r="N189" s="43">
        <f>SUM(N190,N191)</f>
        <v>0</v>
      </c>
      <c r="O189" s="101">
        <f t="shared" si="32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5"/>
        <v>0</v>
      </c>
      <c r="D190" s="232"/>
      <c r="E190" s="47"/>
      <c r="F190" s="127">
        <f t="shared" si="29"/>
        <v>0</v>
      </c>
      <c r="G190" s="232"/>
      <c r="H190" s="180"/>
      <c r="I190" s="95">
        <f t="shared" si="30"/>
        <v>0</v>
      </c>
      <c r="J190" s="232"/>
      <c r="K190" s="180"/>
      <c r="L190" s="95">
        <f t="shared" si="31"/>
        <v>0</v>
      </c>
      <c r="M190" s="275"/>
      <c r="N190" s="47"/>
      <c r="O190" s="95">
        <f t="shared" si="32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5"/>
        <v>0</v>
      </c>
      <c r="D191" s="233"/>
      <c r="E191" s="52"/>
      <c r="F191" s="126">
        <f t="shared" si="29"/>
        <v>0</v>
      </c>
      <c r="G191" s="233"/>
      <c r="H191" s="181"/>
      <c r="I191" s="96">
        <f t="shared" si="30"/>
        <v>0</v>
      </c>
      <c r="J191" s="233"/>
      <c r="K191" s="181"/>
      <c r="L191" s="96">
        <f t="shared" si="31"/>
        <v>0</v>
      </c>
      <c r="M191" s="110"/>
      <c r="N191" s="52"/>
      <c r="O191" s="96">
        <f t="shared" si="32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5"/>
        <v>0</v>
      </c>
      <c r="D192" s="229">
        <f>SUM(D193)</f>
        <v>0</v>
      </c>
      <c r="E192" s="43">
        <f>SUM(E193)</f>
        <v>0</v>
      </c>
      <c r="F192" s="230">
        <f t="shared" si="29"/>
        <v>0</v>
      </c>
      <c r="G192" s="229">
        <f>SUM(G193)</f>
        <v>0</v>
      </c>
      <c r="H192" s="91">
        <f>SUM(H193)</f>
        <v>0</v>
      </c>
      <c r="I192" s="101">
        <f t="shared" si="30"/>
        <v>0</v>
      </c>
      <c r="J192" s="229">
        <f>SUM(J193)</f>
        <v>0</v>
      </c>
      <c r="K192" s="91">
        <f>SUM(K193)</f>
        <v>0</v>
      </c>
      <c r="L192" s="101">
        <f t="shared" si="31"/>
        <v>0</v>
      </c>
      <c r="M192" s="109">
        <f>SUM(M193)</f>
        <v>0</v>
      </c>
      <c r="N192" s="43">
        <f>SUM(N193)</f>
        <v>0</v>
      </c>
      <c r="O192" s="101">
        <f t="shared" si="32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5"/>
        <v>0</v>
      </c>
      <c r="D193" s="237">
        <f>SUM(D194:D194)</f>
        <v>0</v>
      </c>
      <c r="E193" s="60">
        <f>SUM(E194:E194)</f>
        <v>0</v>
      </c>
      <c r="F193" s="238">
        <f t="shared" si="29"/>
        <v>0</v>
      </c>
      <c r="G193" s="237">
        <f>SUM(G194:G194)</f>
        <v>0</v>
      </c>
      <c r="H193" s="183">
        <f>SUM(H194:H194)</f>
        <v>0</v>
      </c>
      <c r="I193" s="103">
        <f t="shared" si="30"/>
        <v>0</v>
      </c>
      <c r="J193" s="237">
        <f>SUM(J194:J194)</f>
        <v>0</v>
      </c>
      <c r="K193" s="183">
        <f>SUM(K194:K194)</f>
        <v>0</v>
      </c>
      <c r="L193" s="103">
        <f t="shared" si="31"/>
        <v>0</v>
      </c>
      <c r="M193" s="124">
        <f>SUM(M194:M194)</f>
        <v>0</v>
      </c>
      <c r="N193" s="60">
        <f>SUM(N194:N194)</f>
        <v>0</v>
      </c>
      <c r="O193" s="103">
        <f t="shared" si="32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5"/>
        <v>0</v>
      </c>
      <c r="D194" s="233"/>
      <c r="E194" s="52"/>
      <c r="F194" s="126">
        <f t="shared" si="29"/>
        <v>0</v>
      </c>
      <c r="G194" s="233"/>
      <c r="H194" s="181"/>
      <c r="I194" s="96">
        <f t="shared" si="30"/>
        <v>0</v>
      </c>
      <c r="J194" s="233"/>
      <c r="K194" s="181"/>
      <c r="L194" s="96">
        <f t="shared" si="31"/>
        <v>0</v>
      </c>
      <c r="M194" s="110"/>
      <c r="N194" s="52"/>
      <c r="O194" s="96">
        <f t="shared" si="32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5"/>
        <v>444</v>
      </c>
      <c r="D195" s="225">
        <f>SUM(D196,D231,D269)</f>
        <v>0</v>
      </c>
      <c r="E195" s="85">
        <f>SUM(E196,E231,E269)</f>
        <v>444</v>
      </c>
      <c r="F195" s="226">
        <f t="shared" si="29"/>
        <v>444</v>
      </c>
      <c r="G195" s="225">
        <f>SUM(G196,G231,G269)</f>
        <v>0</v>
      </c>
      <c r="H195" s="177">
        <f>SUM(H196,H231,H269)</f>
        <v>0</v>
      </c>
      <c r="I195" s="86">
        <f t="shared" si="30"/>
        <v>0</v>
      </c>
      <c r="J195" s="225">
        <f>SUM(J196,J231,J269)</f>
        <v>0</v>
      </c>
      <c r="K195" s="177">
        <f>SUM(K196,K231,K269)</f>
        <v>0</v>
      </c>
      <c r="L195" s="86">
        <f t="shared" si="31"/>
        <v>0</v>
      </c>
      <c r="M195" s="290">
        <f>SUM(M196,M231,M269)</f>
        <v>0</v>
      </c>
      <c r="N195" s="294">
        <f>SUM(N196,N231,N269)</f>
        <v>0</v>
      </c>
      <c r="O195" s="299">
        <f t="shared" si="32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444</v>
      </c>
      <c r="D196" s="227">
        <f>D197+D205</f>
        <v>0</v>
      </c>
      <c r="E196" s="88">
        <f>E197+E205</f>
        <v>444</v>
      </c>
      <c r="F196" s="228">
        <f t="shared" si="29"/>
        <v>444</v>
      </c>
      <c r="G196" s="227">
        <f>G197+G205</f>
        <v>0</v>
      </c>
      <c r="H196" s="178">
        <f>H197+H205</f>
        <v>0</v>
      </c>
      <c r="I196" s="89">
        <f t="shared" si="30"/>
        <v>0</v>
      </c>
      <c r="J196" s="227">
        <f>J197+J205</f>
        <v>0</v>
      </c>
      <c r="K196" s="178">
        <f>K197+K205</f>
        <v>0</v>
      </c>
      <c r="L196" s="89">
        <f t="shared" si="31"/>
        <v>0</v>
      </c>
      <c r="M196" s="122">
        <f>M197+M205</f>
        <v>0</v>
      </c>
      <c r="N196" s="88">
        <f>N197+N205</f>
        <v>0</v>
      </c>
      <c r="O196" s="89">
        <f t="shared" si="32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5"/>
        <v>0</v>
      </c>
      <c r="D197" s="229">
        <f>D198+D199+D202+D203+D204</f>
        <v>0</v>
      </c>
      <c r="E197" s="43">
        <f>E198+E199+E202+E203+E204</f>
        <v>0</v>
      </c>
      <c r="F197" s="230">
        <f t="shared" si="29"/>
        <v>0</v>
      </c>
      <c r="G197" s="229">
        <f>G198+G199+G202+G203+G204</f>
        <v>0</v>
      </c>
      <c r="H197" s="91">
        <f>H198+H199+H202+H203+H204</f>
        <v>0</v>
      </c>
      <c r="I197" s="101">
        <f t="shared" si="30"/>
        <v>0</v>
      </c>
      <c r="J197" s="229">
        <f>J198+J199+J202+J203+J204</f>
        <v>0</v>
      </c>
      <c r="K197" s="91">
        <f>K198+K199+K202+K203+K204</f>
        <v>0</v>
      </c>
      <c r="L197" s="101">
        <f t="shared" si="31"/>
        <v>0</v>
      </c>
      <c r="M197" s="109">
        <f>M198+M199+M202+M203+M204</f>
        <v>0</v>
      </c>
      <c r="N197" s="43">
        <f>N198+N199+N202+N203+N204</f>
        <v>0</v>
      </c>
      <c r="O197" s="101">
        <f t="shared" si="32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5"/>
        <v>0</v>
      </c>
      <c r="D198" s="232"/>
      <c r="E198" s="47"/>
      <c r="F198" s="127">
        <f t="shared" si="29"/>
        <v>0</v>
      </c>
      <c r="G198" s="232"/>
      <c r="H198" s="180"/>
      <c r="I198" s="95">
        <f t="shared" si="30"/>
        <v>0</v>
      </c>
      <c r="J198" s="232"/>
      <c r="K198" s="180"/>
      <c r="L198" s="95">
        <f t="shared" si="31"/>
        <v>0</v>
      </c>
      <c r="M198" s="275"/>
      <c r="N198" s="47"/>
      <c r="O198" s="95">
        <f t="shared" si="32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5"/>
        <v>0</v>
      </c>
      <c r="D199" s="234">
        <f>D200+D201</f>
        <v>0</v>
      </c>
      <c r="E199" s="34">
        <f>E200+E201</f>
        <v>0</v>
      </c>
      <c r="F199" s="131">
        <f t="shared" si="29"/>
        <v>0</v>
      </c>
      <c r="G199" s="234">
        <f>G200+G201</f>
        <v>0</v>
      </c>
      <c r="H199" s="104">
        <f>H200+H201</f>
        <v>0</v>
      </c>
      <c r="I199" s="98">
        <f t="shared" si="30"/>
        <v>0</v>
      </c>
      <c r="J199" s="234">
        <f>J200+J201</f>
        <v>0</v>
      </c>
      <c r="K199" s="104">
        <f>K200+K201</f>
        <v>0</v>
      </c>
      <c r="L199" s="98">
        <f t="shared" si="31"/>
        <v>0</v>
      </c>
      <c r="M199" s="119">
        <f>M200+M201</f>
        <v>0</v>
      </c>
      <c r="N199" s="34">
        <f>N200+N201</f>
        <v>0</v>
      </c>
      <c r="O199" s="98">
        <f t="shared" si="32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5"/>
        <v>0</v>
      </c>
      <c r="D200" s="233"/>
      <c r="E200" s="52"/>
      <c r="F200" s="126">
        <f t="shared" si="29"/>
        <v>0</v>
      </c>
      <c r="G200" s="233"/>
      <c r="H200" s="181"/>
      <c r="I200" s="96">
        <f t="shared" si="30"/>
        <v>0</v>
      </c>
      <c r="J200" s="233"/>
      <c r="K200" s="181"/>
      <c r="L200" s="96">
        <f t="shared" si="31"/>
        <v>0</v>
      </c>
      <c r="M200" s="110"/>
      <c r="N200" s="52"/>
      <c r="O200" s="96">
        <f t="shared" si="32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5"/>
        <v>0</v>
      </c>
      <c r="D201" s="233"/>
      <c r="E201" s="52"/>
      <c r="F201" s="126">
        <f t="shared" si="29"/>
        <v>0</v>
      </c>
      <c r="G201" s="233"/>
      <c r="H201" s="181"/>
      <c r="I201" s="96">
        <f t="shared" si="30"/>
        <v>0</v>
      </c>
      <c r="J201" s="233"/>
      <c r="K201" s="181"/>
      <c r="L201" s="96">
        <f t="shared" si="31"/>
        <v>0</v>
      </c>
      <c r="M201" s="110"/>
      <c r="N201" s="52"/>
      <c r="O201" s="96">
        <f t="shared" si="32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5"/>
        <v>0</v>
      </c>
      <c r="D202" s="233"/>
      <c r="E202" s="52"/>
      <c r="F202" s="126">
        <f t="shared" si="29"/>
        <v>0</v>
      </c>
      <c r="G202" s="233"/>
      <c r="H202" s="181"/>
      <c r="I202" s="96">
        <f t="shared" si="30"/>
        <v>0</v>
      </c>
      <c r="J202" s="233"/>
      <c r="K202" s="181"/>
      <c r="L202" s="96">
        <f t="shared" si="31"/>
        <v>0</v>
      </c>
      <c r="M202" s="110"/>
      <c r="N202" s="52"/>
      <c r="O202" s="96">
        <f t="shared" si="32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5"/>
        <v>0</v>
      </c>
      <c r="D203" s="233"/>
      <c r="E203" s="52"/>
      <c r="F203" s="126">
        <f t="shared" si="29"/>
        <v>0</v>
      </c>
      <c r="G203" s="233"/>
      <c r="H203" s="181"/>
      <c r="I203" s="96">
        <f t="shared" si="30"/>
        <v>0</v>
      </c>
      <c r="J203" s="233"/>
      <c r="K203" s="181"/>
      <c r="L203" s="96">
        <f t="shared" si="31"/>
        <v>0</v>
      </c>
      <c r="M203" s="110"/>
      <c r="N203" s="52"/>
      <c r="O203" s="96">
        <f t="shared" si="32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5"/>
        <v>0</v>
      </c>
      <c r="D204" s="233"/>
      <c r="E204" s="52"/>
      <c r="F204" s="126">
        <f t="shared" si="29"/>
        <v>0</v>
      </c>
      <c r="G204" s="233"/>
      <c r="H204" s="181"/>
      <c r="I204" s="96">
        <f t="shared" si="30"/>
        <v>0</v>
      </c>
      <c r="J204" s="233"/>
      <c r="K204" s="181"/>
      <c r="L204" s="96">
        <f t="shared" si="31"/>
        <v>0</v>
      </c>
      <c r="M204" s="110"/>
      <c r="N204" s="52"/>
      <c r="O204" s="96">
        <f t="shared" si="32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5"/>
        <v>444</v>
      </c>
      <c r="D205" s="229">
        <f>D206+D216+D217+D226+D227+D228+D230</f>
        <v>0</v>
      </c>
      <c r="E205" s="43">
        <f>E206+E216+E217+E226+E227+E228+E230</f>
        <v>444</v>
      </c>
      <c r="F205" s="230">
        <f t="shared" si="29"/>
        <v>444</v>
      </c>
      <c r="G205" s="229">
        <f>G206+G216+G217+G226+G227+G228+G230</f>
        <v>0</v>
      </c>
      <c r="H205" s="91">
        <f>H206+H216+H217+H226+H227+H228+H230</f>
        <v>0</v>
      </c>
      <c r="I205" s="101">
        <f t="shared" si="30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31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32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5"/>
        <v>0</v>
      </c>
      <c r="D206" s="115">
        <f>SUM(D207:D215)</f>
        <v>0</v>
      </c>
      <c r="E206" s="93">
        <f>SUM(E207:E215)</f>
        <v>0</v>
      </c>
      <c r="F206" s="231">
        <f t="shared" si="29"/>
        <v>0</v>
      </c>
      <c r="G206" s="115">
        <f>SUM(G207:G215)</f>
        <v>0</v>
      </c>
      <c r="H206" s="179">
        <f>SUM(H207:H215)</f>
        <v>0</v>
      </c>
      <c r="I206" s="94">
        <f t="shared" si="30"/>
        <v>0</v>
      </c>
      <c r="J206" s="115">
        <f>SUM(J207:J215)</f>
        <v>0</v>
      </c>
      <c r="K206" s="179">
        <f>SUM(K207:K215)</f>
        <v>0</v>
      </c>
      <c r="L206" s="94">
        <f t="shared" si="31"/>
        <v>0</v>
      </c>
      <c r="M206" s="120">
        <f>SUM(M207:M215)</f>
        <v>0</v>
      </c>
      <c r="N206" s="93">
        <f>SUM(N207:N215)</f>
        <v>0</v>
      </c>
      <c r="O206" s="94">
        <f t="shared" si="32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5"/>
        <v>0</v>
      </c>
      <c r="D207" s="232"/>
      <c r="E207" s="47"/>
      <c r="F207" s="127">
        <f t="shared" si="29"/>
        <v>0</v>
      </c>
      <c r="G207" s="232"/>
      <c r="H207" s="180"/>
      <c r="I207" s="95">
        <f t="shared" si="30"/>
        <v>0</v>
      </c>
      <c r="J207" s="232"/>
      <c r="K207" s="180"/>
      <c r="L207" s="95">
        <f t="shared" si="31"/>
        <v>0</v>
      </c>
      <c r="M207" s="275"/>
      <c r="N207" s="47"/>
      <c r="O207" s="95">
        <f t="shared" si="32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5"/>
        <v>0</v>
      </c>
      <c r="D208" s="233"/>
      <c r="E208" s="52"/>
      <c r="F208" s="126">
        <f t="shared" si="29"/>
        <v>0</v>
      </c>
      <c r="G208" s="233"/>
      <c r="H208" s="181"/>
      <c r="I208" s="96">
        <f t="shared" si="30"/>
        <v>0</v>
      </c>
      <c r="J208" s="233"/>
      <c r="K208" s="181"/>
      <c r="L208" s="96">
        <f t="shared" si="31"/>
        <v>0</v>
      </c>
      <c r="M208" s="110"/>
      <c r="N208" s="52"/>
      <c r="O208" s="96">
        <f t="shared" si="32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5"/>
        <v>0</v>
      </c>
      <c r="D209" s="233"/>
      <c r="E209" s="52"/>
      <c r="F209" s="126">
        <f t="shared" si="29"/>
        <v>0</v>
      </c>
      <c r="G209" s="233"/>
      <c r="H209" s="181"/>
      <c r="I209" s="96">
        <f t="shared" si="30"/>
        <v>0</v>
      </c>
      <c r="J209" s="233"/>
      <c r="K209" s="181"/>
      <c r="L209" s="96">
        <f t="shared" si="31"/>
        <v>0</v>
      </c>
      <c r="M209" s="110"/>
      <c r="N209" s="52"/>
      <c r="O209" s="96">
        <f t="shared" si="32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5"/>
        <v>0</v>
      </c>
      <c r="D210" s="233"/>
      <c r="E210" s="52"/>
      <c r="F210" s="126">
        <f t="shared" si="29"/>
        <v>0</v>
      </c>
      <c r="G210" s="233"/>
      <c r="H210" s="181"/>
      <c r="I210" s="96">
        <f t="shared" si="30"/>
        <v>0</v>
      </c>
      <c r="J210" s="233"/>
      <c r="K210" s="181"/>
      <c r="L210" s="96">
        <f t="shared" si="31"/>
        <v>0</v>
      </c>
      <c r="M210" s="110"/>
      <c r="N210" s="52"/>
      <c r="O210" s="96">
        <f t="shared" si="32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5"/>
        <v>0</v>
      </c>
      <c r="D211" s="233"/>
      <c r="E211" s="52"/>
      <c r="F211" s="126">
        <f t="shared" si="29"/>
        <v>0</v>
      </c>
      <c r="G211" s="233"/>
      <c r="H211" s="181"/>
      <c r="I211" s="96">
        <f t="shared" si="30"/>
        <v>0</v>
      </c>
      <c r="J211" s="233"/>
      <c r="K211" s="181"/>
      <c r="L211" s="96">
        <f t="shared" si="31"/>
        <v>0</v>
      </c>
      <c r="M211" s="110"/>
      <c r="N211" s="52"/>
      <c r="O211" s="96">
        <f t="shared" si="32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5"/>
        <v>0</v>
      </c>
      <c r="D212" s="233"/>
      <c r="E212" s="52"/>
      <c r="F212" s="126">
        <f t="shared" si="29"/>
        <v>0</v>
      </c>
      <c r="G212" s="233"/>
      <c r="H212" s="181"/>
      <c r="I212" s="96">
        <f t="shared" si="30"/>
        <v>0</v>
      </c>
      <c r="J212" s="233"/>
      <c r="K212" s="181"/>
      <c r="L212" s="96">
        <f t="shared" si="31"/>
        <v>0</v>
      </c>
      <c r="M212" s="110"/>
      <c r="N212" s="52"/>
      <c r="O212" s="96">
        <f t="shared" si="32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5"/>
        <v>0</v>
      </c>
      <c r="D213" s="233"/>
      <c r="E213" s="52"/>
      <c r="F213" s="126">
        <f t="shared" si="29"/>
        <v>0</v>
      </c>
      <c r="G213" s="233"/>
      <c r="H213" s="181"/>
      <c r="I213" s="96">
        <f t="shared" si="30"/>
        <v>0</v>
      </c>
      <c r="J213" s="233"/>
      <c r="K213" s="181"/>
      <c r="L213" s="96">
        <f t="shared" si="31"/>
        <v>0</v>
      </c>
      <c r="M213" s="110"/>
      <c r="N213" s="52"/>
      <c r="O213" s="96">
        <f t="shared" si="32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5"/>
        <v>0</v>
      </c>
      <c r="D214" s="233"/>
      <c r="E214" s="52"/>
      <c r="F214" s="126">
        <f t="shared" si="29"/>
        <v>0</v>
      </c>
      <c r="G214" s="233"/>
      <c r="H214" s="181"/>
      <c r="I214" s="96">
        <f t="shared" si="30"/>
        <v>0</v>
      </c>
      <c r="J214" s="233"/>
      <c r="K214" s="181"/>
      <c r="L214" s="96">
        <f t="shared" si="31"/>
        <v>0</v>
      </c>
      <c r="M214" s="110"/>
      <c r="N214" s="52"/>
      <c r="O214" s="96">
        <f t="shared" si="32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5"/>
        <v>0</v>
      </c>
      <c r="D215" s="233"/>
      <c r="E215" s="52"/>
      <c r="F215" s="126">
        <f t="shared" si="29"/>
        <v>0</v>
      </c>
      <c r="G215" s="233"/>
      <c r="H215" s="181"/>
      <c r="I215" s="96">
        <f t="shared" si="30"/>
        <v>0</v>
      </c>
      <c r="J215" s="233"/>
      <c r="K215" s="181"/>
      <c r="L215" s="96">
        <f t="shared" si="31"/>
        <v>0</v>
      </c>
      <c r="M215" s="110"/>
      <c r="N215" s="52"/>
      <c r="O215" s="96">
        <f t="shared" si="32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5"/>
        <v>0</v>
      </c>
      <c r="D216" s="233"/>
      <c r="E216" s="52"/>
      <c r="F216" s="126">
        <f t="shared" si="29"/>
        <v>0</v>
      </c>
      <c r="G216" s="233"/>
      <c r="H216" s="181"/>
      <c r="I216" s="96">
        <f t="shared" si="30"/>
        <v>0</v>
      </c>
      <c r="J216" s="233"/>
      <c r="K216" s="181"/>
      <c r="L216" s="96">
        <f t="shared" si="31"/>
        <v>0</v>
      </c>
      <c r="M216" s="110"/>
      <c r="N216" s="52"/>
      <c r="O216" s="96">
        <f t="shared" si="32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5"/>
        <v>444</v>
      </c>
      <c r="D217" s="234">
        <f>SUM(D218:D225)</f>
        <v>0</v>
      </c>
      <c r="E217" s="34">
        <f>SUM(E218:E225)</f>
        <v>444</v>
      </c>
      <c r="F217" s="131">
        <f t="shared" si="29"/>
        <v>444</v>
      </c>
      <c r="G217" s="234">
        <f>SUM(G218:G225)</f>
        <v>0</v>
      </c>
      <c r="H217" s="104">
        <f>SUM(H218:H225)</f>
        <v>0</v>
      </c>
      <c r="I217" s="98">
        <f t="shared" si="30"/>
        <v>0</v>
      </c>
      <c r="J217" s="234">
        <f>SUM(J218:J225)</f>
        <v>0</v>
      </c>
      <c r="K217" s="104">
        <f>SUM(K218:K225)</f>
        <v>0</v>
      </c>
      <c r="L217" s="98">
        <f t="shared" si="31"/>
        <v>0</v>
      </c>
      <c r="M217" s="119">
        <f>SUM(M218:M225)</f>
        <v>0</v>
      </c>
      <c r="N217" s="34">
        <f>SUM(N218:N225)</f>
        <v>0</v>
      </c>
      <c r="O217" s="98">
        <f t="shared" si="32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5"/>
        <v>0</v>
      </c>
      <c r="D218" s="233"/>
      <c r="E218" s="52"/>
      <c r="F218" s="126">
        <f t="shared" si="29"/>
        <v>0</v>
      </c>
      <c r="G218" s="233"/>
      <c r="H218" s="181"/>
      <c r="I218" s="96">
        <f t="shared" si="30"/>
        <v>0</v>
      </c>
      <c r="J218" s="233"/>
      <c r="K218" s="181"/>
      <c r="L218" s="96">
        <f t="shared" si="31"/>
        <v>0</v>
      </c>
      <c r="M218" s="110"/>
      <c r="N218" s="52"/>
      <c r="O218" s="96">
        <f t="shared" si="32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5"/>
        <v>0</v>
      </c>
      <c r="D219" s="233"/>
      <c r="E219" s="52"/>
      <c r="F219" s="126">
        <f t="shared" si="29"/>
        <v>0</v>
      </c>
      <c r="G219" s="233"/>
      <c r="H219" s="181"/>
      <c r="I219" s="96">
        <f t="shared" si="30"/>
        <v>0</v>
      </c>
      <c r="J219" s="233"/>
      <c r="K219" s="181"/>
      <c r="L219" s="96">
        <f t="shared" si="31"/>
        <v>0</v>
      </c>
      <c r="M219" s="110"/>
      <c r="N219" s="52"/>
      <c r="O219" s="96">
        <f t="shared" si="32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5"/>
        <v>0</v>
      </c>
      <c r="D220" s="233"/>
      <c r="E220" s="52"/>
      <c r="F220" s="126">
        <f t="shared" si="29"/>
        <v>0</v>
      </c>
      <c r="G220" s="233"/>
      <c r="H220" s="181"/>
      <c r="I220" s="96">
        <f t="shared" si="30"/>
        <v>0</v>
      </c>
      <c r="J220" s="233"/>
      <c r="K220" s="181"/>
      <c r="L220" s="96">
        <f t="shared" si="31"/>
        <v>0</v>
      </c>
      <c r="M220" s="110"/>
      <c r="N220" s="52"/>
      <c r="O220" s="96">
        <f t="shared" si="32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5"/>
        <v>0</v>
      </c>
      <c r="D221" s="233"/>
      <c r="E221" s="52"/>
      <c r="F221" s="126">
        <f t="shared" si="29"/>
        <v>0</v>
      </c>
      <c r="G221" s="233"/>
      <c r="H221" s="181"/>
      <c r="I221" s="96">
        <f t="shared" si="30"/>
        <v>0</v>
      </c>
      <c r="J221" s="233"/>
      <c r="K221" s="181"/>
      <c r="L221" s="96">
        <f t="shared" si="31"/>
        <v>0</v>
      </c>
      <c r="M221" s="110"/>
      <c r="N221" s="52"/>
      <c r="O221" s="96">
        <f t="shared" si="32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5"/>
        <v>0</v>
      </c>
      <c r="D222" s="233"/>
      <c r="E222" s="52"/>
      <c r="F222" s="126">
        <f t="shared" si="29"/>
        <v>0</v>
      </c>
      <c r="G222" s="233"/>
      <c r="H222" s="181"/>
      <c r="I222" s="96">
        <f t="shared" si="30"/>
        <v>0</v>
      </c>
      <c r="J222" s="233"/>
      <c r="K222" s="181"/>
      <c r="L222" s="96">
        <f t="shared" si="31"/>
        <v>0</v>
      </c>
      <c r="M222" s="110"/>
      <c r="N222" s="52"/>
      <c r="O222" s="96">
        <f t="shared" si="32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5"/>
        <v>0</v>
      </c>
      <c r="D223" s="233"/>
      <c r="E223" s="52"/>
      <c r="F223" s="126">
        <f t="shared" si="29"/>
        <v>0</v>
      </c>
      <c r="G223" s="233"/>
      <c r="H223" s="181"/>
      <c r="I223" s="96">
        <f t="shared" si="30"/>
        <v>0</v>
      </c>
      <c r="J223" s="233"/>
      <c r="K223" s="181"/>
      <c r="L223" s="96">
        <f t="shared" si="31"/>
        <v>0</v>
      </c>
      <c r="M223" s="110"/>
      <c r="N223" s="52"/>
      <c r="O223" s="96">
        <f t="shared" si="32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5"/>
        <v>0</v>
      </c>
      <c r="D224" s="233"/>
      <c r="E224" s="52"/>
      <c r="F224" s="126">
        <f t="shared" si="29"/>
        <v>0</v>
      </c>
      <c r="G224" s="233"/>
      <c r="H224" s="181"/>
      <c r="I224" s="96">
        <f t="shared" si="30"/>
        <v>0</v>
      </c>
      <c r="J224" s="233"/>
      <c r="K224" s="181"/>
      <c r="L224" s="96">
        <f t="shared" si="31"/>
        <v>0</v>
      </c>
      <c r="M224" s="110"/>
      <c r="N224" s="52"/>
      <c r="O224" s="96">
        <f t="shared" si="32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5"/>
        <v>444</v>
      </c>
      <c r="D225" s="233"/>
      <c r="E225" s="52">
        <v>444</v>
      </c>
      <c r="F225" s="126">
        <f t="shared" si="29"/>
        <v>444</v>
      </c>
      <c r="G225" s="233"/>
      <c r="H225" s="181"/>
      <c r="I225" s="96">
        <f t="shared" si="30"/>
        <v>0</v>
      </c>
      <c r="J225" s="233"/>
      <c r="K225" s="181"/>
      <c r="L225" s="96">
        <f t="shared" si="31"/>
        <v>0</v>
      </c>
      <c r="M225" s="110"/>
      <c r="N225" s="52"/>
      <c r="O225" s="96">
        <f t="shared" si="32"/>
        <v>0</v>
      </c>
      <c r="P225" s="625" t="s">
        <v>1353</v>
      </c>
    </row>
    <row r="226" spans="1:16" ht="24" x14ac:dyDescent="0.25">
      <c r="A226" s="97">
        <v>5240</v>
      </c>
      <c r="B226" s="50" t="s">
        <v>198</v>
      </c>
      <c r="C226" s="343">
        <f t="shared" si="25"/>
        <v>0</v>
      </c>
      <c r="D226" s="233"/>
      <c r="E226" s="52"/>
      <c r="F226" s="126">
        <f t="shared" si="29"/>
        <v>0</v>
      </c>
      <c r="G226" s="233"/>
      <c r="H226" s="181"/>
      <c r="I226" s="96">
        <f t="shared" si="30"/>
        <v>0</v>
      </c>
      <c r="J226" s="233"/>
      <c r="K226" s="181"/>
      <c r="L226" s="96">
        <f t="shared" si="31"/>
        <v>0</v>
      </c>
      <c r="M226" s="110"/>
      <c r="N226" s="52"/>
      <c r="O226" s="96">
        <f t="shared" si="32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5"/>
        <v>0</v>
      </c>
      <c r="D227" s="233"/>
      <c r="E227" s="52"/>
      <c r="F227" s="126">
        <f t="shared" si="29"/>
        <v>0</v>
      </c>
      <c r="G227" s="233"/>
      <c r="H227" s="181"/>
      <c r="I227" s="96">
        <f t="shared" si="30"/>
        <v>0</v>
      </c>
      <c r="J227" s="233"/>
      <c r="K227" s="181"/>
      <c r="L227" s="96">
        <f t="shared" si="31"/>
        <v>0</v>
      </c>
      <c r="M227" s="110"/>
      <c r="N227" s="52"/>
      <c r="O227" s="96">
        <f t="shared" si="32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5"/>
        <v>0</v>
      </c>
      <c r="D228" s="234">
        <f>SUM(D229)</f>
        <v>0</v>
      </c>
      <c r="E228" s="34">
        <f>SUM(E229)</f>
        <v>0</v>
      </c>
      <c r="F228" s="131">
        <f t="shared" si="29"/>
        <v>0</v>
      </c>
      <c r="G228" s="234">
        <f>SUM(G229)</f>
        <v>0</v>
      </c>
      <c r="H228" s="104">
        <f>SUM(H229)</f>
        <v>0</v>
      </c>
      <c r="I228" s="98">
        <f t="shared" si="30"/>
        <v>0</v>
      </c>
      <c r="J228" s="234">
        <f>SUM(J229)</f>
        <v>0</v>
      </c>
      <c r="K228" s="104">
        <f>SUM(K229)</f>
        <v>0</v>
      </c>
      <c r="L228" s="98">
        <f t="shared" si="31"/>
        <v>0</v>
      </c>
      <c r="M228" s="119">
        <f>SUM(M229)</f>
        <v>0</v>
      </c>
      <c r="N228" s="34">
        <f>SUM(N229)</f>
        <v>0</v>
      </c>
      <c r="O228" s="98">
        <f t="shared" si="32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5"/>
        <v>0</v>
      </c>
      <c r="D229" s="233"/>
      <c r="E229" s="52"/>
      <c r="F229" s="126">
        <f t="shared" si="29"/>
        <v>0</v>
      </c>
      <c r="G229" s="233"/>
      <c r="H229" s="181"/>
      <c r="I229" s="96">
        <f t="shared" si="30"/>
        <v>0</v>
      </c>
      <c r="J229" s="233"/>
      <c r="K229" s="181"/>
      <c r="L229" s="96">
        <f t="shared" si="31"/>
        <v>0</v>
      </c>
      <c r="M229" s="110"/>
      <c r="N229" s="52"/>
      <c r="O229" s="96">
        <f t="shared" si="32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5"/>
        <v>0</v>
      </c>
      <c r="D230" s="235"/>
      <c r="E230" s="99"/>
      <c r="F230" s="236">
        <f t="shared" si="29"/>
        <v>0</v>
      </c>
      <c r="G230" s="235"/>
      <c r="H230" s="182"/>
      <c r="I230" s="100">
        <f t="shared" si="30"/>
        <v>0</v>
      </c>
      <c r="J230" s="235"/>
      <c r="K230" s="182"/>
      <c r="L230" s="100">
        <f t="shared" si="31"/>
        <v>0</v>
      </c>
      <c r="M230" s="282"/>
      <c r="N230" s="99"/>
      <c r="O230" s="100">
        <f t="shared" si="32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5"/>
        <v>0</v>
      </c>
      <c r="D231" s="227">
        <f>D232+D252+D259</f>
        <v>0</v>
      </c>
      <c r="E231" s="88">
        <f>E232+E252+E259</f>
        <v>0</v>
      </c>
      <c r="F231" s="228">
        <f t="shared" si="29"/>
        <v>0</v>
      </c>
      <c r="G231" s="227">
        <f>G232+G252+G259</f>
        <v>0</v>
      </c>
      <c r="H231" s="178">
        <f>H232+H252+H259</f>
        <v>0</v>
      </c>
      <c r="I231" s="89">
        <f t="shared" si="30"/>
        <v>0</v>
      </c>
      <c r="J231" s="227">
        <f>J232+J252+J259</f>
        <v>0</v>
      </c>
      <c r="K231" s="178">
        <f>K232+K252+K259</f>
        <v>0</v>
      </c>
      <c r="L231" s="89">
        <f t="shared" si="31"/>
        <v>0</v>
      </c>
      <c r="M231" s="122">
        <f>M232+M252+M259</f>
        <v>0</v>
      </c>
      <c r="N231" s="88">
        <f>N232+N252+N259</f>
        <v>0</v>
      </c>
      <c r="O231" s="89">
        <f t="shared" si="32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30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31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32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5"/>
        <v>0</v>
      </c>
      <c r="D233" s="232"/>
      <c r="E233" s="47"/>
      <c r="F233" s="127">
        <f t="shared" si="29"/>
        <v>0</v>
      </c>
      <c r="G233" s="232"/>
      <c r="H233" s="180"/>
      <c r="I233" s="95">
        <f t="shared" si="30"/>
        <v>0</v>
      </c>
      <c r="J233" s="232"/>
      <c r="K233" s="180"/>
      <c r="L233" s="95">
        <f t="shared" si="31"/>
        <v>0</v>
      </c>
      <c r="M233" s="275"/>
      <c r="N233" s="47"/>
      <c r="O233" s="95">
        <f t="shared" si="32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5"/>
        <v>0</v>
      </c>
      <c r="D234" s="233">
        <f>SUM(D235)</f>
        <v>0</v>
      </c>
      <c r="E234" s="181">
        <f>SUM(E235)</f>
        <v>0</v>
      </c>
      <c r="F234" s="131">
        <f t="shared" si="29"/>
        <v>0</v>
      </c>
      <c r="G234" s="233">
        <f>SUM(G235)</f>
        <v>0</v>
      </c>
      <c r="H234" s="181">
        <f>SUM(H235)</f>
        <v>0</v>
      </c>
      <c r="I234" s="98">
        <f t="shared" si="30"/>
        <v>0</v>
      </c>
      <c r="J234" s="233">
        <f>SUM(J235)</f>
        <v>0</v>
      </c>
      <c r="K234" s="181">
        <f>SUM(K235)</f>
        <v>0</v>
      </c>
      <c r="L234" s="98">
        <f t="shared" si="31"/>
        <v>0</v>
      </c>
      <c r="M234" s="233">
        <f>SUM(M235)</f>
        <v>0</v>
      </c>
      <c r="N234" s="181">
        <f>SUM(N235)</f>
        <v>0</v>
      </c>
      <c r="O234" s="98">
        <f t="shared" si="32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5"/>
        <v>0</v>
      </c>
      <c r="D235" s="233"/>
      <c r="E235" s="52"/>
      <c r="F235" s="131">
        <f t="shared" si="29"/>
        <v>0</v>
      </c>
      <c r="G235" s="233"/>
      <c r="H235" s="181"/>
      <c r="I235" s="98">
        <f t="shared" si="30"/>
        <v>0</v>
      </c>
      <c r="J235" s="233"/>
      <c r="K235" s="181"/>
      <c r="L235" s="98">
        <f t="shared" si="31"/>
        <v>0</v>
      </c>
      <c r="M235" s="110"/>
      <c r="N235" s="52"/>
      <c r="O235" s="98">
        <f t="shared" si="32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5"/>
        <v>0</v>
      </c>
      <c r="D236" s="234">
        <f>SUM(D237:D238)</f>
        <v>0</v>
      </c>
      <c r="E236" s="34">
        <f>SUM(E237:E238)</f>
        <v>0</v>
      </c>
      <c r="F236" s="131">
        <f t="shared" si="29"/>
        <v>0</v>
      </c>
      <c r="G236" s="234">
        <f>SUM(G237:G238)</f>
        <v>0</v>
      </c>
      <c r="H236" s="104">
        <f>SUM(H237:H238)</f>
        <v>0</v>
      </c>
      <c r="I236" s="98">
        <f t="shared" si="30"/>
        <v>0</v>
      </c>
      <c r="J236" s="234">
        <f>SUM(J237:J238)</f>
        <v>0</v>
      </c>
      <c r="K236" s="104">
        <f>SUM(K237:K238)</f>
        <v>0</v>
      </c>
      <c r="L236" s="98">
        <f t="shared" si="31"/>
        <v>0</v>
      </c>
      <c r="M236" s="119">
        <f>SUM(M237:M238)</f>
        <v>0</v>
      </c>
      <c r="N236" s="34">
        <f>SUM(N237:N238)</f>
        <v>0</v>
      </c>
      <c r="O236" s="98">
        <f t="shared" si="32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5"/>
        <v>0</v>
      </c>
      <c r="D237" s="233"/>
      <c r="E237" s="52"/>
      <c r="F237" s="126">
        <f t="shared" si="29"/>
        <v>0</v>
      </c>
      <c r="G237" s="233"/>
      <c r="H237" s="181"/>
      <c r="I237" s="96">
        <f t="shared" si="30"/>
        <v>0</v>
      </c>
      <c r="J237" s="233"/>
      <c r="K237" s="181"/>
      <c r="L237" s="96">
        <f t="shared" si="31"/>
        <v>0</v>
      </c>
      <c r="M237" s="110"/>
      <c r="N237" s="52"/>
      <c r="O237" s="96">
        <f t="shared" si="32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5"/>
        <v>0</v>
      </c>
      <c r="D238" s="233"/>
      <c r="E238" s="52"/>
      <c r="F238" s="126">
        <f t="shared" si="29"/>
        <v>0</v>
      </c>
      <c r="G238" s="233"/>
      <c r="H238" s="181"/>
      <c r="I238" s="96">
        <f t="shared" si="30"/>
        <v>0</v>
      </c>
      <c r="J238" s="233"/>
      <c r="K238" s="181"/>
      <c r="L238" s="96">
        <f t="shared" si="31"/>
        <v>0</v>
      </c>
      <c r="M238" s="110"/>
      <c r="N238" s="52"/>
      <c r="O238" s="96">
        <f t="shared" si="32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5"/>
        <v>0</v>
      </c>
      <c r="D239" s="234">
        <f>SUM(D240:D244)</f>
        <v>0</v>
      </c>
      <c r="E239" s="34">
        <f>SUM(E240:E244)</f>
        <v>0</v>
      </c>
      <c r="F239" s="131">
        <f t="shared" si="29"/>
        <v>0</v>
      </c>
      <c r="G239" s="234">
        <f>SUM(G240:G244)</f>
        <v>0</v>
      </c>
      <c r="H239" s="104">
        <f>SUM(H240:H244)</f>
        <v>0</v>
      </c>
      <c r="I239" s="98">
        <f t="shared" si="30"/>
        <v>0</v>
      </c>
      <c r="J239" s="234">
        <f>SUM(J240:J244)</f>
        <v>0</v>
      </c>
      <c r="K239" s="104">
        <f>SUM(K240:K244)</f>
        <v>0</v>
      </c>
      <c r="L239" s="98">
        <f t="shared" si="31"/>
        <v>0</v>
      </c>
      <c r="M239" s="119">
        <f>SUM(M240:M244)</f>
        <v>0</v>
      </c>
      <c r="N239" s="34">
        <f>SUM(N240:N244)</f>
        <v>0</v>
      </c>
      <c r="O239" s="98">
        <f t="shared" si="32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5"/>
        <v>0</v>
      </c>
      <c r="D240" s="233"/>
      <c r="E240" s="52"/>
      <c r="F240" s="126">
        <f t="shared" si="29"/>
        <v>0</v>
      </c>
      <c r="G240" s="233"/>
      <c r="H240" s="181"/>
      <c r="I240" s="96">
        <f t="shared" si="30"/>
        <v>0</v>
      </c>
      <c r="J240" s="233"/>
      <c r="K240" s="181"/>
      <c r="L240" s="96">
        <f t="shared" si="31"/>
        <v>0</v>
      </c>
      <c r="M240" s="110"/>
      <c r="N240" s="52"/>
      <c r="O240" s="96">
        <f t="shared" si="32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5"/>
        <v>0</v>
      </c>
      <c r="D241" s="233"/>
      <c r="E241" s="52"/>
      <c r="F241" s="126">
        <f t="shared" si="29"/>
        <v>0</v>
      </c>
      <c r="G241" s="233"/>
      <c r="H241" s="181"/>
      <c r="I241" s="96">
        <f t="shared" si="30"/>
        <v>0</v>
      </c>
      <c r="J241" s="233"/>
      <c r="K241" s="181"/>
      <c r="L241" s="96">
        <f t="shared" si="31"/>
        <v>0</v>
      </c>
      <c r="M241" s="110"/>
      <c r="N241" s="52"/>
      <c r="O241" s="96">
        <f t="shared" si="32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5"/>
        <v>0</v>
      </c>
      <c r="D242" s="233"/>
      <c r="E242" s="52"/>
      <c r="F242" s="126">
        <f t="shared" si="29"/>
        <v>0</v>
      </c>
      <c r="G242" s="233"/>
      <c r="H242" s="181"/>
      <c r="I242" s="96">
        <f t="shared" si="30"/>
        <v>0</v>
      </c>
      <c r="J242" s="233"/>
      <c r="K242" s="181"/>
      <c r="L242" s="96">
        <f t="shared" si="31"/>
        <v>0</v>
      </c>
      <c r="M242" s="110"/>
      <c r="N242" s="52"/>
      <c r="O242" s="96">
        <f t="shared" si="32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5"/>
        <v>0</v>
      </c>
      <c r="D243" s="233"/>
      <c r="E243" s="52"/>
      <c r="F243" s="126">
        <f t="shared" si="29"/>
        <v>0</v>
      </c>
      <c r="G243" s="233"/>
      <c r="H243" s="181"/>
      <c r="I243" s="96">
        <f t="shared" si="30"/>
        <v>0</v>
      </c>
      <c r="J243" s="233"/>
      <c r="K243" s="181"/>
      <c r="L243" s="96">
        <f t="shared" si="31"/>
        <v>0</v>
      </c>
      <c r="M243" s="110"/>
      <c r="N243" s="52"/>
      <c r="O243" s="96">
        <f t="shared" si="32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5"/>
        <v>0</v>
      </c>
      <c r="D244" s="233"/>
      <c r="E244" s="52"/>
      <c r="F244" s="126">
        <f t="shared" si="29"/>
        <v>0</v>
      </c>
      <c r="G244" s="233"/>
      <c r="H244" s="181"/>
      <c r="I244" s="96">
        <f t="shared" si="30"/>
        <v>0</v>
      </c>
      <c r="J244" s="233"/>
      <c r="K244" s="181"/>
      <c r="L244" s="96">
        <f t="shared" si="31"/>
        <v>0</v>
      </c>
      <c r="M244" s="110"/>
      <c r="N244" s="52"/>
      <c r="O244" s="96">
        <f t="shared" si="32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5"/>
        <v>0</v>
      </c>
      <c r="D245" s="233"/>
      <c r="E245" s="52"/>
      <c r="F245" s="126">
        <f t="shared" ref="F245:F286" si="36">D245+E245</f>
        <v>0</v>
      </c>
      <c r="G245" s="233"/>
      <c r="H245" s="181"/>
      <c r="I245" s="96">
        <f t="shared" ref="I245:I286" si="37">G245+H245</f>
        <v>0</v>
      </c>
      <c r="J245" s="233"/>
      <c r="K245" s="181"/>
      <c r="L245" s="96">
        <f t="shared" ref="L245:L286" si="38">J245+K245</f>
        <v>0</v>
      </c>
      <c r="M245" s="110"/>
      <c r="N245" s="52"/>
      <c r="O245" s="96">
        <f t="shared" ref="O245:O276" si="39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5"/>
        <v>0</v>
      </c>
      <c r="D246" s="233"/>
      <c r="E246" s="52"/>
      <c r="F246" s="126">
        <f t="shared" si="36"/>
        <v>0</v>
      </c>
      <c r="G246" s="233"/>
      <c r="H246" s="181"/>
      <c r="I246" s="96">
        <f t="shared" si="37"/>
        <v>0</v>
      </c>
      <c r="J246" s="233"/>
      <c r="K246" s="181"/>
      <c r="L246" s="96">
        <f t="shared" si="38"/>
        <v>0</v>
      </c>
      <c r="M246" s="110"/>
      <c r="N246" s="52"/>
      <c r="O246" s="96">
        <f t="shared" si="39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5"/>
        <v>0</v>
      </c>
      <c r="D247" s="237">
        <f>SUM(D248:D251)</f>
        <v>0</v>
      </c>
      <c r="E247" s="60">
        <f>SUM(E248:E251)</f>
        <v>0</v>
      </c>
      <c r="F247" s="238">
        <f t="shared" si="36"/>
        <v>0</v>
      </c>
      <c r="G247" s="237">
        <f t="shared" ref="G247:H247" si="40">SUM(G248:G251)</f>
        <v>0</v>
      </c>
      <c r="H247" s="183">
        <f t="shared" si="40"/>
        <v>0</v>
      </c>
      <c r="I247" s="103">
        <f t="shared" si="37"/>
        <v>0</v>
      </c>
      <c r="J247" s="237">
        <f>SUM(J248:J251)</f>
        <v>0</v>
      </c>
      <c r="K247" s="183">
        <f t="shared" ref="K247" si="41">SUM(K248:K251)</f>
        <v>0</v>
      </c>
      <c r="L247" s="103">
        <f t="shared" si="38"/>
        <v>0</v>
      </c>
      <c r="M247" s="125">
        <f t="shared" ref="M247:N247" si="42">SUM(M248:M251)</f>
        <v>0</v>
      </c>
      <c r="N247" s="293">
        <f t="shared" si="42"/>
        <v>0</v>
      </c>
      <c r="O247" s="298">
        <f t="shared" si="39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5"/>
        <v>0</v>
      </c>
      <c r="D248" s="233"/>
      <c r="E248" s="52"/>
      <c r="F248" s="126">
        <f t="shared" si="36"/>
        <v>0</v>
      </c>
      <c r="G248" s="233"/>
      <c r="H248" s="181"/>
      <c r="I248" s="96">
        <f t="shared" si="37"/>
        <v>0</v>
      </c>
      <c r="J248" s="233"/>
      <c r="K248" s="181"/>
      <c r="L248" s="96">
        <f t="shared" si="38"/>
        <v>0</v>
      </c>
      <c r="M248" s="110"/>
      <c r="N248" s="52"/>
      <c r="O248" s="96">
        <f t="shared" si="39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5"/>
        <v>0</v>
      </c>
      <c r="D249" s="233"/>
      <c r="E249" s="52"/>
      <c r="F249" s="126">
        <f t="shared" si="36"/>
        <v>0</v>
      </c>
      <c r="G249" s="233"/>
      <c r="H249" s="181"/>
      <c r="I249" s="96">
        <f t="shared" si="37"/>
        <v>0</v>
      </c>
      <c r="J249" s="233"/>
      <c r="K249" s="181"/>
      <c r="L249" s="96">
        <f t="shared" si="38"/>
        <v>0</v>
      </c>
      <c r="M249" s="110"/>
      <c r="N249" s="52"/>
      <c r="O249" s="96">
        <f t="shared" si="39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5"/>
        <v>0</v>
      </c>
      <c r="D250" s="233"/>
      <c r="E250" s="52"/>
      <c r="F250" s="126">
        <f t="shared" si="36"/>
        <v>0</v>
      </c>
      <c r="G250" s="233"/>
      <c r="H250" s="181"/>
      <c r="I250" s="96">
        <f t="shared" si="37"/>
        <v>0</v>
      </c>
      <c r="J250" s="233"/>
      <c r="K250" s="181"/>
      <c r="L250" s="96">
        <f t="shared" si="38"/>
        <v>0</v>
      </c>
      <c r="M250" s="110"/>
      <c r="N250" s="52"/>
      <c r="O250" s="96">
        <f t="shared" si="39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5"/>
        <v>0</v>
      </c>
      <c r="D251" s="233"/>
      <c r="E251" s="52"/>
      <c r="F251" s="126">
        <f t="shared" si="36"/>
        <v>0</v>
      </c>
      <c r="G251" s="233"/>
      <c r="H251" s="181"/>
      <c r="I251" s="96">
        <f t="shared" si="37"/>
        <v>0</v>
      </c>
      <c r="J251" s="233"/>
      <c r="K251" s="181"/>
      <c r="L251" s="96">
        <f t="shared" si="38"/>
        <v>0</v>
      </c>
      <c r="M251" s="110"/>
      <c r="N251" s="52"/>
      <c r="O251" s="96">
        <f t="shared" si="39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5"/>
        <v>0</v>
      </c>
      <c r="D252" s="229">
        <f>SUM(D253,D257,D258)</f>
        <v>0</v>
      </c>
      <c r="E252" s="43">
        <f>SUM(E253,E257,E258)</f>
        <v>0</v>
      </c>
      <c r="F252" s="230">
        <f t="shared" si="36"/>
        <v>0</v>
      </c>
      <c r="G252" s="229">
        <f t="shared" ref="G252:H252" si="43">SUM(G253,G257,G258)</f>
        <v>0</v>
      </c>
      <c r="H252" s="91">
        <f t="shared" si="43"/>
        <v>0</v>
      </c>
      <c r="I252" s="101">
        <f t="shared" si="37"/>
        <v>0</v>
      </c>
      <c r="J252" s="229">
        <f>SUM(J253,J257,J258)</f>
        <v>0</v>
      </c>
      <c r="K252" s="91">
        <f t="shared" ref="K252" si="44">SUM(K253,K257,K258)</f>
        <v>0</v>
      </c>
      <c r="L252" s="101">
        <f t="shared" si="38"/>
        <v>0</v>
      </c>
      <c r="M252" s="121">
        <f t="shared" ref="M252:N252" si="45">SUM(M253,M257,M258)</f>
        <v>0</v>
      </c>
      <c r="N252" s="55">
        <f t="shared" si="45"/>
        <v>0</v>
      </c>
      <c r="O252" s="265">
        <f t="shared" si="39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5"/>
        <v>0</v>
      </c>
      <c r="D253" s="237">
        <f>SUM(D254:D256)</f>
        <v>0</v>
      </c>
      <c r="E253" s="60">
        <f>SUM(E254:E256)</f>
        <v>0</v>
      </c>
      <c r="F253" s="238">
        <f t="shared" si="36"/>
        <v>0</v>
      </c>
      <c r="G253" s="237">
        <f t="shared" ref="G253:H253" si="46">SUM(G254:G256)</f>
        <v>0</v>
      </c>
      <c r="H253" s="183">
        <f t="shared" si="46"/>
        <v>0</v>
      </c>
      <c r="I253" s="103">
        <f t="shared" si="37"/>
        <v>0</v>
      </c>
      <c r="J253" s="237">
        <f>SUM(J254:J256)</f>
        <v>0</v>
      </c>
      <c r="K253" s="183">
        <f t="shared" ref="K253" si="47">SUM(K254:K256)</f>
        <v>0</v>
      </c>
      <c r="L253" s="103">
        <f t="shared" si="38"/>
        <v>0</v>
      </c>
      <c r="M253" s="124">
        <f t="shared" ref="M253:N253" si="48">SUM(M254:M256)</f>
        <v>0</v>
      </c>
      <c r="N253" s="60">
        <f t="shared" si="48"/>
        <v>0</v>
      </c>
      <c r="O253" s="103">
        <f t="shared" si="39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5"/>
        <v>0</v>
      </c>
      <c r="D254" s="233"/>
      <c r="E254" s="52"/>
      <c r="F254" s="126">
        <f t="shared" si="36"/>
        <v>0</v>
      </c>
      <c r="G254" s="233"/>
      <c r="H254" s="181"/>
      <c r="I254" s="96">
        <f t="shared" si="37"/>
        <v>0</v>
      </c>
      <c r="J254" s="233"/>
      <c r="K254" s="181"/>
      <c r="L254" s="96">
        <f t="shared" si="38"/>
        <v>0</v>
      </c>
      <c r="M254" s="110"/>
      <c r="N254" s="52"/>
      <c r="O254" s="96">
        <f t="shared" si="39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5"/>
        <v>0</v>
      </c>
      <c r="D255" s="233"/>
      <c r="E255" s="52"/>
      <c r="F255" s="126">
        <f t="shared" si="36"/>
        <v>0</v>
      </c>
      <c r="G255" s="233"/>
      <c r="H255" s="181"/>
      <c r="I255" s="96">
        <f t="shared" si="37"/>
        <v>0</v>
      </c>
      <c r="J255" s="233"/>
      <c r="K255" s="181"/>
      <c r="L255" s="96">
        <f t="shared" si="38"/>
        <v>0</v>
      </c>
      <c r="M255" s="110"/>
      <c r="N255" s="52"/>
      <c r="O255" s="96">
        <f t="shared" si="39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5"/>
        <v>0</v>
      </c>
      <c r="D256" s="232"/>
      <c r="E256" s="47"/>
      <c r="F256" s="127">
        <f t="shared" si="36"/>
        <v>0</v>
      </c>
      <c r="G256" s="232"/>
      <c r="H256" s="180"/>
      <c r="I256" s="95">
        <f t="shared" si="37"/>
        <v>0</v>
      </c>
      <c r="J256" s="232"/>
      <c r="K256" s="180"/>
      <c r="L256" s="95">
        <f t="shared" si="38"/>
        <v>0</v>
      </c>
      <c r="M256" s="275"/>
      <c r="N256" s="47"/>
      <c r="O256" s="95">
        <f t="shared" si="39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9">F257+I257+L257+O257</f>
        <v>0</v>
      </c>
      <c r="D257" s="241"/>
      <c r="E257" s="112"/>
      <c r="F257" s="242">
        <f t="shared" si="36"/>
        <v>0</v>
      </c>
      <c r="G257" s="241"/>
      <c r="H257" s="185"/>
      <c r="I257" s="135">
        <f t="shared" si="37"/>
        <v>0</v>
      </c>
      <c r="J257" s="241"/>
      <c r="K257" s="185"/>
      <c r="L257" s="135">
        <f t="shared" si="38"/>
        <v>0</v>
      </c>
      <c r="M257" s="113"/>
      <c r="N257" s="112"/>
      <c r="O257" s="135">
        <f t="shared" si="39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9"/>
        <v>0</v>
      </c>
      <c r="D258" s="233"/>
      <c r="E258" s="52"/>
      <c r="F258" s="126">
        <f t="shared" si="36"/>
        <v>0</v>
      </c>
      <c r="G258" s="233"/>
      <c r="H258" s="181"/>
      <c r="I258" s="96">
        <f t="shared" si="37"/>
        <v>0</v>
      </c>
      <c r="J258" s="233"/>
      <c r="K258" s="181"/>
      <c r="L258" s="96">
        <f t="shared" si="38"/>
        <v>0</v>
      </c>
      <c r="M258" s="110"/>
      <c r="N258" s="52"/>
      <c r="O258" s="96">
        <f t="shared" si="39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9"/>
        <v>0</v>
      </c>
      <c r="D259" s="229">
        <f>SUM(D260,D264)</f>
        <v>0</v>
      </c>
      <c r="E259" s="43">
        <f>SUM(E260,E264)</f>
        <v>0</v>
      </c>
      <c r="F259" s="230">
        <f t="shared" si="36"/>
        <v>0</v>
      </c>
      <c r="G259" s="229">
        <f t="shared" ref="G259:H259" si="50">SUM(G260,G264)</f>
        <v>0</v>
      </c>
      <c r="H259" s="91">
        <f t="shared" si="50"/>
        <v>0</v>
      </c>
      <c r="I259" s="101">
        <f t="shared" si="37"/>
        <v>0</v>
      </c>
      <c r="J259" s="229">
        <f>SUM(J260,J264)</f>
        <v>0</v>
      </c>
      <c r="K259" s="91">
        <f t="shared" ref="K259" si="51">SUM(K260,K264)</f>
        <v>0</v>
      </c>
      <c r="L259" s="101">
        <f t="shared" si="38"/>
        <v>0</v>
      </c>
      <c r="M259" s="121">
        <f t="shared" ref="M259:N259" si="52">SUM(M260,M264)</f>
        <v>0</v>
      </c>
      <c r="N259" s="55">
        <f t="shared" si="52"/>
        <v>0</v>
      </c>
      <c r="O259" s="265">
        <f t="shared" si="39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9"/>
        <v>0</v>
      </c>
      <c r="D260" s="237">
        <f>SUM(D261:D263)</f>
        <v>0</v>
      </c>
      <c r="E260" s="60">
        <f>SUM(E261:E263)</f>
        <v>0</v>
      </c>
      <c r="F260" s="238">
        <f t="shared" si="36"/>
        <v>0</v>
      </c>
      <c r="G260" s="237">
        <f t="shared" ref="G260:H260" si="53">SUM(G261:G263)</f>
        <v>0</v>
      </c>
      <c r="H260" s="183">
        <f t="shared" si="53"/>
        <v>0</v>
      </c>
      <c r="I260" s="103">
        <f t="shared" si="37"/>
        <v>0</v>
      </c>
      <c r="J260" s="237">
        <f>SUM(J261:J263)</f>
        <v>0</v>
      </c>
      <c r="K260" s="183">
        <f t="shared" ref="K260" si="54">SUM(K261:K263)</f>
        <v>0</v>
      </c>
      <c r="L260" s="103">
        <f t="shared" si="38"/>
        <v>0</v>
      </c>
      <c r="M260" s="289">
        <f t="shared" ref="M260:N260" si="55">SUM(M261:M263)</f>
        <v>0</v>
      </c>
      <c r="N260" s="292">
        <f t="shared" si="55"/>
        <v>0</v>
      </c>
      <c r="O260" s="297">
        <f t="shared" si="39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9"/>
        <v>0</v>
      </c>
      <c r="D261" s="233"/>
      <c r="E261" s="52"/>
      <c r="F261" s="126">
        <f t="shared" si="36"/>
        <v>0</v>
      </c>
      <c r="G261" s="233"/>
      <c r="H261" s="181"/>
      <c r="I261" s="96">
        <f t="shared" si="37"/>
        <v>0</v>
      </c>
      <c r="J261" s="233"/>
      <c r="K261" s="181"/>
      <c r="L261" s="96">
        <f t="shared" si="38"/>
        <v>0</v>
      </c>
      <c r="M261" s="110"/>
      <c r="N261" s="52"/>
      <c r="O261" s="96">
        <f t="shared" si="39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9"/>
        <v>0</v>
      </c>
      <c r="D262" s="233"/>
      <c r="E262" s="52"/>
      <c r="F262" s="126">
        <f t="shared" si="36"/>
        <v>0</v>
      </c>
      <c r="G262" s="233"/>
      <c r="H262" s="181"/>
      <c r="I262" s="96">
        <f t="shared" si="37"/>
        <v>0</v>
      </c>
      <c r="J262" s="233"/>
      <c r="K262" s="181"/>
      <c r="L262" s="96">
        <f t="shared" si="38"/>
        <v>0</v>
      </c>
      <c r="M262" s="110"/>
      <c r="N262" s="52"/>
      <c r="O262" s="96">
        <f t="shared" si="39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9"/>
        <v>0</v>
      </c>
      <c r="D263" s="233"/>
      <c r="E263" s="52"/>
      <c r="F263" s="126">
        <f t="shared" si="36"/>
        <v>0</v>
      </c>
      <c r="G263" s="233"/>
      <c r="H263" s="181"/>
      <c r="I263" s="96">
        <f t="shared" si="37"/>
        <v>0</v>
      </c>
      <c r="J263" s="233"/>
      <c r="K263" s="181"/>
      <c r="L263" s="96">
        <f t="shared" si="38"/>
        <v>0</v>
      </c>
      <c r="M263" s="110"/>
      <c r="N263" s="52"/>
      <c r="O263" s="96">
        <f t="shared" si="39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9"/>
        <v>0</v>
      </c>
      <c r="D264" s="234">
        <f>SUM(D265:D268)</f>
        <v>0</v>
      </c>
      <c r="E264" s="34">
        <f>SUM(E265:E268)</f>
        <v>0</v>
      </c>
      <c r="F264" s="131">
        <f t="shared" si="36"/>
        <v>0</v>
      </c>
      <c r="G264" s="234">
        <f>SUM(G265:G268)</f>
        <v>0</v>
      </c>
      <c r="H264" s="104">
        <f>SUM(H265:H268)</f>
        <v>0</v>
      </c>
      <c r="I264" s="98">
        <f t="shared" si="37"/>
        <v>0</v>
      </c>
      <c r="J264" s="234">
        <f>SUM(J265:J268)</f>
        <v>0</v>
      </c>
      <c r="K264" s="104">
        <f>SUM(K265:K268)</f>
        <v>0</v>
      </c>
      <c r="L264" s="98">
        <f t="shared" si="38"/>
        <v>0</v>
      </c>
      <c r="M264" s="119">
        <f>SUM(M265:M268)</f>
        <v>0</v>
      </c>
      <c r="N264" s="34">
        <f>SUM(N265:N268)</f>
        <v>0</v>
      </c>
      <c r="O264" s="98">
        <f t="shared" si="39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9"/>
        <v>0</v>
      </c>
      <c r="D265" s="233"/>
      <c r="E265" s="52"/>
      <c r="F265" s="126">
        <f t="shared" si="36"/>
        <v>0</v>
      </c>
      <c r="G265" s="233"/>
      <c r="H265" s="181"/>
      <c r="I265" s="96">
        <f t="shared" si="37"/>
        <v>0</v>
      </c>
      <c r="J265" s="233"/>
      <c r="K265" s="181"/>
      <c r="L265" s="96">
        <f t="shared" si="38"/>
        <v>0</v>
      </c>
      <c r="M265" s="110"/>
      <c r="N265" s="52"/>
      <c r="O265" s="96">
        <f t="shared" si="39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9"/>
        <v>0</v>
      </c>
      <c r="D266" s="233"/>
      <c r="E266" s="52"/>
      <c r="F266" s="126">
        <f t="shared" si="36"/>
        <v>0</v>
      </c>
      <c r="G266" s="233"/>
      <c r="H266" s="181"/>
      <c r="I266" s="96">
        <f t="shared" si="37"/>
        <v>0</v>
      </c>
      <c r="J266" s="233"/>
      <c r="K266" s="181"/>
      <c r="L266" s="96">
        <f t="shared" si="38"/>
        <v>0</v>
      </c>
      <c r="M266" s="110"/>
      <c r="N266" s="52"/>
      <c r="O266" s="96">
        <f t="shared" si="39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9"/>
        <v>0</v>
      </c>
      <c r="D267" s="233"/>
      <c r="E267" s="52"/>
      <c r="F267" s="126">
        <f t="shared" si="36"/>
        <v>0</v>
      </c>
      <c r="G267" s="233"/>
      <c r="H267" s="181"/>
      <c r="I267" s="96">
        <f t="shared" si="37"/>
        <v>0</v>
      </c>
      <c r="J267" s="233"/>
      <c r="K267" s="181"/>
      <c r="L267" s="96">
        <f t="shared" si="38"/>
        <v>0</v>
      </c>
      <c r="M267" s="110"/>
      <c r="N267" s="52"/>
      <c r="O267" s="96">
        <f t="shared" si="39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9"/>
        <v>0</v>
      </c>
      <c r="D268" s="233"/>
      <c r="E268" s="52"/>
      <c r="F268" s="126">
        <f t="shared" si="36"/>
        <v>0</v>
      </c>
      <c r="G268" s="233"/>
      <c r="H268" s="181"/>
      <c r="I268" s="96">
        <f t="shared" si="37"/>
        <v>0</v>
      </c>
      <c r="J268" s="233"/>
      <c r="K268" s="181"/>
      <c r="L268" s="96">
        <f t="shared" si="38"/>
        <v>0</v>
      </c>
      <c r="M268" s="110"/>
      <c r="N268" s="52"/>
      <c r="O268" s="96">
        <f t="shared" si="39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9"/>
        <v>0</v>
      </c>
      <c r="D269" s="246">
        <f>SUM(D270,D281)</f>
        <v>0</v>
      </c>
      <c r="E269" s="133">
        <f>SUM(E270,E281)</f>
        <v>0</v>
      </c>
      <c r="F269" s="247">
        <f t="shared" si="36"/>
        <v>0</v>
      </c>
      <c r="G269" s="246">
        <f t="shared" ref="G269:H269" si="56">SUM(G270,G281)</f>
        <v>0</v>
      </c>
      <c r="H269" s="188">
        <f t="shared" si="56"/>
        <v>0</v>
      </c>
      <c r="I269" s="266">
        <f t="shared" si="37"/>
        <v>0</v>
      </c>
      <c r="J269" s="246">
        <f>SUM(J270,J281)</f>
        <v>0</v>
      </c>
      <c r="K269" s="188">
        <f t="shared" ref="K269" si="57">SUM(K270,K281)</f>
        <v>0</v>
      </c>
      <c r="L269" s="266">
        <f t="shared" si="38"/>
        <v>0</v>
      </c>
      <c r="M269" s="291">
        <f t="shared" ref="M269:N269" si="58">SUM(M270,M281)</f>
        <v>0</v>
      </c>
      <c r="N269" s="295">
        <f t="shared" si="58"/>
        <v>0</v>
      </c>
      <c r="O269" s="300">
        <f t="shared" si="39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9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6"/>
        <v>0</v>
      </c>
      <c r="G270" s="229">
        <f t="shared" ref="G270:H270" si="59">SUM(G271,G272,G276,G277,G280)</f>
        <v>0</v>
      </c>
      <c r="H270" s="91">
        <f t="shared" si="59"/>
        <v>0</v>
      </c>
      <c r="I270" s="101">
        <f t="shared" si="37"/>
        <v>0</v>
      </c>
      <c r="J270" s="229">
        <f>SUM(J271,J272,J276,J277,J280)</f>
        <v>0</v>
      </c>
      <c r="K270" s="91">
        <f t="shared" ref="K270" si="60">SUM(K271,K272,K276,K277,K280)</f>
        <v>0</v>
      </c>
      <c r="L270" s="101">
        <f t="shared" si="38"/>
        <v>0</v>
      </c>
      <c r="M270" s="123">
        <f t="shared" ref="M270:N270" si="61">SUM(M271,M272,M276,M277,M280)</f>
        <v>0</v>
      </c>
      <c r="N270" s="114">
        <f t="shared" si="61"/>
        <v>0</v>
      </c>
      <c r="O270" s="141">
        <f t="shared" si="39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9"/>
        <v>0</v>
      </c>
      <c r="D271" s="232"/>
      <c r="E271" s="47"/>
      <c r="F271" s="127">
        <f t="shared" si="36"/>
        <v>0</v>
      </c>
      <c r="G271" s="232"/>
      <c r="H271" s="180"/>
      <c r="I271" s="95">
        <f t="shared" si="37"/>
        <v>0</v>
      </c>
      <c r="J271" s="232"/>
      <c r="K271" s="180"/>
      <c r="L271" s="95">
        <f t="shared" si="38"/>
        <v>0</v>
      </c>
      <c r="M271" s="275"/>
      <c r="N271" s="47"/>
      <c r="O271" s="95">
        <f t="shared" si="39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9"/>
        <v>0</v>
      </c>
      <c r="D272" s="234">
        <f>SUM(D273:D275)</f>
        <v>0</v>
      </c>
      <c r="E272" s="34">
        <f>SUM(E273:E275)</f>
        <v>0</v>
      </c>
      <c r="F272" s="131">
        <f t="shared" si="36"/>
        <v>0</v>
      </c>
      <c r="G272" s="234">
        <f>SUM(G273:G275)</f>
        <v>0</v>
      </c>
      <c r="H272" s="104">
        <f>SUM(H273:H275)</f>
        <v>0</v>
      </c>
      <c r="I272" s="98">
        <f t="shared" si="37"/>
        <v>0</v>
      </c>
      <c r="J272" s="234">
        <f>SUM(J273:J275)</f>
        <v>0</v>
      </c>
      <c r="K272" s="104">
        <f>SUM(K273:K275)</f>
        <v>0</v>
      </c>
      <c r="L272" s="98">
        <f t="shared" si="38"/>
        <v>0</v>
      </c>
      <c r="M272" s="119">
        <f>SUM(M273:M275)</f>
        <v>0</v>
      </c>
      <c r="N272" s="34">
        <f>SUM(N273:N275)</f>
        <v>0</v>
      </c>
      <c r="O272" s="98">
        <f t="shared" si="39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9"/>
        <v>0</v>
      </c>
      <c r="D273" s="233"/>
      <c r="E273" s="52"/>
      <c r="F273" s="126">
        <f t="shared" si="36"/>
        <v>0</v>
      </c>
      <c r="G273" s="233"/>
      <c r="H273" s="181"/>
      <c r="I273" s="96">
        <f t="shared" si="37"/>
        <v>0</v>
      </c>
      <c r="J273" s="233"/>
      <c r="K273" s="181"/>
      <c r="L273" s="96">
        <f t="shared" si="38"/>
        <v>0</v>
      </c>
      <c r="M273" s="110"/>
      <c r="N273" s="52"/>
      <c r="O273" s="96">
        <f t="shared" si="39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9"/>
        <v>0</v>
      </c>
      <c r="D274" s="233"/>
      <c r="E274" s="52"/>
      <c r="F274" s="126">
        <f t="shared" si="36"/>
        <v>0</v>
      </c>
      <c r="G274" s="233"/>
      <c r="H274" s="181"/>
      <c r="I274" s="96">
        <f t="shared" si="37"/>
        <v>0</v>
      </c>
      <c r="J274" s="233"/>
      <c r="K274" s="181"/>
      <c r="L274" s="96">
        <f t="shared" si="38"/>
        <v>0</v>
      </c>
      <c r="M274" s="110"/>
      <c r="N274" s="52"/>
      <c r="O274" s="96">
        <f t="shared" si="39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9"/>
        <v>0</v>
      </c>
      <c r="D275" s="232"/>
      <c r="E275" s="47"/>
      <c r="F275" s="127">
        <f t="shared" si="36"/>
        <v>0</v>
      </c>
      <c r="G275" s="232"/>
      <c r="H275" s="180"/>
      <c r="I275" s="95">
        <f t="shared" si="37"/>
        <v>0</v>
      </c>
      <c r="J275" s="232"/>
      <c r="K275" s="180"/>
      <c r="L275" s="95">
        <f t="shared" si="38"/>
        <v>0</v>
      </c>
      <c r="M275" s="275"/>
      <c r="N275" s="47"/>
      <c r="O275" s="95">
        <f t="shared" si="39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9"/>
        <v>0</v>
      </c>
      <c r="D276" s="233"/>
      <c r="E276" s="52"/>
      <c r="F276" s="126">
        <f t="shared" si="36"/>
        <v>0</v>
      </c>
      <c r="G276" s="233"/>
      <c r="H276" s="181"/>
      <c r="I276" s="96">
        <f t="shared" si="37"/>
        <v>0</v>
      </c>
      <c r="J276" s="233"/>
      <c r="K276" s="181"/>
      <c r="L276" s="96">
        <f t="shared" si="38"/>
        <v>0</v>
      </c>
      <c r="M276" s="110"/>
      <c r="N276" s="52"/>
      <c r="O276" s="96">
        <f t="shared" si="39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9"/>
        <v>0</v>
      </c>
      <c r="D277" s="234">
        <f>SUM(D278:D279)</f>
        <v>0</v>
      </c>
      <c r="E277" s="34">
        <f>SUM(E278:E279)</f>
        <v>0</v>
      </c>
      <c r="F277" s="131">
        <f t="shared" si="36"/>
        <v>0</v>
      </c>
      <c r="G277" s="234">
        <f>SUM(G278:G279)</f>
        <v>0</v>
      </c>
      <c r="H277" s="104">
        <f>SUM(H278:H279)</f>
        <v>0</v>
      </c>
      <c r="I277" s="98">
        <f t="shared" si="37"/>
        <v>0</v>
      </c>
      <c r="J277" s="234">
        <f>SUM(J278:J279)</f>
        <v>0</v>
      </c>
      <c r="K277" s="104">
        <f>SUM(K278:K279)</f>
        <v>0</v>
      </c>
      <c r="L277" s="98">
        <f t="shared" si="38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9"/>
        <v>0</v>
      </c>
      <c r="D278" s="233"/>
      <c r="E278" s="52"/>
      <c r="F278" s="126">
        <f t="shared" si="36"/>
        <v>0</v>
      </c>
      <c r="G278" s="233"/>
      <c r="H278" s="181"/>
      <c r="I278" s="96">
        <f t="shared" si="37"/>
        <v>0</v>
      </c>
      <c r="J278" s="233"/>
      <c r="K278" s="181"/>
      <c r="L278" s="96">
        <f t="shared" si="38"/>
        <v>0</v>
      </c>
      <c r="M278" s="110"/>
      <c r="N278" s="52"/>
      <c r="O278" s="96">
        <f t="shared" ref="O278:O281" si="62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9"/>
        <v>0</v>
      </c>
      <c r="D279" s="233"/>
      <c r="E279" s="52"/>
      <c r="F279" s="126">
        <f t="shared" si="36"/>
        <v>0</v>
      </c>
      <c r="G279" s="233"/>
      <c r="H279" s="181"/>
      <c r="I279" s="96">
        <f t="shared" si="37"/>
        <v>0</v>
      </c>
      <c r="J279" s="233"/>
      <c r="K279" s="181"/>
      <c r="L279" s="96">
        <f t="shared" si="38"/>
        <v>0</v>
      </c>
      <c r="M279" s="110"/>
      <c r="N279" s="52"/>
      <c r="O279" s="96">
        <f t="shared" si="62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9"/>
        <v>0</v>
      </c>
      <c r="D280" s="232"/>
      <c r="E280" s="47"/>
      <c r="F280" s="127">
        <f t="shared" si="36"/>
        <v>0</v>
      </c>
      <c r="G280" s="232"/>
      <c r="H280" s="180"/>
      <c r="I280" s="95">
        <f t="shared" si="37"/>
        <v>0</v>
      </c>
      <c r="J280" s="232"/>
      <c r="K280" s="180"/>
      <c r="L280" s="95">
        <f t="shared" si="38"/>
        <v>0</v>
      </c>
      <c r="M280" s="275"/>
      <c r="N280" s="47"/>
      <c r="O280" s="95">
        <f t="shared" si="62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9"/>
        <v>0</v>
      </c>
      <c r="D281" s="244">
        <f>D282</f>
        <v>0</v>
      </c>
      <c r="E281" s="55">
        <f>SUM(E282)</f>
        <v>0</v>
      </c>
      <c r="F281" s="245">
        <f t="shared" si="36"/>
        <v>0</v>
      </c>
      <c r="G281" s="244">
        <f>SUM(G282)</f>
        <v>0</v>
      </c>
      <c r="H281" s="187">
        <f>SUM(H282)</f>
        <v>0</v>
      </c>
      <c r="I281" s="265">
        <f t="shared" si="37"/>
        <v>0</v>
      </c>
      <c r="J281" s="244">
        <f>J282</f>
        <v>0</v>
      </c>
      <c r="K281" s="187">
        <f>SUM(K282)</f>
        <v>0</v>
      </c>
      <c r="L281" s="265">
        <f t="shared" si="38"/>
        <v>0</v>
      </c>
      <c r="M281" s="121">
        <f>SUM(M282)</f>
        <v>0</v>
      </c>
      <c r="N281" s="55">
        <f>SUM(N282)</f>
        <v>0</v>
      </c>
      <c r="O281" s="265">
        <f t="shared" si="62"/>
        <v>0</v>
      </c>
      <c r="P281" s="335"/>
    </row>
    <row r="282" spans="1:16" x14ac:dyDescent="0.25">
      <c r="A282" s="56">
        <v>7720</v>
      </c>
      <c r="B282" s="57" t="s">
        <v>250</v>
      </c>
      <c r="C282" s="360">
        <f t="shared" si="49"/>
        <v>0</v>
      </c>
      <c r="D282" s="251"/>
      <c r="E282" s="58"/>
      <c r="F282" s="252">
        <f t="shared" si="36"/>
        <v>0</v>
      </c>
      <c r="G282" s="251"/>
      <c r="H282" s="191"/>
      <c r="I282" s="150">
        <f t="shared" si="37"/>
        <v>0</v>
      </c>
      <c r="J282" s="251"/>
      <c r="K282" s="191"/>
      <c r="L282" s="150">
        <f>J282+K282</f>
        <v>0</v>
      </c>
      <c r="M282" s="276"/>
      <c r="N282" s="58"/>
      <c r="O282" s="150">
        <f>M282+N282</f>
        <v>0</v>
      </c>
      <c r="P282" s="328"/>
    </row>
    <row r="283" spans="1:16" x14ac:dyDescent="0.25">
      <c r="A283" s="149"/>
      <c r="B283" s="69" t="s">
        <v>278</v>
      </c>
      <c r="C283" s="359">
        <f t="shared" si="49"/>
        <v>0</v>
      </c>
      <c r="D283" s="115">
        <f>SUM(D284:D285)</f>
        <v>0</v>
      </c>
      <c r="E283" s="93">
        <f>SUM(E284:E285)</f>
        <v>0</v>
      </c>
      <c r="F283" s="231">
        <f t="shared" si="36"/>
        <v>0</v>
      </c>
      <c r="G283" s="115">
        <f>SUM(G284:G285)</f>
        <v>0</v>
      </c>
      <c r="H283" s="179">
        <f>SUM(H284:H285)</f>
        <v>0</v>
      </c>
      <c r="I283" s="94">
        <f t="shared" si="37"/>
        <v>0</v>
      </c>
      <c r="J283" s="115">
        <f>SUM(J284:J285)</f>
        <v>0</v>
      </c>
      <c r="K283" s="179">
        <f>SUM(K284:K285)</f>
        <v>0</v>
      </c>
      <c r="L283" s="94">
        <f t="shared" si="38"/>
        <v>0</v>
      </c>
      <c r="M283" s="120">
        <f>SUM(M284:M285)</f>
        <v>0</v>
      </c>
      <c r="N283" s="93">
        <f>SUM(N284:N285)</f>
        <v>0</v>
      </c>
      <c r="O283" s="94">
        <f t="shared" ref="O283:O286" si="63">M283+N283</f>
        <v>0</v>
      </c>
      <c r="P283" s="329"/>
    </row>
    <row r="284" spans="1:16" x14ac:dyDescent="0.25">
      <c r="A284" s="130" t="s">
        <v>281</v>
      </c>
      <c r="B284" s="31" t="s">
        <v>279</v>
      </c>
      <c r="C284" s="343">
        <f t="shared" si="49"/>
        <v>0</v>
      </c>
      <c r="D284" s="233"/>
      <c r="E284" s="52"/>
      <c r="F284" s="126">
        <f t="shared" si="36"/>
        <v>0</v>
      </c>
      <c r="G284" s="233"/>
      <c r="H284" s="181"/>
      <c r="I284" s="96">
        <f t="shared" si="37"/>
        <v>0</v>
      </c>
      <c r="J284" s="233"/>
      <c r="K284" s="181"/>
      <c r="L284" s="100">
        <f t="shared" si="38"/>
        <v>0</v>
      </c>
      <c r="M284" s="110"/>
      <c r="N284" s="52"/>
      <c r="O284" s="96">
        <f t="shared" si="63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9"/>
        <v>0</v>
      </c>
      <c r="D285" s="232"/>
      <c r="E285" s="47"/>
      <c r="F285" s="127">
        <f t="shared" si="36"/>
        <v>0</v>
      </c>
      <c r="G285" s="232"/>
      <c r="H285" s="180"/>
      <c r="I285" s="95">
        <f t="shared" si="37"/>
        <v>0</v>
      </c>
      <c r="J285" s="232"/>
      <c r="K285" s="180"/>
      <c r="L285" s="95">
        <f t="shared" si="38"/>
        <v>0</v>
      </c>
      <c r="M285" s="275"/>
      <c r="N285" s="47"/>
      <c r="O285" s="95">
        <f t="shared" si="63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203102</v>
      </c>
      <c r="D286" s="403">
        <f>SUM(D283,D269,D231,D196,D188,D174,D76,D54)</f>
        <v>0</v>
      </c>
      <c r="E286" s="404">
        <f>SUM(E283,E269,E231,E196,E188,E174,E76,E54)</f>
        <v>166194</v>
      </c>
      <c r="F286" s="405">
        <f t="shared" si="36"/>
        <v>166194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7"/>
        <v>0</v>
      </c>
      <c r="J286" s="403">
        <f>SUM(J283,J269,J231,J196,J188,J174,J76,J54)</f>
        <v>0</v>
      </c>
      <c r="K286" s="406">
        <f>SUM(K283,K269,K231,K196,K188,K174,K76,K54)</f>
        <v>36908</v>
      </c>
      <c r="L286" s="407">
        <f t="shared" si="38"/>
        <v>36908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63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64">F288+I288+L288+O288</f>
        <v>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0</v>
      </c>
      <c r="D290" s="250">
        <f t="shared" ref="D290:E290" si="65">SUM(D291,D293)-D301+D303</f>
        <v>0</v>
      </c>
      <c r="E290" s="143">
        <f t="shared" si="65"/>
        <v>0</v>
      </c>
      <c r="F290" s="144">
        <f>D290+E290</f>
        <v>0</v>
      </c>
      <c r="G290" s="250">
        <f t="shared" ref="G290:H290" si="66">SUM(G291,G293)-G301+G303</f>
        <v>0</v>
      </c>
      <c r="H290" s="190">
        <f t="shared" si="66"/>
        <v>0</v>
      </c>
      <c r="I290" s="147">
        <f>G290+H290</f>
        <v>0</v>
      </c>
      <c r="J290" s="250">
        <f t="shared" ref="J290:K290" si="67">SUM(J291,J293)-J301+J303</f>
        <v>0</v>
      </c>
      <c r="K290" s="190">
        <f t="shared" si="67"/>
        <v>0</v>
      </c>
      <c r="L290" s="147">
        <f>J290+K290</f>
        <v>0</v>
      </c>
      <c r="M290" s="142">
        <f t="shared" ref="M290:N290" si="68">SUM(M291,M293)-M301+M303</f>
        <v>0</v>
      </c>
      <c r="N290" s="143">
        <f t="shared" si="68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E293" si="69">SUM(D294,D296,D298)-SUM(D295,D297,D299)</f>
        <v>0</v>
      </c>
      <c r="E293" s="143">
        <f t="shared" si="69"/>
        <v>0</v>
      </c>
      <c r="F293" s="144">
        <f>D293+E293</f>
        <v>0</v>
      </c>
      <c r="G293" s="250">
        <f t="shared" ref="G293:H293" si="70">SUM(G294,G296,G298)-SUM(G295,G297,G299)</f>
        <v>0</v>
      </c>
      <c r="H293" s="190">
        <f t="shared" si="70"/>
        <v>0</v>
      </c>
      <c r="I293" s="147">
        <f>G293+H293</f>
        <v>0</v>
      </c>
      <c r="J293" s="250">
        <f t="shared" ref="J293:K293" si="71">SUM(J294,J296,J298)-SUM(J295,J297,J299)</f>
        <v>0</v>
      </c>
      <c r="K293" s="190">
        <f t="shared" si="71"/>
        <v>0</v>
      </c>
      <c r="L293" s="147">
        <f>J293+K293</f>
        <v>0</v>
      </c>
      <c r="M293" s="142">
        <f t="shared" ref="M293:N293" si="72">SUM(M294,M296,M298)-SUM(M295,M297,M299)</f>
        <v>0</v>
      </c>
      <c r="N293" s="143">
        <f t="shared" si="72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73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73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73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74">G296+H296</f>
        <v>0</v>
      </c>
      <c r="J296" s="233"/>
      <c r="K296" s="181"/>
      <c r="L296" s="96">
        <f t="shared" ref="L296:L303" si="75">J296+K296</f>
        <v>0</v>
      </c>
      <c r="M296" s="110"/>
      <c r="N296" s="52"/>
      <c r="O296" s="96">
        <f t="shared" ref="O296:O303" si="76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73"/>
        <v>0</v>
      </c>
      <c r="D297" s="233"/>
      <c r="E297" s="52"/>
      <c r="F297" s="126">
        <f t="shared" ref="F297:F303" si="77">D297+E297</f>
        <v>0</v>
      </c>
      <c r="G297" s="233"/>
      <c r="H297" s="181"/>
      <c r="I297" s="96">
        <f t="shared" si="74"/>
        <v>0</v>
      </c>
      <c r="J297" s="233"/>
      <c r="K297" s="181"/>
      <c r="L297" s="96">
        <f t="shared" si="75"/>
        <v>0</v>
      </c>
      <c r="M297" s="110"/>
      <c r="N297" s="52"/>
      <c r="O297" s="96">
        <f t="shared" si="76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73"/>
        <v>0</v>
      </c>
      <c r="D298" s="233"/>
      <c r="E298" s="52"/>
      <c r="F298" s="126">
        <f t="shared" si="77"/>
        <v>0</v>
      </c>
      <c r="G298" s="233"/>
      <c r="H298" s="181"/>
      <c r="I298" s="96">
        <f t="shared" si="74"/>
        <v>0</v>
      </c>
      <c r="J298" s="233"/>
      <c r="K298" s="181"/>
      <c r="L298" s="96">
        <f t="shared" si="75"/>
        <v>0</v>
      </c>
      <c r="M298" s="110"/>
      <c r="N298" s="52"/>
      <c r="O298" s="96">
        <f t="shared" si="76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73"/>
        <v>0</v>
      </c>
      <c r="D299" s="241"/>
      <c r="E299" s="112"/>
      <c r="F299" s="242">
        <f t="shared" si="77"/>
        <v>0</v>
      </c>
      <c r="G299" s="241"/>
      <c r="H299" s="185"/>
      <c r="I299" s="135">
        <f t="shared" si="74"/>
        <v>0</v>
      </c>
      <c r="J299" s="241"/>
      <c r="K299" s="185"/>
      <c r="L299" s="135">
        <f t="shared" si="75"/>
        <v>0</v>
      </c>
      <c r="M299" s="113"/>
      <c r="N299" s="112"/>
      <c r="O299" s="135">
        <f t="shared" si="76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73"/>
        <v>0</v>
      </c>
      <c r="D301" s="253"/>
      <c r="E301" s="153"/>
      <c r="F301" s="254">
        <f t="shared" si="77"/>
        <v>0</v>
      </c>
      <c r="G301" s="253"/>
      <c r="H301" s="192"/>
      <c r="I301" s="154">
        <f t="shared" si="74"/>
        <v>0</v>
      </c>
      <c r="J301" s="253"/>
      <c r="K301" s="192"/>
      <c r="L301" s="154">
        <f t="shared" si="75"/>
        <v>0</v>
      </c>
      <c r="M301" s="284"/>
      <c r="N301" s="153"/>
      <c r="O301" s="154">
        <f t="shared" si="76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73"/>
        <v>0</v>
      </c>
      <c r="D303" s="257"/>
      <c r="E303" s="161"/>
      <c r="F303" s="258">
        <f t="shared" si="77"/>
        <v>0</v>
      </c>
      <c r="G303" s="253"/>
      <c r="H303" s="192"/>
      <c r="I303" s="154">
        <f t="shared" si="74"/>
        <v>0</v>
      </c>
      <c r="J303" s="253"/>
      <c r="K303" s="192"/>
      <c r="L303" s="154">
        <f t="shared" si="75"/>
        <v>0</v>
      </c>
      <c r="M303" s="284"/>
      <c r="N303" s="153"/>
      <c r="O303" s="154">
        <f t="shared" si="76"/>
        <v>0</v>
      </c>
      <c r="P303" s="340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</sheetData>
  <sheetProtection algorithmName="SHA-512" hashValue="zeUm/7koX8L1pvUDsRAqkt5QoNaoaZsOCmvqLqPuvftQvuDca2bcI9ex1xZvsfDqkQqutDxvPLPMCo3vRgDJEw==" saltValue="ioUJZEzBisWewo7NTfxmjQ==" spinCount="100000" sheet="1" objects="1" scenarios="1"/>
  <mergeCells count="32"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A288:B288"/>
    <mergeCell ref="A290:B290"/>
    <mergeCell ref="H18:H19"/>
    <mergeCell ref="I18:I19"/>
    <mergeCell ref="J18:J19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46.pielikums Jūrmalas pilsētas domes
2015.gada 5.marta saistošajiem noteikumiem Nr.13
(protokols Nr.6, 11.punkts)
Tāme Nr.08.8.3.  </first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</sheetPr>
  <dimension ref="A1:Q329"/>
  <sheetViews>
    <sheetView view="pageLayout" zoomScaleNormal="90" workbookViewId="0">
      <selection activeCell="T5" sqref="T5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5" customHeight="1" x14ac:dyDescent="0.25">
      <c r="A5" s="5" t="s">
        <v>0</v>
      </c>
      <c r="B5" s="6"/>
      <c r="C5" s="1161" t="s">
        <v>319</v>
      </c>
      <c r="D5" s="1128"/>
      <c r="E5" s="1128"/>
      <c r="F5" s="1128"/>
      <c r="G5" s="1128"/>
      <c r="H5" s="1128"/>
      <c r="I5" s="1128"/>
      <c r="J5" s="1128"/>
      <c r="K5" s="1128"/>
      <c r="L5" s="1128"/>
      <c r="M5" s="1128"/>
      <c r="N5" s="1128"/>
      <c r="O5" s="1128"/>
      <c r="P5" s="1129"/>
      <c r="Q5" s="518"/>
    </row>
    <row r="6" spans="1:17" ht="15" customHeight="1" x14ac:dyDescent="0.25">
      <c r="A6" s="5" t="s">
        <v>1</v>
      </c>
      <c r="B6" s="6"/>
      <c r="C6" s="1161" t="s">
        <v>318</v>
      </c>
      <c r="D6" s="1128"/>
      <c r="E6" s="1128"/>
      <c r="F6" s="1128"/>
      <c r="G6" s="1128"/>
      <c r="H6" s="1128"/>
      <c r="I6" s="1128"/>
      <c r="J6" s="1128"/>
      <c r="K6" s="1128"/>
      <c r="L6" s="1128"/>
      <c r="M6" s="1128"/>
      <c r="N6" s="1128"/>
      <c r="O6" s="1128"/>
      <c r="P6" s="1129"/>
      <c r="Q6" s="518"/>
    </row>
    <row r="7" spans="1:17" ht="12.75" customHeight="1" x14ac:dyDescent="0.25">
      <c r="A7" s="2" t="s">
        <v>2</v>
      </c>
      <c r="B7" s="3"/>
      <c r="C7" s="1160" t="s">
        <v>320</v>
      </c>
      <c r="D7" s="1133"/>
      <c r="E7" s="1133"/>
      <c r="F7" s="1133"/>
      <c r="G7" s="1133"/>
      <c r="H7" s="1133"/>
      <c r="I7" s="1133"/>
      <c r="J7" s="1133"/>
      <c r="K7" s="1133"/>
      <c r="L7" s="1133"/>
      <c r="M7" s="1133"/>
      <c r="N7" s="1133"/>
      <c r="O7" s="1133"/>
      <c r="P7" s="1134"/>
      <c r="Q7" s="518"/>
    </row>
    <row r="8" spans="1:17" ht="12.75" customHeight="1" x14ac:dyDescent="0.25">
      <c r="A8" s="2" t="s">
        <v>3</v>
      </c>
      <c r="B8" s="3"/>
      <c r="C8" s="1160" t="s">
        <v>1017</v>
      </c>
      <c r="D8" s="1133"/>
      <c r="E8" s="1133"/>
      <c r="F8" s="1133"/>
      <c r="G8" s="1133"/>
      <c r="H8" s="1133"/>
      <c r="I8" s="1133"/>
      <c r="J8" s="1133"/>
      <c r="K8" s="1133"/>
      <c r="L8" s="1133"/>
      <c r="M8" s="1133"/>
      <c r="N8" s="1133"/>
      <c r="O8" s="1133"/>
      <c r="P8" s="1134"/>
      <c r="Q8" s="518"/>
    </row>
    <row r="9" spans="1:17" ht="24" customHeight="1" x14ac:dyDescent="0.25">
      <c r="A9" s="2" t="s">
        <v>4</v>
      </c>
      <c r="B9" s="3"/>
      <c r="C9" s="1162" t="s">
        <v>1018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451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160" t="s">
        <v>446</v>
      </c>
      <c r="D11" s="1133"/>
      <c r="E11" s="1133"/>
      <c r="F11" s="1133"/>
      <c r="G11" s="1133"/>
      <c r="H11" s="1133"/>
      <c r="I11" s="1133"/>
      <c r="J11" s="1133"/>
      <c r="K11" s="1133"/>
      <c r="L11" s="1133"/>
      <c r="M11" s="1133"/>
      <c r="N11" s="1133"/>
      <c r="O11" s="1133"/>
      <c r="P11" s="1134"/>
      <c r="Q11" s="518"/>
    </row>
    <row r="12" spans="1:17" ht="12.75" customHeight="1" x14ac:dyDescent="0.25">
      <c r="A12" s="2"/>
      <c r="B12" s="3" t="s">
        <v>7</v>
      </c>
      <c r="C12" s="451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634"/>
      <c r="Q12" s="518"/>
    </row>
    <row r="13" spans="1:17" ht="12.75" customHeight="1" x14ac:dyDescent="0.25">
      <c r="A13" s="2"/>
      <c r="B13" s="3" t="s">
        <v>8</v>
      </c>
      <c r="C13" s="451"/>
      <c r="D13" s="302"/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634"/>
      <c r="Q13" s="518"/>
    </row>
    <row r="14" spans="1:17" ht="12.75" customHeight="1" x14ac:dyDescent="0.25">
      <c r="A14" s="2"/>
      <c r="B14" s="3" t="s">
        <v>9</v>
      </c>
      <c r="C14" s="451"/>
      <c r="D14" s="302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634"/>
      <c r="Q14" s="518"/>
    </row>
    <row r="15" spans="1:17" ht="12.75" customHeight="1" x14ac:dyDescent="0.25">
      <c r="A15" s="2"/>
      <c r="B15" s="3" t="s">
        <v>10</v>
      </c>
      <c r="C15" s="451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634"/>
      <c r="Q15" s="518"/>
    </row>
    <row r="16" spans="1:17" ht="12.75" customHeight="1" x14ac:dyDescent="0.25">
      <c r="A16" s="8"/>
      <c r="B16" s="9"/>
      <c r="C16" s="635"/>
      <c r="D16" s="635"/>
      <c r="E16" s="635"/>
      <c r="F16" s="635"/>
      <c r="G16" s="635"/>
      <c r="H16" s="635"/>
      <c r="I16" s="635"/>
      <c r="J16" s="635"/>
      <c r="K16" s="635"/>
      <c r="L16" s="635"/>
      <c r="M16" s="635"/>
      <c r="N16" s="635"/>
      <c r="O16" s="635"/>
      <c r="P16" s="636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63" t="s">
        <v>285</v>
      </c>
      <c r="F18" s="1145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64"/>
      <c r="F19" s="1146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375">
        <v>3</v>
      </c>
      <c r="D20" s="193">
        <v>4</v>
      </c>
      <c r="E20" s="637">
        <v>5</v>
      </c>
      <c r="F20" s="12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376"/>
      <c r="D21" s="316"/>
      <c r="E21" s="638"/>
      <c r="F21" s="84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77">
        <f>F22+I22+L22+O22</f>
        <v>824672</v>
      </c>
      <c r="D22" s="195">
        <v>772964</v>
      </c>
      <c r="E22" s="639">
        <f>SUM(E23,E26,E27,E43,E44)</f>
        <v>51708</v>
      </c>
      <c r="F22" s="353">
        <f t="shared" ref="F22:F27" si="0">D22+E22</f>
        <v>824672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78">
        <f>F23+I23+L23+O23</f>
        <v>0</v>
      </c>
      <c r="D23" s="197">
        <v>0</v>
      </c>
      <c r="E23" s="640">
        <f>SUM(E24:E25)</f>
        <v>0</v>
      </c>
      <c r="F23" s="354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79">
        <f>F24+I24+L24+O24</f>
        <v>0</v>
      </c>
      <c r="D24" s="199">
        <v>0</v>
      </c>
      <c r="E24" s="641"/>
      <c r="F24" s="642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80">
        <f>F25+I25+L25+O25</f>
        <v>0</v>
      </c>
      <c r="D25" s="201">
        <v>0</v>
      </c>
      <c r="E25" s="643"/>
      <c r="F25" s="644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81">
        <f>SUM(F26,I26)</f>
        <v>824672</v>
      </c>
      <c r="D26" s="203">
        <v>772964</v>
      </c>
      <c r="E26" s="645">
        <v>51708</v>
      </c>
      <c r="F26" s="646">
        <f t="shared" si="0"/>
        <v>824672</v>
      </c>
      <c r="G26" s="203">
        <f>G52</f>
        <v>0</v>
      </c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82">
        <f>F27</f>
        <v>0</v>
      </c>
      <c r="D27" s="205">
        <v>0</v>
      </c>
      <c r="E27" s="647"/>
      <c r="F27" s="648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82">
        <f t="shared" ref="C28:C42" si="1">L28</f>
        <v>0</v>
      </c>
      <c r="D28" s="206" t="s">
        <v>24</v>
      </c>
      <c r="E28" s="649" t="s">
        <v>24</v>
      </c>
      <c r="F28" s="650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82">
        <f t="shared" si="1"/>
        <v>0</v>
      </c>
      <c r="D29" s="206" t="s">
        <v>24</v>
      </c>
      <c r="E29" s="649" t="s">
        <v>24</v>
      </c>
      <c r="F29" s="650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83">
        <f t="shared" si="1"/>
        <v>0</v>
      </c>
      <c r="D30" s="208" t="s">
        <v>24</v>
      </c>
      <c r="E30" s="651" t="s">
        <v>24</v>
      </c>
      <c r="F30" s="652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84">
        <f t="shared" si="1"/>
        <v>0</v>
      </c>
      <c r="D31" s="210" t="s">
        <v>24</v>
      </c>
      <c r="E31" s="653" t="s">
        <v>24</v>
      </c>
      <c r="F31" s="654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84">
        <f t="shared" si="1"/>
        <v>0</v>
      </c>
      <c r="D32" s="210" t="s">
        <v>24</v>
      </c>
      <c r="E32" s="653" t="s">
        <v>24</v>
      </c>
      <c r="F32" s="654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82">
        <f t="shared" si="1"/>
        <v>0</v>
      </c>
      <c r="D33" s="206" t="s">
        <v>24</v>
      </c>
      <c r="E33" s="649" t="s">
        <v>24</v>
      </c>
      <c r="F33" s="650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85">
        <f t="shared" si="1"/>
        <v>0</v>
      </c>
      <c r="D34" s="212" t="s">
        <v>24</v>
      </c>
      <c r="E34" s="655" t="s">
        <v>24</v>
      </c>
      <c r="F34" s="656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82">
        <f t="shared" si="1"/>
        <v>0</v>
      </c>
      <c r="D35" s="206" t="s">
        <v>24</v>
      </c>
      <c r="E35" s="649" t="s">
        <v>24</v>
      </c>
      <c r="F35" s="650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83">
        <f t="shared" si="1"/>
        <v>0</v>
      </c>
      <c r="D36" s="208" t="s">
        <v>24</v>
      </c>
      <c r="E36" s="651" t="s">
        <v>24</v>
      </c>
      <c r="F36" s="652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84">
        <f t="shared" si="1"/>
        <v>0</v>
      </c>
      <c r="D37" s="210" t="s">
        <v>24</v>
      </c>
      <c r="E37" s="653" t="s">
        <v>24</v>
      </c>
      <c r="F37" s="654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82">
        <f t="shared" si="1"/>
        <v>0</v>
      </c>
      <c r="D38" s="206" t="s">
        <v>24</v>
      </c>
      <c r="E38" s="649" t="s">
        <v>24</v>
      </c>
      <c r="F38" s="650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83">
        <f t="shared" si="1"/>
        <v>0</v>
      </c>
      <c r="D39" s="208" t="s">
        <v>24</v>
      </c>
      <c r="E39" s="651" t="s">
        <v>24</v>
      </c>
      <c r="F39" s="652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84">
        <f t="shared" si="1"/>
        <v>0</v>
      </c>
      <c r="D40" s="210" t="s">
        <v>24</v>
      </c>
      <c r="E40" s="653" t="s">
        <v>24</v>
      </c>
      <c r="F40" s="654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84">
        <f t="shared" si="1"/>
        <v>0</v>
      </c>
      <c r="D41" s="210" t="s">
        <v>24</v>
      </c>
      <c r="E41" s="653" t="s">
        <v>24</v>
      </c>
      <c r="F41" s="654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84">
        <f t="shared" si="1"/>
        <v>0</v>
      </c>
      <c r="D42" s="210" t="s">
        <v>24</v>
      </c>
      <c r="E42" s="653" t="s">
        <v>24</v>
      </c>
      <c r="F42" s="654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86">
        <f>F43</f>
        <v>0</v>
      </c>
      <c r="D43" s="213">
        <v>0</v>
      </c>
      <c r="E43" s="657"/>
      <c r="F43" s="648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86">
        <f>F44+I44+L44</f>
        <v>0</v>
      </c>
      <c r="D44" s="215">
        <v>0</v>
      </c>
      <c r="E44" s="658">
        <f>E45</f>
        <v>0</v>
      </c>
      <c r="F44" s="659">
        <f>D44+E44</f>
        <v>0</v>
      </c>
      <c r="G44" s="215">
        <f>G45</f>
        <v>0</v>
      </c>
      <c r="H44" s="172">
        <f t="shared" ref="H44:K44" si="3">H45</f>
        <v>0</v>
      </c>
      <c r="I44" s="261">
        <f>G44+H44</f>
        <v>0</v>
      </c>
      <c r="J44" s="215">
        <f>J45</f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87">
        <f>F45+I45+L45</f>
        <v>0</v>
      </c>
      <c r="D45" s="199">
        <v>0</v>
      </c>
      <c r="E45" s="641"/>
      <c r="F45" s="642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86">
        <f>O46</f>
        <v>0</v>
      </c>
      <c r="D46" s="217" t="s">
        <v>24</v>
      </c>
      <c r="E46" s="660" t="s">
        <v>24</v>
      </c>
      <c r="F46" s="661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88">
        <f>O47</f>
        <v>0</v>
      </c>
      <c r="D47" s="219" t="s">
        <v>24</v>
      </c>
      <c r="E47" s="662" t="s">
        <v>24</v>
      </c>
      <c r="F47" s="663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88">
        <f>O48</f>
        <v>0</v>
      </c>
      <c r="D48" s="219" t="s">
        <v>24</v>
      </c>
      <c r="E48" s="662" t="s">
        <v>24</v>
      </c>
      <c r="F48" s="663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89"/>
      <c r="D49" s="219"/>
      <c r="E49" s="662"/>
      <c r="F49" s="363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90"/>
      <c r="D50" s="310"/>
      <c r="E50" s="664"/>
      <c r="F50" s="665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91">
        <f t="shared" ref="C51:C114" si="4">F51+I51+L51+O51</f>
        <v>824672</v>
      </c>
      <c r="D51" s="221">
        <v>772964</v>
      </c>
      <c r="E51" s="666">
        <f>SUM(E52,E283)</f>
        <v>51708</v>
      </c>
      <c r="F51" s="366">
        <f t="shared" ref="F51:F115" si="5">D51+E51</f>
        <v>824672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0</v>
      </c>
      <c r="K51" s="175">
        <f>SUM(K52,K283)</f>
        <v>0</v>
      </c>
      <c r="L51" s="79">
        <f t="shared" ref="L51:L115" si="7">J51+K51</f>
        <v>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92">
        <f t="shared" si="4"/>
        <v>824672</v>
      </c>
      <c r="D52" s="223">
        <v>772964</v>
      </c>
      <c r="E52" s="667">
        <f>SUM(E53,E195)</f>
        <v>51708</v>
      </c>
      <c r="F52" s="367">
        <f t="shared" si="5"/>
        <v>824672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0</v>
      </c>
      <c r="K52" s="176">
        <f>SUM(K53,K195)</f>
        <v>0</v>
      </c>
      <c r="L52" s="83">
        <f t="shared" si="7"/>
        <v>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93">
        <f t="shared" si="4"/>
        <v>53133</v>
      </c>
      <c r="D53" s="225">
        <v>53133</v>
      </c>
      <c r="E53" s="668">
        <f>SUM(E54,E76,E174,E188)</f>
        <v>0</v>
      </c>
      <c r="F53" s="368">
        <f t="shared" si="5"/>
        <v>53133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0</v>
      </c>
      <c r="K53" s="177">
        <f>SUM(K54,K76,K174,K188)</f>
        <v>0</v>
      </c>
      <c r="L53" s="86">
        <f t="shared" si="7"/>
        <v>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94">
        <f t="shared" si="4"/>
        <v>0</v>
      </c>
      <c r="D54" s="227">
        <v>0</v>
      </c>
      <c r="E54" s="669">
        <f>SUM(E55,E68)</f>
        <v>0</v>
      </c>
      <c r="F54" s="369">
        <f t="shared" si="5"/>
        <v>0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82">
        <f t="shared" si="4"/>
        <v>0</v>
      </c>
      <c r="D55" s="229">
        <v>0</v>
      </c>
      <c r="E55" s="670">
        <f>SUM(E56,E59,E67)</f>
        <v>0</v>
      </c>
      <c r="F55" s="358">
        <f t="shared" si="5"/>
        <v>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89">
        <f t="shared" si="4"/>
        <v>0</v>
      </c>
      <c r="D56" s="115">
        <v>0</v>
      </c>
      <c r="E56" s="671">
        <f>SUM(E57:E58)</f>
        <v>0</v>
      </c>
      <c r="F56" s="364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83">
        <f t="shared" si="4"/>
        <v>0</v>
      </c>
      <c r="D57" s="232">
        <v>0</v>
      </c>
      <c r="E57" s="672"/>
      <c r="F57" s="673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84">
        <f t="shared" si="4"/>
        <v>0</v>
      </c>
      <c r="D58" s="233">
        <v>0</v>
      </c>
      <c r="E58" s="674"/>
      <c r="F58" s="675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84">
        <f t="shared" si="4"/>
        <v>0</v>
      </c>
      <c r="D59" s="234">
        <v>0</v>
      </c>
      <c r="E59" s="398">
        <f>SUM(E60:E66)</f>
        <v>0</v>
      </c>
      <c r="F59" s="343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84">
        <f t="shared" si="4"/>
        <v>0</v>
      </c>
      <c r="D60" s="233">
        <v>0</v>
      </c>
      <c r="E60" s="674"/>
      <c r="F60" s="675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84">
        <f t="shared" si="4"/>
        <v>0</v>
      </c>
      <c r="D61" s="233">
        <v>0</v>
      </c>
      <c r="E61" s="674"/>
      <c r="F61" s="675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84">
        <f t="shared" si="4"/>
        <v>0</v>
      </c>
      <c r="D62" s="233">
        <v>0</v>
      </c>
      <c r="E62" s="674"/>
      <c r="F62" s="675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84">
        <f t="shared" si="4"/>
        <v>0</v>
      </c>
      <c r="D63" s="233">
        <v>0</v>
      </c>
      <c r="E63" s="674"/>
      <c r="F63" s="675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84">
        <f t="shared" si="4"/>
        <v>0</v>
      </c>
      <c r="D64" s="233">
        <v>0</v>
      </c>
      <c r="E64" s="674"/>
      <c r="F64" s="675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84">
        <f t="shared" si="4"/>
        <v>0</v>
      </c>
      <c r="D65" s="233">
        <v>0</v>
      </c>
      <c r="E65" s="674"/>
      <c r="F65" s="675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84">
        <f t="shared" si="4"/>
        <v>0</v>
      </c>
      <c r="D66" s="233">
        <v>0</v>
      </c>
      <c r="E66" s="674"/>
      <c r="F66" s="675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84">
        <f t="shared" si="4"/>
        <v>0</v>
      </c>
      <c r="D67" s="235">
        <v>0</v>
      </c>
      <c r="E67" s="676"/>
      <c r="F67" s="677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82">
        <f t="shared" si="4"/>
        <v>0</v>
      </c>
      <c r="D68" s="229">
        <v>0</v>
      </c>
      <c r="E68" s="670">
        <f>SUM(E69:E70)</f>
        <v>0</v>
      </c>
      <c r="F68" s="358">
        <f>D68+E68</f>
        <v>0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83">
        <f t="shared" si="4"/>
        <v>0</v>
      </c>
      <c r="D69" s="232">
        <v>0</v>
      </c>
      <c r="E69" s="672"/>
      <c r="F69" s="673">
        <f t="shared" si="5"/>
        <v>0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84">
        <f t="shared" si="4"/>
        <v>0</v>
      </c>
      <c r="D70" s="234">
        <v>0</v>
      </c>
      <c r="E70" s="398">
        <f>SUM(E71:E75)</f>
        <v>0</v>
      </c>
      <c r="F70" s="343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84">
        <f t="shared" si="4"/>
        <v>0</v>
      </c>
      <c r="D71" s="233">
        <v>0</v>
      </c>
      <c r="E71" s="674"/>
      <c r="F71" s="675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84">
        <f t="shared" si="4"/>
        <v>0</v>
      </c>
      <c r="D72" s="233">
        <v>0</v>
      </c>
      <c r="E72" s="674"/>
      <c r="F72" s="675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84">
        <f t="shared" si="4"/>
        <v>0</v>
      </c>
      <c r="D73" s="233">
        <v>0</v>
      </c>
      <c r="E73" s="674"/>
      <c r="F73" s="675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84">
        <f t="shared" si="4"/>
        <v>0</v>
      </c>
      <c r="D74" s="233">
        <v>0</v>
      </c>
      <c r="E74" s="674"/>
      <c r="F74" s="675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84">
        <f t="shared" si="4"/>
        <v>0</v>
      </c>
      <c r="D75" s="233">
        <v>0</v>
      </c>
      <c r="E75" s="674"/>
      <c r="F75" s="675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94">
        <f t="shared" si="4"/>
        <v>53133</v>
      </c>
      <c r="D76" s="227">
        <v>53133</v>
      </c>
      <c r="E76" s="669">
        <f>SUM(E77,E84,E131,E165,E166,E173)</f>
        <v>0</v>
      </c>
      <c r="F76" s="369">
        <f t="shared" si="5"/>
        <v>53133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0</v>
      </c>
      <c r="K76" s="178">
        <f>SUM(K77,K84,K131,K165,K166,K173)</f>
        <v>0</v>
      </c>
      <c r="L76" s="89">
        <f t="shared" si="7"/>
        <v>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82">
        <f t="shared" si="4"/>
        <v>0</v>
      </c>
      <c r="D77" s="229">
        <v>0</v>
      </c>
      <c r="E77" s="670">
        <f>SUM(E78,E81)</f>
        <v>0</v>
      </c>
      <c r="F77" s="358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83">
        <f t="shared" si="4"/>
        <v>0</v>
      </c>
      <c r="D78" s="237">
        <v>0</v>
      </c>
      <c r="E78" s="397">
        <f>SUM(E79:E80)</f>
        <v>0</v>
      </c>
      <c r="F78" s="359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84">
        <f t="shared" si="4"/>
        <v>0</v>
      </c>
      <c r="D79" s="233">
        <v>0</v>
      </c>
      <c r="E79" s="674"/>
      <c r="F79" s="675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84">
        <f t="shared" si="4"/>
        <v>0</v>
      </c>
      <c r="D80" s="233">
        <v>0</v>
      </c>
      <c r="E80" s="674"/>
      <c r="F80" s="675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84">
        <f t="shared" si="4"/>
        <v>0</v>
      </c>
      <c r="D81" s="234">
        <v>0</v>
      </c>
      <c r="E81" s="398">
        <f>SUM(E82:E83)</f>
        <v>0</v>
      </c>
      <c r="F81" s="343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84">
        <f t="shared" si="4"/>
        <v>0</v>
      </c>
      <c r="D82" s="233">
        <v>0</v>
      </c>
      <c r="E82" s="674"/>
      <c r="F82" s="675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84">
        <f t="shared" si="4"/>
        <v>0</v>
      </c>
      <c r="D83" s="233">
        <v>0</v>
      </c>
      <c r="E83" s="674"/>
      <c r="F83" s="675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53133</v>
      </c>
      <c r="D84" s="229">
        <v>53133</v>
      </c>
      <c r="E84" s="670">
        <f>SUM(E85,E90,E96,E104,E113,E117,E123,E129)</f>
        <v>0</v>
      </c>
      <c r="F84" s="358">
        <f t="shared" si="5"/>
        <v>53133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89">
        <f t="shared" si="4"/>
        <v>0</v>
      </c>
      <c r="D85" s="115">
        <v>0</v>
      </c>
      <c r="E85" s="671">
        <f>SUM(E86:E89)</f>
        <v>0</v>
      </c>
      <c r="F85" s="364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84">
        <f t="shared" si="4"/>
        <v>0</v>
      </c>
      <c r="D86" s="232">
        <v>0</v>
      </c>
      <c r="E86" s="672"/>
      <c r="F86" s="673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84">
        <f t="shared" si="4"/>
        <v>0</v>
      </c>
      <c r="D87" s="233">
        <v>0</v>
      </c>
      <c r="E87" s="674"/>
      <c r="F87" s="675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84">
        <f t="shared" si="4"/>
        <v>0</v>
      </c>
      <c r="D88" s="233">
        <v>0</v>
      </c>
      <c r="E88" s="674"/>
      <c r="F88" s="675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84">
        <f t="shared" si="4"/>
        <v>0</v>
      </c>
      <c r="D89" s="233">
        <v>0</v>
      </c>
      <c r="E89" s="674"/>
      <c r="F89" s="675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84">
        <f t="shared" si="4"/>
        <v>0</v>
      </c>
      <c r="D90" s="234">
        <v>0</v>
      </c>
      <c r="E90" s="398">
        <f>SUM(E91:E95)</f>
        <v>0</v>
      </c>
      <c r="F90" s="343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84">
        <f t="shared" si="4"/>
        <v>0</v>
      </c>
      <c r="D91" s="233">
        <v>0</v>
      </c>
      <c r="E91" s="674"/>
      <c r="F91" s="675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84">
        <f t="shared" si="4"/>
        <v>0</v>
      </c>
      <c r="D92" s="233">
        <v>0</v>
      </c>
      <c r="E92" s="674"/>
      <c r="F92" s="675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84">
        <f t="shared" si="4"/>
        <v>0</v>
      </c>
      <c r="D93" s="233">
        <v>0</v>
      </c>
      <c r="E93" s="674"/>
      <c r="F93" s="675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84">
        <f t="shared" si="4"/>
        <v>0</v>
      </c>
      <c r="D94" s="233">
        <v>0</v>
      </c>
      <c r="E94" s="674"/>
      <c r="F94" s="675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84">
        <f t="shared" si="4"/>
        <v>0</v>
      </c>
      <c r="D95" s="233">
        <v>0</v>
      </c>
      <c r="E95" s="674"/>
      <c r="F95" s="675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84">
        <f t="shared" si="4"/>
        <v>0</v>
      </c>
      <c r="D96" s="234">
        <v>0</v>
      </c>
      <c r="E96" s="398">
        <f>SUM(E97:E103)</f>
        <v>0</v>
      </c>
      <c r="F96" s="343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84">
        <f t="shared" si="4"/>
        <v>0</v>
      </c>
      <c r="D97" s="233">
        <v>0</v>
      </c>
      <c r="E97" s="674"/>
      <c r="F97" s="675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84">
        <f t="shared" si="4"/>
        <v>0</v>
      </c>
      <c r="D98" s="233">
        <v>0</v>
      </c>
      <c r="E98" s="674"/>
      <c r="F98" s="675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84">
        <f t="shared" si="4"/>
        <v>0</v>
      </c>
      <c r="D99" s="232">
        <v>0</v>
      </c>
      <c r="E99" s="672"/>
      <c r="F99" s="673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84">
        <f t="shared" si="4"/>
        <v>0</v>
      </c>
      <c r="D100" s="233">
        <v>0</v>
      </c>
      <c r="E100" s="674"/>
      <c r="F100" s="675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84">
        <f t="shared" si="4"/>
        <v>0</v>
      </c>
      <c r="D101" s="233">
        <v>0</v>
      </c>
      <c r="E101" s="674"/>
      <c r="F101" s="675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84">
        <f t="shared" si="4"/>
        <v>0</v>
      </c>
      <c r="D102" s="233">
        <v>0</v>
      </c>
      <c r="E102" s="674"/>
      <c r="F102" s="675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84">
        <f t="shared" si="4"/>
        <v>0</v>
      </c>
      <c r="D103" s="233">
        <v>0</v>
      </c>
      <c r="E103" s="674"/>
      <c r="F103" s="675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84">
        <f t="shared" si="4"/>
        <v>53133</v>
      </c>
      <c r="D104" s="234">
        <v>53133</v>
      </c>
      <c r="E104" s="398">
        <f>SUM(E105:E112)</f>
        <v>0</v>
      </c>
      <c r="F104" s="343">
        <f t="shared" si="5"/>
        <v>53133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84">
        <f t="shared" si="4"/>
        <v>53133</v>
      </c>
      <c r="D105" s="233">
        <v>53133</v>
      </c>
      <c r="E105" s="674"/>
      <c r="F105" s="675">
        <f t="shared" si="5"/>
        <v>53133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84">
        <f t="shared" si="4"/>
        <v>0</v>
      </c>
      <c r="D106" s="233">
        <v>0</v>
      </c>
      <c r="E106" s="674"/>
      <c r="F106" s="675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84">
        <f t="shared" si="4"/>
        <v>0</v>
      </c>
      <c r="D107" s="233">
        <v>0</v>
      </c>
      <c r="E107" s="674"/>
      <c r="F107" s="675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84">
        <f t="shared" si="4"/>
        <v>0</v>
      </c>
      <c r="D108" s="233">
        <v>0</v>
      </c>
      <c r="E108" s="674"/>
      <c r="F108" s="675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84">
        <f t="shared" si="4"/>
        <v>0</v>
      </c>
      <c r="D109" s="233">
        <v>0</v>
      </c>
      <c r="E109" s="674"/>
      <c r="F109" s="675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84">
        <f t="shared" si="4"/>
        <v>0</v>
      </c>
      <c r="D110" s="233">
        <v>0</v>
      </c>
      <c r="E110" s="674"/>
      <c r="F110" s="675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84">
        <f t="shared" si="4"/>
        <v>0</v>
      </c>
      <c r="D111" s="233">
        <v>0</v>
      </c>
      <c r="E111" s="674"/>
      <c r="F111" s="675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84">
        <f t="shared" si="4"/>
        <v>0</v>
      </c>
      <c r="D112" s="233">
        <v>0</v>
      </c>
      <c r="E112" s="674"/>
      <c r="F112" s="675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84">
        <f t="shared" si="4"/>
        <v>0</v>
      </c>
      <c r="D113" s="234">
        <v>0</v>
      </c>
      <c r="E113" s="398">
        <f>SUM(E114:E116)</f>
        <v>0</v>
      </c>
      <c r="F113" s="343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84">
        <f t="shared" si="4"/>
        <v>0</v>
      </c>
      <c r="D114" s="233">
        <v>0</v>
      </c>
      <c r="E114" s="674"/>
      <c r="F114" s="675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84">
        <f t="shared" ref="C115:C179" si="9">F115+I115+L115+O115</f>
        <v>0</v>
      </c>
      <c r="D115" s="233">
        <v>0</v>
      </c>
      <c r="E115" s="674"/>
      <c r="F115" s="675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84">
        <f t="shared" si="9"/>
        <v>0</v>
      </c>
      <c r="D116" s="233">
        <v>0</v>
      </c>
      <c r="E116" s="674"/>
      <c r="F116" s="675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84">
        <f t="shared" si="9"/>
        <v>0</v>
      </c>
      <c r="D117" s="234">
        <v>0</v>
      </c>
      <c r="E117" s="398">
        <f>SUM(E118:E122)</f>
        <v>0</v>
      </c>
      <c r="F117" s="343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84">
        <f t="shared" si="9"/>
        <v>0</v>
      </c>
      <c r="D118" s="233">
        <v>0</v>
      </c>
      <c r="E118" s="674"/>
      <c r="F118" s="675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84">
        <f t="shared" si="9"/>
        <v>0</v>
      </c>
      <c r="D119" s="233">
        <v>0</v>
      </c>
      <c r="E119" s="674"/>
      <c r="F119" s="675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84">
        <f t="shared" si="9"/>
        <v>0</v>
      </c>
      <c r="D120" s="233">
        <v>0</v>
      </c>
      <c r="E120" s="674"/>
      <c r="F120" s="675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84">
        <f t="shared" si="9"/>
        <v>0</v>
      </c>
      <c r="D121" s="233">
        <v>0</v>
      </c>
      <c r="E121" s="674"/>
      <c r="F121" s="675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84">
        <f t="shared" si="9"/>
        <v>0</v>
      </c>
      <c r="D122" s="233">
        <v>0</v>
      </c>
      <c r="E122" s="674"/>
      <c r="F122" s="675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84">
        <f t="shared" si="9"/>
        <v>0</v>
      </c>
      <c r="D123" s="234">
        <v>0</v>
      </c>
      <c r="E123" s="398">
        <f>SUM(E124:E128)</f>
        <v>0</v>
      </c>
      <c r="F123" s="343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84">
        <f t="shared" si="9"/>
        <v>0</v>
      </c>
      <c r="D124" s="233">
        <v>0</v>
      </c>
      <c r="E124" s="674"/>
      <c r="F124" s="675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84">
        <f t="shared" si="9"/>
        <v>0</v>
      </c>
      <c r="D125" s="233">
        <v>0</v>
      </c>
      <c r="E125" s="674"/>
      <c r="F125" s="675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84">
        <f t="shared" si="9"/>
        <v>0</v>
      </c>
      <c r="D126" s="233">
        <v>0</v>
      </c>
      <c r="E126" s="674"/>
      <c r="F126" s="675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84">
        <f t="shared" si="9"/>
        <v>0</v>
      </c>
      <c r="D127" s="233">
        <v>0</v>
      </c>
      <c r="E127" s="674"/>
      <c r="F127" s="675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84">
        <f t="shared" si="9"/>
        <v>0</v>
      </c>
      <c r="D128" s="233">
        <v>0</v>
      </c>
      <c r="E128" s="674"/>
      <c r="F128" s="675">
        <f t="shared" si="10"/>
        <v>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84">
        <f t="shared" si="9"/>
        <v>0</v>
      </c>
      <c r="D129" s="237">
        <v>0</v>
      </c>
      <c r="E129" s="397">
        <f t="shared" ref="E129:N129" si="14">SUM(E130)</f>
        <v>0</v>
      </c>
      <c r="F129" s="359">
        <f t="shared" si="10"/>
        <v>0</v>
      </c>
      <c r="G129" s="237">
        <f t="shared" ref="G129" si="15">SUM(G130)</f>
        <v>0</v>
      </c>
      <c r="H129" s="183">
        <f t="shared" si="14"/>
        <v>0</v>
      </c>
      <c r="I129" s="103">
        <f t="shared" si="11"/>
        <v>0</v>
      </c>
      <c r="J129" s="237">
        <f t="shared" ref="J129" si="16">SUM(J130)</f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84">
        <f t="shared" si="9"/>
        <v>0</v>
      </c>
      <c r="D130" s="233">
        <v>0</v>
      </c>
      <c r="E130" s="674"/>
      <c r="F130" s="675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82">
        <f t="shared" si="9"/>
        <v>0</v>
      </c>
      <c r="D131" s="229">
        <v>0</v>
      </c>
      <c r="E131" s="670">
        <f>SUM(E132,E137,E141,E142,E145,E152,E160,E161,E164)</f>
        <v>0</v>
      </c>
      <c r="F131" s="358">
        <f t="shared" si="10"/>
        <v>0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12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83">
        <f t="shared" si="9"/>
        <v>0</v>
      </c>
      <c r="D132" s="342">
        <v>0</v>
      </c>
      <c r="E132" s="124">
        <f>SUM(E133:E136)</f>
        <v>0</v>
      </c>
      <c r="F132" s="359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84">
        <f t="shared" si="9"/>
        <v>0</v>
      </c>
      <c r="D133" s="233">
        <v>0</v>
      </c>
      <c r="E133" s="674"/>
      <c r="F133" s="675">
        <f t="shared" si="10"/>
        <v>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84">
        <f t="shared" si="9"/>
        <v>0</v>
      </c>
      <c r="D134" s="233">
        <v>0</v>
      </c>
      <c r="E134" s="674"/>
      <c r="F134" s="675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84">
        <f t="shared" si="9"/>
        <v>0</v>
      </c>
      <c r="D135" s="233">
        <v>0</v>
      </c>
      <c r="E135" s="674"/>
      <c r="F135" s="675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84">
        <f t="shared" si="9"/>
        <v>0</v>
      </c>
      <c r="D136" s="233">
        <v>0</v>
      </c>
      <c r="E136" s="674"/>
      <c r="F136" s="675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84">
        <f t="shared" si="9"/>
        <v>0</v>
      </c>
      <c r="D137" s="234">
        <v>0</v>
      </c>
      <c r="E137" s="398">
        <f>SUM(E138:E140)</f>
        <v>0</v>
      </c>
      <c r="F137" s="343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84">
        <f t="shared" si="9"/>
        <v>0</v>
      </c>
      <c r="D138" s="233">
        <v>0</v>
      </c>
      <c r="E138" s="674"/>
      <c r="F138" s="675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84">
        <f t="shared" si="9"/>
        <v>0</v>
      </c>
      <c r="D139" s="233">
        <v>0</v>
      </c>
      <c r="E139" s="674"/>
      <c r="F139" s="675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84">
        <f t="shared" si="9"/>
        <v>0</v>
      </c>
      <c r="D140" s="233">
        <v>0</v>
      </c>
      <c r="E140" s="674"/>
      <c r="F140" s="675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84">
        <f t="shared" si="9"/>
        <v>0</v>
      </c>
      <c r="D141" s="233">
        <v>0</v>
      </c>
      <c r="E141" s="674"/>
      <c r="F141" s="675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84">
        <f t="shared" si="9"/>
        <v>0</v>
      </c>
      <c r="D142" s="234">
        <v>0</v>
      </c>
      <c r="E142" s="398">
        <f>SUM(E143:E144)</f>
        <v>0</v>
      </c>
      <c r="F142" s="343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84">
        <f t="shared" si="9"/>
        <v>0</v>
      </c>
      <c r="D143" s="233">
        <v>0</v>
      </c>
      <c r="E143" s="674"/>
      <c r="F143" s="675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84">
        <f t="shared" si="9"/>
        <v>0</v>
      </c>
      <c r="D144" s="233">
        <v>0</v>
      </c>
      <c r="E144" s="674"/>
      <c r="F144" s="675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84">
        <f t="shared" si="9"/>
        <v>0</v>
      </c>
      <c r="D145" s="115">
        <v>0</v>
      </c>
      <c r="E145" s="671">
        <f>SUM(E146:E151)</f>
        <v>0</v>
      </c>
      <c r="F145" s="364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84">
        <f t="shared" si="9"/>
        <v>0</v>
      </c>
      <c r="D146" s="232">
        <v>0</v>
      </c>
      <c r="E146" s="672"/>
      <c r="F146" s="673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84">
        <f t="shared" si="9"/>
        <v>0</v>
      </c>
      <c r="D147" s="233">
        <v>0</v>
      </c>
      <c r="E147" s="674"/>
      <c r="F147" s="675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84">
        <f t="shared" si="9"/>
        <v>0</v>
      </c>
      <c r="D148" s="233">
        <v>0</v>
      </c>
      <c r="E148" s="674"/>
      <c r="F148" s="675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84">
        <f t="shared" si="9"/>
        <v>0</v>
      </c>
      <c r="D149" s="233">
        <v>0</v>
      </c>
      <c r="E149" s="674"/>
      <c r="F149" s="675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84">
        <f t="shared" si="9"/>
        <v>0</v>
      </c>
      <c r="D150" s="233">
        <v>0</v>
      </c>
      <c r="E150" s="674"/>
      <c r="F150" s="675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84">
        <f t="shared" si="9"/>
        <v>0</v>
      </c>
      <c r="D151" s="233">
        <v>0</v>
      </c>
      <c r="E151" s="674"/>
      <c r="F151" s="675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84">
        <f t="shared" si="9"/>
        <v>0</v>
      </c>
      <c r="D152" s="234">
        <v>0</v>
      </c>
      <c r="E152" s="398">
        <f>SUM(E153:E159)</f>
        <v>0</v>
      </c>
      <c r="F152" s="343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84">
        <f t="shared" si="9"/>
        <v>0</v>
      </c>
      <c r="D153" s="233">
        <v>0</v>
      </c>
      <c r="E153" s="674"/>
      <c r="F153" s="675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84">
        <f t="shared" si="9"/>
        <v>0</v>
      </c>
      <c r="D154" s="233">
        <v>0</v>
      </c>
      <c r="E154" s="674"/>
      <c r="F154" s="675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84">
        <f t="shared" si="9"/>
        <v>0</v>
      </c>
      <c r="D155" s="233">
        <v>0</v>
      </c>
      <c r="E155" s="674"/>
      <c r="F155" s="675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84">
        <f t="shared" si="9"/>
        <v>0</v>
      </c>
      <c r="D156" s="233">
        <v>0</v>
      </c>
      <c r="E156" s="674"/>
      <c r="F156" s="675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84">
        <f t="shared" si="9"/>
        <v>0</v>
      </c>
      <c r="D157" s="233">
        <v>0</v>
      </c>
      <c r="E157" s="674"/>
      <c r="F157" s="675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84">
        <f t="shared" si="9"/>
        <v>0</v>
      </c>
      <c r="D158" s="233">
        <v>0</v>
      </c>
      <c r="E158" s="674"/>
      <c r="F158" s="675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84">
        <f t="shared" si="9"/>
        <v>0</v>
      </c>
      <c r="D159" s="233">
        <v>0</v>
      </c>
      <c r="E159" s="674"/>
      <c r="F159" s="675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84">
        <f t="shared" si="9"/>
        <v>0</v>
      </c>
      <c r="D160" s="235">
        <v>0</v>
      </c>
      <c r="E160" s="676"/>
      <c r="F160" s="677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84">
        <f t="shared" si="9"/>
        <v>0</v>
      </c>
      <c r="D161" s="115">
        <v>0</v>
      </c>
      <c r="E161" s="671">
        <f>SUM(E162:E163)</f>
        <v>0</v>
      </c>
      <c r="F161" s="364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84">
        <f t="shared" si="9"/>
        <v>0</v>
      </c>
      <c r="D162" s="232">
        <v>0</v>
      </c>
      <c r="E162" s="672"/>
      <c r="F162" s="673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84">
        <f t="shared" si="9"/>
        <v>0</v>
      </c>
      <c r="D163" s="233">
        <v>0</v>
      </c>
      <c r="E163" s="674"/>
      <c r="F163" s="675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84">
        <f t="shared" si="9"/>
        <v>0</v>
      </c>
      <c r="D164" s="235">
        <v>0</v>
      </c>
      <c r="E164" s="676"/>
      <c r="F164" s="677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82">
        <f t="shared" si="9"/>
        <v>0</v>
      </c>
      <c r="D165" s="239">
        <v>0</v>
      </c>
      <c r="E165" s="678"/>
      <c r="F165" s="679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82">
        <f t="shared" si="9"/>
        <v>0</v>
      </c>
      <c r="D166" s="229">
        <v>0</v>
      </c>
      <c r="E166" s="670">
        <f>SUM(E167,E172)</f>
        <v>0</v>
      </c>
      <c r="F166" s="358">
        <f t="shared" si="10"/>
        <v>0</v>
      </c>
      <c r="G166" s="229">
        <f>SUM(G167,G172)</f>
        <v>0</v>
      </c>
      <c r="H166" s="91">
        <f t="shared" ref="H166" si="17">SUM(H167,H172)</f>
        <v>0</v>
      </c>
      <c r="I166" s="101">
        <f t="shared" si="11"/>
        <v>0</v>
      </c>
      <c r="J166" s="229">
        <f>SUM(J167,J172)</f>
        <v>0</v>
      </c>
      <c r="K166" s="91">
        <f t="shared" ref="K166" si="18">SUM(K167,K172)</f>
        <v>0</v>
      </c>
      <c r="L166" s="101">
        <f t="shared" si="12"/>
        <v>0</v>
      </c>
      <c r="M166" s="123">
        <f t="shared" ref="M166:N166" si="19">SUM(M167,M172)</f>
        <v>0</v>
      </c>
      <c r="N166" s="114">
        <f t="shared" si="19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83">
        <f t="shared" si="9"/>
        <v>0</v>
      </c>
      <c r="D167" s="237">
        <v>0</v>
      </c>
      <c r="E167" s="397">
        <f>SUM(E168:E171)</f>
        <v>0</v>
      </c>
      <c r="F167" s="359">
        <f t="shared" si="10"/>
        <v>0</v>
      </c>
      <c r="G167" s="237">
        <f>SUM(G168:G171)</f>
        <v>0</v>
      </c>
      <c r="H167" s="183">
        <f t="shared" ref="H167" si="20">SUM(H168:H171)</f>
        <v>0</v>
      </c>
      <c r="I167" s="103">
        <f t="shared" si="11"/>
        <v>0</v>
      </c>
      <c r="J167" s="237">
        <f>SUM(J168:J171)</f>
        <v>0</v>
      </c>
      <c r="K167" s="183">
        <f t="shared" ref="K167" si="21">SUM(K168:K171)</f>
        <v>0</v>
      </c>
      <c r="L167" s="103">
        <f t="shared" si="12"/>
        <v>0</v>
      </c>
      <c r="M167" s="289">
        <f t="shared" ref="M167:N167" si="22">SUM(M168:M171)</f>
        <v>0</v>
      </c>
      <c r="N167" s="292">
        <f t="shared" si="22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84">
        <f t="shared" si="9"/>
        <v>0</v>
      </c>
      <c r="D168" s="233">
        <v>0</v>
      </c>
      <c r="E168" s="674"/>
      <c r="F168" s="675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84">
        <f t="shared" si="9"/>
        <v>0</v>
      </c>
      <c r="D169" s="233">
        <v>0</v>
      </c>
      <c r="E169" s="674"/>
      <c r="F169" s="675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84">
        <f t="shared" si="9"/>
        <v>0</v>
      </c>
      <c r="D170" s="233">
        <v>0</v>
      </c>
      <c r="E170" s="674"/>
      <c r="F170" s="675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84">
        <f t="shared" si="9"/>
        <v>0</v>
      </c>
      <c r="D171" s="233">
        <v>0</v>
      </c>
      <c r="E171" s="674"/>
      <c r="F171" s="675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84">
        <f t="shared" si="9"/>
        <v>0</v>
      </c>
      <c r="D172" s="233">
        <v>0</v>
      </c>
      <c r="E172" s="674"/>
      <c r="F172" s="675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83">
        <f t="shared" si="9"/>
        <v>0</v>
      </c>
      <c r="D173" s="199">
        <v>0</v>
      </c>
      <c r="E173" s="641"/>
      <c r="F173" s="642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94">
        <f t="shared" si="9"/>
        <v>0</v>
      </c>
      <c r="D174" s="227">
        <v>0</v>
      </c>
      <c r="E174" s="669">
        <f>SUM(E175,E185)</f>
        <v>0</v>
      </c>
      <c r="F174" s="369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82">
        <f t="shared" si="9"/>
        <v>0</v>
      </c>
      <c r="D175" s="229">
        <v>0</v>
      </c>
      <c r="E175" s="670">
        <f>SUM(E176,E180)</f>
        <v>0</v>
      </c>
      <c r="F175" s="358">
        <f t="shared" si="10"/>
        <v>0</v>
      </c>
      <c r="G175" s="229">
        <f>SUM(G176,G180)</f>
        <v>0</v>
      </c>
      <c r="H175" s="91">
        <f t="shared" ref="H175" si="23">SUM(H176,H180)</f>
        <v>0</v>
      </c>
      <c r="I175" s="101">
        <f t="shared" si="11"/>
        <v>0</v>
      </c>
      <c r="J175" s="229">
        <f>SUM(J176,J180)</f>
        <v>0</v>
      </c>
      <c r="K175" s="91">
        <f t="shared" ref="K175" si="24">SUM(K176,K180)</f>
        <v>0</v>
      </c>
      <c r="L175" s="101">
        <f t="shared" si="12"/>
        <v>0</v>
      </c>
      <c r="M175" s="123">
        <f t="shared" ref="M175:N175" si="25">SUM(M176,M180)</f>
        <v>0</v>
      </c>
      <c r="N175" s="114">
        <f t="shared" si="25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83">
        <f t="shared" si="9"/>
        <v>0</v>
      </c>
      <c r="D176" s="237">
        <v>0</v>
      </c>
      <c r="E176" s="397">
        <f>SUM(E177:E179)</f>
        <v>0</v>
      </c>
      <c r="F176" s="359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84">
        <f t="shared" si="9"/>
        <v>0</v>
      </c>
      <c r="D177" s="233">
        <v>0</v>
      </c>
      <c r="E177" s="674"/>
      <c r="F177" s="675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84">
        <f t="shared" si="9"/>
        <v>0</v>
      </c>
      <c r="D178" s="233">
        <v>0</v>
      </c>
      <c r="E178" s="674"/>
      <c r="F178" s="675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84">
        <f t="shared" si="9"/>
        <v>0</v>
      </c>
      <c r="D179" s="233">
        <v>0</v>
      </c>
      <c r="E179" s="674"/>
      <c r="F179" s="675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84">
        <f t="shared" ref="C180:C256" si="26">F180+I180+L180+O180</f>
        <v>0</v>
      </c>
      <c r="D180" s="237">
        <v>0</v>
      </c>
      <c r="E180" s="397">
        <f>SUM(E181:E184)</f>
        <v>0</v>
      </c>
      <c r="F180" s="359">
        <f t="shared" si="10"/>
        <v>0</v>
      </c>
      <c r="G180" s="237">
        <f>SUM(G181:G184)</f>
        <v>0</v>
      </c>
      <c r="H180" s="183">
        <f t="shared" ref="H180" si="27">SUM(H181:H184)</f>
        <v>0</v>
      </c>
      <c r="I180" s="103">
        <f t="shared" si="11"/>
        <v>0</v>
      </c>
      <c r="J180" s="237">
        <f>SUM(J181:J184)</f>
        <v>0</v>
      </c>
      <c r="K180" s="183">
        <f t="shared" ref="K180" si="28">SUM(K181:K184)</f>
        <v>0</v>
      </c>
      <c r="L180" s="103">
        <f t="shared" si="12"/>
        <v>0</v>
      </c>
      <c r="M180" s="125">
        <f t="shared" ref="M180:N180" si="29">SUM(M181:M184)</f>
        <v>0</v>
      </c>
      <c r="N180" s="293">
        <f t="shared" si="29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84">
        <f t="shared" si="26"/>
        <v>0</v>
      </c>
      <c r="D181" s="233">
        <v>0</v>
      </c>
      <c r="E181" s="674"/>
      <c r="F181" s="675">
        <f t="shared" ref="F181:F244" si="30">D181+E181</f>
        <v>0</v>
      </c>
      <c r="G181" s="233"/>
      <c r="H181" s="181"/>
      <c r="I181" s="96">
        <f t="shared" ref="I181:I244" si="31">G181+H181</f>
        <v>0</v>
      </c>
      <c r="J181" s="233"/>
      <c r="K181" s="181"/>
      <c r="L181" s="96">
        <f t="shared" ref="L181:L244" si="32">J181+K181</f>
        <v>0</v>
      </c>
      <c r="M181" s="110"/>
      <c r="N181" s="52"/>
      <c r="O181" s="96">
        <f t="shared" ref="O181:O244" si="33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84">
        <f t="shared" si="26"/>
        <v>0</v>
      </c>
      <c r="D182" s="233">
        <v>0</v>
      </c>
      <c r="E182" s="674"/>
      <c r="F182" s="675">
        <f t="shared" si="30"/>
        <v>0</v>
      </c>
      <c r="G182" s="233"/>
      <c r="H182" s="181"/>
      <c r="I182" s="96">
        <f t="shared" si="31"/>
        <v>0</v>
      </c>
      <c r="J182" s="233"/>
      <c r="K182" s="181"/>
      <c r="L182" s="96">
        <f t="shared" si="32"/>
        <v>0</v>
      </c>
      <c r="M182" s="110"/>
      <c r="N182" s="52"/>
      <c r="O182" s="96">
        <f t="shared" si="33"/>
        <v>0</v>
      </c>
      <c r="P182" s="351"/>
    </row>
    <row r="183" spans="1:16" ht="72" x14ac:dyDescent="0.25">
      <c r="A183" s="31">
        <v>3293</v>
      </c>
      <c r="B183" s="50" t="s">
        <v>313</v>
      </c>
      <c r="C183" s="384">
        <f t="shared" si="26"/>
        <v>0</v>
      </c>
      <c r="D183" s="233">
        <v>0</v>
      </c>
      <c r="E183" s="674"/>
      <c r="F183" s="675">
        <f t="shared" si="30"/>
        <v>0</v>
      </c>
      <c r="G183" s="233"/>
      <c r="H183" s="181"/>
      <c r="I183" s="96">
        <f t="shared" si="31"/>
        <v>0</v>
      </c>
      <c r="J183" s="233"/>
      <c r="K183" s="181"/>
      <c r="L183" s="96">
        <f t="shared" si="32"/>
        <v>0</v>
      </c>
      <c r="M183" s="110"/>
      <c r="N183" s="52"/>
      <c r="O183" s="96">
        <f t="shared" si="33"/>
        <v>0</v>
      </c>
      <c r="P183" s="351"/>
    </row>
    <row r="184" spans="1:16" ht="60" x14ac:dyDescent="0.25">
      <c r="A184" s="111">
        <v>3294</v>
      </c>
      <c r="B184" s="50" t="s">
        <v>158</v>
      </c>
      <c r="C184" s="395">
        <f t="shared" si="26"/>
        <v>0</v>
      </c>
      <c r="D184" s="241">
        <v>0</v>
      </c>
      <c r="E184" s="680"/>
      <c r="F184" s="681">
        <f t="shared" si="30"/>
        <v>0</v>
      </c>
      <c r="G184" s="241"/>
      <c r="H184" s="185"/>
      <c r="I184" s="135">
        <f t="shared" si="31"/>
        <v>0</v>
      </c>
      <c r="J184" s="241"/>
      <c r="K184" s="185"/>
      <c r="L184" s="135">
        <f t="shared" si="32"/>
        <v>0</v>
      </c>
      <c r="M184" s="113"/>
      <c r="N184" s="112"/>
      <c r="O184" s="135">
        <f t="shared" si="33"/>
        <v>0</v>
      </c>
      <c r="P184" s="336"/>
    </row>
    <row r="185" spans="1:16" ht="48" x14ac:dyDescent="0.25">
      <c r="A185" s="63">
        <v>3300</v>
      </c>
      <c r="B185" s="108" t="s">
        <v>159</v>
      </c>
      <c r="C185" s="396">
        <f t="shared" si="26"/>
        <v>0</v>
      </c>
      <c r="D185" s="243">
        <v>0</v>
      </c>
      <c r="E185" s="682">
        <f>SUM(E186:E187)</f>
        <v>0</v>
      </c>
      <c r="F185" s="345">
        <f t="shared" si="30"/>
        <v>0</v>
      </c>
      <c r="G185" s="243">
        <f>SUM(G186:G187)</f>
        <v>0</v>
      </c>
      <c r="H185" s="186">
        <f t="shared" ref="H185" si="34">SUM(H186:H187)</f>
        <v>0</v>
      </c>
      <c r="I185" s="141">
        <f t="shared" si="31"/>
        <v>0</v>
      </c>
      <c r="J185" s="243">
        <f>SUM(J186:J187)</f>
        <v>0</v>
      </c>
      <c r="K185" s="186">
        <f t="shared" ref="K185" si="35">SUM(K186:K187)</f>
        <v>0</v>
      </c>
      <c r="L185" s="141">
        <f t="shared" si="32"/>
        <v>0</v>
      </c>
      <c r="M185" s="123">
        <f t="shared" ref="M185:N185" si="36">SUM(M186:M187)</f>
        <v>0</v>
      </c>
      <c r="N185" s="114">
        <f t="shared" si="36"/>
        <v>0</v>
      </c>
      <c r="O185" s="141">
        <f t="shared" si="33"/>
        <v>0</v>
      </c>
      <c r="P185" s="334"/>
    </row>
    <row r="186" spans="1:16" ht="48" x14ac:dyDescent="0.25">
      <c r="A186" s="68">
        <v>3310</v>
      </c>
      <c r="B186" s="69" t="s">
        <v>160</v>
      </c>
      <c r="C186" s="389">
        <f t="shared" si="26"/>
        <v>0</v>
      </c>
      <c r="D186" s="235">
        <v>0</v>
      </c>
      <c r="E186" s="676"/>
      <c r="F186" s="677">
        <f t="shared" si="30"/>
        <v>0</v>
      </c>
      <c r="G186" s="235"/>
      <c r="H186" s="182"/>
      <c r="I186" s="100">
        <f t="shared" si="31"/>
        <v>0</v>
      </c>
      <c r="J186" s="235"/>
      <c r="K186" s="182"/>
      <c r="L186" s="100">
        <f t="shared" si="32"/>
        <v>0</v>
      </c>
      <c r="M186" s="282"/>
      <c r="N186" s="99"/>
      <c r="O186" s="100">
        <f t="shared" si="33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83">
        <f t="shared" si="26"/>
        <v>0</v>
      </c>
      <c r="D187" s="232">
        <v>0</v>
      </c>
      <c r="E187" s="672"/>
      <c r="F187" s="673">
        <f t="shared" si="30"/>
        <v>0</v>
      </c>
      <c r="G187" s="232"/>
      <c r="H187" s="180"/>
      <c r="I187" s="95">
        <f t="shared" si="31"/>
        <v>0</v>
      </c>
      <c r="J187" s="232"/>
      <c r="K187" s="180"/>
      <c r="L187" s="95">
        <f t="shared" si="32"/>
        <v>0</v>
      </c>
      <c r="M187" s="275"/>
      <c r="N187" s="47"/>
      <c r="O187" s="95">
        <f t="shared" si="33"/>
        <v>0</v>
      </c>
      <c r="P187" s="324"/>
    </row>
    <row r="188" spans="1:16" x14ac:dyDescent="0.25">
      <c r="A188" s="116">
        <v>4000</v>
      </c>
      <c r="B188" s="87" t="s">
        <v>162</v>
      </c>
      <c r="C188" s="394">
        <f t="shared" si="26"/>
        <v>0</v>
      </c>
      <c r="D188" s="227">
        <v>0</v>
      </c>
      <c r="E188" s="669">
        <f>SUM(E189,E192)</f>
        <v>0</v>
      </c>
      <c r="F188" s="369">
        <f t="shared" si="30"/>
        <v>0</v>
      </c>
      <c r="G188" s="227">
        <f>SUM(G189,G192)</f>
        <v>0</v>
      </c>
      <c r="H188" s="178">
        <f>SUM(H189,H192)</f>
        <v>0</v>
      </c>
      <c r="I188" s="89">
        <f t="shared" si="31"/>
        <v>0</v>
      </c>
      <c r="J188" s="227">
        <f>SUM(J189,J192)</f>
        <v>0</v>
      </c>
      <c r="K188" s="178">
        <f>SUM(K189,K192)</f>
        <v>0</v>
      </c>
      <c r="L188" s="89">
        <f t="shared" si="32"/>
        <v>0</v>
      </c>
      <c r="M188" s="122">
        <f>SUM(M189,M192)</f>
        <v>0</v>
      </c>
      <c r="N188" s="88">
        <f>SUM(N189,N192)</f>
        <v>0</v>
      </c>
      <c r="O188" s="89">
        <f t="shared" si="33"/>
        <v>0</v>
      </c>
      <c r="P188" s="333"/>
    </row>
    <row r="189" spans="1:16" ht="24" x14ac:dyDescent="0.25">
      <c r="A189" s="117">
        <v>4200</v>
      </c>
      <c r="B189" s="90" t="s">
        <v>163</v>
      </c>
      <c r="C189" s="382">
        <f t="shared" si="26"/>
        <v>0</v>
      </c>
      <c r="D189" s="229">
        <v>0</v>
      </c>
      <c r="E189" s="670">
        <f>SUM(E190,E191)</f>
        <v>0</v>
      </c>
      <c r="F189" s="358">
        <f t="shared" si="30"/>
        <v>0</v>
      </c>
      <c r="G189" s="229">
        <f>SUM(G190,G191)</f>
        <v>0</v>
      </c>
      <c r="H189" s="91">
        <f>SUM(H190,H191)</f>
        <v>0</v>
      </c>
      <c r="I189" s="101">
        <f t="shared" si="31"/>
        <v>0</v>
      </c>
      <c r="J189" s="229">
        <f>SUM(J190,J191)</f>
        <v>0</v>
      </c>
      <c r="K189" s="91">
        <f>SUM(K190,K191)</f>
        <v>0</v>
      </c>
      <c r="L189" s="101">
        <f t="shared" si="32"/>
        <v>0</v>
      </c>
      <c r="M189" s="109">
        <f>SUM(M190,M191)</f>
        <v>0</v>
      </c>
      <c r="N189" s="43">
        <f>SUM(N190,N191)</f>
        <v>0</v>
      </c>
      <c r="O189" s="101">
        <f t="shared" si="33"/>
        <v>0</v>
      </c>
      <c r="P189" s="327"/>
    </row>
    <row r="190" spans="1:16" ht="36" x14ac:dyDescent="0.25">
      <c r="A190" s="102">
        <v>4240</v>
      </c>
      <c r="B190" s="45" t="s">
        <v>314</v>
      </c>
      <c r="C190" s="383">
        <f t="shared" si="26"/>
        <v>0</v>
      </c>
      <c r="D190" s="232">
        <v>0</v>
      </c>
      <c r="E190" s="672"/>
      <c r="F190" s="673">
        <f t="shared" si="30"/>
        <v>0</v>
      </c>
      <c r="G190" s="232"/>
      <c r="H190" s="180"/>
      <c r="I190" s="95">
        <f t="shared" si="31"/>
        <v>0</v>
      </c>
      <c r="J190" s="232"/>
      <c r="K190" s="180"/>
      <c r="L190" s="95">
        <f t="shared" si="32"/>
        <v>0</v>
      </c>
      <c r="M190" s="275"/>
      <c r="N190" s="47"/>
      <c r="O190" s="95">
        <f t="shared" si="33"/>
        <v>0</v>
      </c>
      <c r="P190" s="324"/>
    </row>
    <row r="191" spans="1:16" ht="24" x14ac:dyDescent="0.25">
      <c r="A191" s="97">
        <v>4250</v>
      </c>
      <c r="B191" s="50" t="s">
        <v>164</v>
      </c>
      <c r="C191" s="384">
        <f t="shared" si="26"/>
        <v>0</v>
      </c>
      <c r="D191" s="233">
        <v>0</v>
      </c>
      <c r="E191" s="674"/>
      <c r="F191" s="675">
        <f t="shared" si="30"/>
        <v>0</v>
      </c>
      <c r="G191" s="233"/>
      <c r="H191" s="181"/>
      <c r="I191" s="96">
        <f t="shared" si="31"/>
        <v>0</v>
      </c>
      <c r="J191" s="233"/>
      <c r="K191" s="181"/>
      <c r="L191" s="96">
        <f t="shared" si="32"/>
        <v>0</v>
      </c>
      <c r="M191" s="110"/>
      <c r="N191" s="52"/>
      <c r="O191" s="96">
        <f t="shared" si="33"/>
        <v>0</v>
      </c>
      <c r="P191" s="351"/>
    </row>
    <row r="192" spans="1:16" x14ac:dyDescent="0.25">
      <c r="A192" s="38">
        <v>4300</v>
      </c>
      <c r="B192" s="90" t="s">
        <v>165</v>
      </c>
      <c r="C192" s="382">
        <f t="shared" si="26"/>
        <v>0</v>
      </c>
      <c r="D192" s="229">
        <v>0</v>
      </c>
      <c r="E192" s="670">
        <f>SUM(E193)</f>
        <v>0</v>
      </c>
      <c r="F192" s="358">
        <f t="shared" si="30"/>
        <v>0</v>
      </c>
      <c r="G192" s="229">
        <f>SUM(G193)</f>
        <v>0</v>
      </c>
      <c r="H192" s="91">
        <f>SUM(H193)</f>
        <v>0</v>
      </c>
      <c r="I192" s="101">
        <f t="shared" si="31"/>
        <v>0</v>
      </c>
      <c r="J192" s="229">
        <f>SUM(J193)</f>
        <v>0</v>
      </c>
      <c r="K192" s="91">
        <f>SUM(K193)</f>
        <v>0</v>
      </c>
      <c r="L192" s="101">
        <f t="shared" si="32"/>
        <v>0</v>
      </c>
      <c r="M192" s="109">
        <f>SUM(M193)</f>
        <v>0</v>
      </c>
      <c r="N192" s="43">
        <f>SUM(N193)</f>
        <v>0</v>
      </c>
      <c r="O192" s="101">
        <f t="shared" si="33"/>
        <v>0</v>
      </c>
      <c r="P192" s="327"/>
    </row>
    <row r="193" spans="1:16" ht="24" x14ac:dyDescent="0.25">
      <c r="A193" s="102">
        <v>4310</v>
      </c>
      <c r="B193" s="45" t="s">
        <v>166</v>
      </c>
      <c r="C193" s="383">
        <f t="shared" si="26"/>
        <v>0</v>
      </c>
      <c r="D193" s="237">
        <v>0</v>
      </c>
      <c r="E193" s="397">
        <f>SUM(E194:E194)</f>
        <v>0</v>
      </c>
      <c r="F193" s="359">
        <f t="shared" si="30"/>
        <v>0</v>
      </c>
      <c r="G193" s="237">
        <f>SUM(G194:G194)</f>
        <v>0</v>
      </c>
      <c r="H193" s="183">
        <f>SUM(H194:H194)</f>
        <v>0</v>
      </c>
      <c r="I193" s="103">
        <f t="shared" si="31"/>
        <v>0</v>
      </c>
      <c r="J193" s="237">
        <f>SUM(J194:J194)</f>
        <v>0</v>
      </c>
      <c r="K193" s="183">
        <f>SUM(K194:K194)</f>
        <v>0</v>
      </c>
      <c r="L193" s="103">
        <f t="shared" si="32"/>
        <v>0</v>
      </c>
      <c r="M193" s="124">
        <f>SUM(M194:M194)</f>
        <v>0</v>
      </c>
      <c r="N193" s="60">
        <f>SUM(N194:N194)</f>
        <v>0</v>
      </c>
      <c r="O193" s="103">
        <f t="shared" si="33"/>
        <v>0</v>
      </c>
      <c r="P193" s="324"/>
    </row>
    <row r="194" spans="1:16" ht="36" x14ac:dyDescent="0.25">
      <c r="A194" s="31">
        <v>4311</v>
      </c>
      <c r="B194" s="50" t="s">
        <v>315</v>
      </c>
      <c r="C194" s="384">
        <f t="shared" si="26"/>
        <v>0</v>
      </c>
      <c r="D194" s="233">
        <v>0</v>
      </c>
      <c r="E194" s="674"/>
      <c r="F194" s="675">
        <f t="shared" si="30"/>
        <v>0</v>
      </c>
      <c r="G194" s="233"/>
      <c r="H194" s="181"/>
      <c r="I194" s="96">
        <f t="shared" si="31"/>
        <v>0</v>
      </c>
      <c r="J194" s="233"/>
      <c r="K194" s="181"/>
      <c r="L194" s="96">
        <f t="shared" si="32"/>
        <v>0</v>
      </c>
      <c r="M194" s="110"/>
      <c r="N194" s="52"/>
      <c r="O194" s="96">
        <f t="shared" si="33"/>
        <v>0</v>
      </c>
      <c r="P194" s="351"/>
    </row>
    <row r="195" spans="1:16" s="17" customFormat="1" ht="24" x14ac:dyDescent="0.25">
      <c r="A195" s="118"/>
      <c r="B195" s="16" t="s">
        <v>167</v>
      </c>
      <c r="C195" s="393">
        <f t="shared" si="26"/>
        <v>771539</v>
      </c>
      <c r="D195" s="225">
        <v>719831</v>
      </c>
      <c r="E195" s="668">
        <f>SUM(E196,E231,E269)</f>
        <v>51708</v>
      </c>
      <c r="F195" s="368">
        <f t="shared" si="30"/>
        <v>771539</v>
      </c>
      <c r="G195" s="225">
        <f>SUM(G196,G231,G269)</f>
        <v>0</v>
      </c>
      <c r="H195" s="177">
        <f>SUM(H196,H231,H269)</f>
        <v>0</v>
      </c>
      <c r="I195" s="86">
        <f t="shared" si="31"/>
        <v>0</v>
      </c>
      <c r="J195" s="225">
        <f>SUM(J196,J231,J269)</f>
        <v>0</v>
      </c>
      <c r="K195" s="177">
        <f>SUM(K196,K231,K269)</f>
        <v>0</v>
      </c>
      <c r="L195" s="86">
        <f t="shared" si="32"/>
        <v>0</v>
      </c>
      <c r="M195" s="290">
        <f>SUM(M196,M231,M269)</f>
        <v>0</v>
      </c>
      <c r="N195" s="294">
        <f>SUM(N196,N231,N269)</f>
        <v>0</v>
      </c>
      <c r="O195" s="299">
        <f t="shared" si="33"/>
        <v>0</v>
      </c>
      <c r="P195" s="337"/>
    </row>
    <row r="196" spans="1:16" x14ac:dyDescent="0.25">
      <c r="A196" s="87">
        <v>5000</v>
      </c>
      <c r="B196" s="87" t="s">
        <v>168</v>
      </c>
      <c r="C196" s="394">
        <f>F196+I196+L196+O196</f>
        <v>771539</v>
      </c>
      <c r="D196" s="227">
        <v>719831</v>
      </c>
      <c r="E196" s="669">
        <f>E197+E205</f>
        <v>51708</v>
      </c>
      <c r="F196" s="369">
        <f t="shared" si="30"/>
        <v>771539</v>
      </c>
      <c r="G196" s="227">
        <f>G197+G205</f>
        <v>0</v>
      </c>
      <c r="H196" s="178">
        <f>H197+H205</f>
        <v>0</v>
      </c>
      <c r="I196" s="89">
        <f t="shared" si="31"/>
        <v>0</v>
      </c>
      <c r="J196" s="227">
        <f>J197+J205</f>
        <v>0</v>
      </c>
      <c r="K196" s="178">
        <f>K197+K205</f>
        <v>0</v>
      </c>
      <c r="L196" s="89">
        <f t="shared" si="32"/>
        <v>0</v>
      </c>
      <c r="M196" s="122">
        <f>M197+M205</f>
        <v>0</v>
      </c>
      <c r="N196" s="88">
        <f>N197+N205</f>
        <v>0</v>
      </c>
      <c r="O196" s="89">
        <f t="shared" si="33"/>
        <v>0</v>
      </c>
      <c r="P196" s="333"/>
    </row>
    <row r="197" spans="1:16" x14ac:dyDescent="0.25">
      <c r="A197" s="38">
        <v>5100</v>
      </c>
      <c r="B197" s="90" t="s">
        <v>169</v>
      </c>
      <c r="C197" s="382">
        <f t="shared" si="26"/>
        <v>0</v>
      </c>
      <c r="D197" s="229">
        <v>0</v>
      </c>
      <c r="E197" s="670">
        <f>E198+E199+E202+E203+E204</f>
        <v>0</v>
      </c>
      <c r="F197" s="358">
        <f t="shared" si="30"/>
        <v>0</v>
      </c>
      <c r="G197" s="229">
        <f>G198+G199+G202+G203+G204</f>
        <v>0</v>
      </c>
      <c r="H197" s="91">
        <f>H198+H199+H202+H203+H204</f>
        <v>0</v>
      </c>
      <c r="I197" s="101">
        <f t="shared" si="31"/>
        <v>0</v>
      </c>
      <c r="J197" s="229">
        <f>J198+J199+J202+J203+J204</f>
        <v>0</v>
      </c>
      <c r="K197" s="91">
        <f>K198+K199+K202+K203+K204</f>
        <v>0</v>
      </c>
      <c r="L197" s="101">
        <f t="shared" si="32"/>
        <v>0</v>
      </c>
      <c r="M197" s="109">
        <f>M198+M199+M202+M203+M204</f>
        <v>0</v>
      </c>
      <c r="N197" s="43">
        <f>N198+N199+N202+N203+N204</f>
        <v>0</v>
      </c>
      <c r="O197" s="101">
        <f t="shared" si="33"/>
        <v>0</v>
      </c>
      <c r="P197" s="327"/>
    </row>
    <row r="198" spans="1:16" x14ac:dyDescent="0.25">
      <c r="A198" s="102">
        <v>5110</v>
      </c>
      <c r="B198" s="45" t="s">
        <v>170</v>
      </c>
      <c r="C198" s="383">
        <f t="shared" si="26"/>
        <v>0</v>
      </c>
      <c r="D198" s="232">
        <v>0</v>
      </c>
      <c r="E198" s="672"/>
      <c r="F198" s="673">
        <f t="shared" si="30"/>
        <v>0</v>
      </c>
      <c r="G198" s="232"/>
      <c r="H198" s="180"/>
      <c r="I198" s="95">
        <f t="shared" si="31"/>
        <v>0</v>
      </c>
      <c r="J198" s="232"/>
      <c r="K198" s="180"/>
      <c r="L198" s="95">
        <f t="shared" si="32"/>
        <v>0</v>
      </c>
      <c r="M198" s="275"/>
      <c r="N198" s="47"/>
      <c r="O198" s="95">
        <f t="shared" si="33"/>
        <v>0</v>
      </c>
      <c r="P198" s="324"/>
    </row>
    <row r="199" spans="1:16" ht="24" x14ac:dyDescent="0.25">
      <c r="A199" s="97">
        <v>5120</v>
      </c>
      <c r="B199" s="50" t="s">
        <v>171</v>
      </c>
      <c r="C199" s="384">
        <f t="shared" si="26"/>
        <v>0</v>
      </c>
      <c r="D199" s="234">
        <v>0</v>
      </c>
      <c r="E199" s="398">
        <f>E200+E201</f>
        <v>0</v>
      </c>
      <c r="F199" s="343">
        <f t="shared" si="30"/>
        <v>0</v>
      </c>
      <c r="G199" s="234">
        <f>G200+G201</f>
        <v>0</v>
      </c>
      <c r="H199" s="104">
        <f>H200+H201</f>
        <v>0</v>
      </c>
      <c r="I199" s="98">
        <f t="shared" si="31"/>
        <v>0</v>
      </c>
      <c r="J199" s="234">
        <f>J200+J201</f>
        <v>0</v>
      </c>
      <c r="K199" s="104">
        <f>K200+K201</f>
        <v>0</v>
      </c>
      <c r="L199" s="98">
        <f t="shared" si="32"/>
        <v>0</v>
      </c>
      <c r="M199" s="119">
        <f>M200+M201</f>
        <v>0</v>
      </c>
      <c r="N199" s="34">
        <f>N200+N201</f>
        <v>0</v>
      </c>
      <c r="O199" s="98">
        <f t="shared" si="33"/>
        <v>0</v>
      </c>
      <c r="P199" s="351"/>
    </row>
    <row r="200" spans="1:16" x14ac:dyDescent="0.25">
      <c r="A200" s="31">
        <v>5121</v>
      </c>
      <c r="B200" s="50" t="s">
        <v>172</v>
      </c>
      <c r="C200" s="384">
        <f t="shared" si="26"/>
        <v>0</v>
      </c>
      <c r="D200" s="233">
        <v>0</v>
      </c>
      <c r="E200" s="674"/>
      <c r="F200" s="675">
        <f t="shared" si="30"/>
        <v>0</v>
      </c>
      <c r="G200" s="233"/>
      <c r="H200" s="181"/>
      <c r="I200" s="96">
        <f t="shared" si="31"/>
        <v>0</v>
      </c>
      <c r="J200" s="233"/>
      <c r="K200" s="181"/>
      <c r="L200" s="96">
        <f t="shared" si="32"/>
        <v>0</v>
      </c>
      <c r="M200" s="110"/>
      <c r="N200" s="52"/>
      <c r="O200" s="96">
        <f t="shared" si="33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84">
        <f t="shared" si="26"/>
        <v>0</v>
      </c>
      <c r="D201" s="233">
        <v>0</v>
      </c>
      <c r="E201" s="674"/>
      <c r="F201" s="675">
        <f t="shared" si="30"/>
        <v>0</v>
      </c>
      <c r="G201" s="233"/>
      <c r="H201" s="181"/>
      <c r="I201" s="96">
        <f t="shared" si="31"/>
        <v>0</v>
      </c>
      <c r="J201" s="233"/>
      <c r="K201" s="181"/>
      <c r="L201" s="96">
        <f t="shared" si="32"/>
        <v>0</v>
      </c>
      <c r="M201" s="110"/>
      <c r="N201" s="52"/>
      <c r="O201" s="96">
        <f t="shared" si="33"/>
        <v>0</v>
      </c>
      <c r="P201" s="351"/>
    </row>
    <row r="202" spans="1:16" x14ac:dyDescent="0.25">
      <c r="A202" s="97">
        <v>5130</v>
      </c>
      <c r="B202" s="50" t="s">
        <v>174</v>
      </c>
      <c r="C202" s="384">
        <f t="shared" si="26"/>
        <v>0</v>
      </c>
      <c r="D202" s="233">
        <v>0</v>
      </c>
      <c r="E202" s="674"/>
      <c r="F202" s="675">
        <f t="shared" si="30"/>
        <v>0</v>
      </c>
      <c r="G202" s="233"/>
      <c r="H202" s="181"/>
      <c r="I202" s="96">
        <f t="shared" si="31"/>
        <v>0</v>
      </c>
      <c r="J202" s="233"/>
      <c r="K202" s="181"/>
      <c r="L202" s="96">
        <f t="shared" si="32"/>
        <v>0</v>
      </c>
      <c r="M202" s="110"/>
      <c r="N202" s="52"/>
      <c r="O202" s="96">
        <f t="shared" si="33"/>
        <v>0</v>
      </c>
      <c r="P202" s="351"/>
    </row>
    <row r="203" spans="1:16" x14ac:dyDescent="0.25">
      <c r="A203" s="97">
        <v>5140</v>
      </c>
      <c r="B203" s="50" t="s">
        <v>175</v>
      </c>
      <c r="C203" s="384">
        <f t="shared" si="26"/>
        <v>0</v>
      </c>
      <c r="D203" s="233">
        <v>0</v>
      </c>
      <c r="E203" s="674"/>
      <c r="F203" s="675">
        <f t="shared" si="30"/>
        <v>0</v>
      </c>
      <c r="G203" s="233"/>
      <c r="H203" s="181"/>
      <c r="I203" s="96">
        <f t="shared" si="31"/>
        <v>0</v>
      </c>
      <c r="J203" s="233"/>
      <c r="K203" s="181"/>
      <c r="L203" s="96">
        <f t="shared" si="32"/>
        <v>0</v>
      </c>
      <c r="M203" s="110"/>
      <c r="N203" s="52"/>
      <c r="O203" s="96">
        <f t="shared" si="33"/>
        <v>0</v>
      </c>
      <c r="P203" s="351"/>
    </row>
    <row r="204" spans="1:16" ht="24" x14ac:dyDescent="0.25">
      <c r="A204" s="97">
        <v>5170</v>
      </c>
      <c r="B204" s="50" t="s">
        <v>176</v>
      </c>
      <c r="C204" s="384">
        <f t="shared" si="26"/>
        <v>0</v>
      </c>
      <c r="D204" s="233">
        <v>0</v>
      </c>
      <c r="E204" s="674"/>
      <c r="F204" s="675">
        <f t="shared" si="30"/>
        <v>0</v>
      </c>
      <c r="G204" s="233"/>
      <c r="H204" s="181"/>
      <c r="I204" s="96">
        <f t="shared" si="31"/>
        <v>0</v>
      </c>
      <c r="J204" s="233"/>
      <c r="K204" s="181"/>
      <c r="L204" s="96">
        <f t="shared" si="32"/>
        <v>0</v>
      </c>
      <c r="M204" s="110"/>
      <c r="N204" s="52"/>
      <c r="O204" s="96">
        <f t="shared" si="33"/>
        <v>0</v>
      </c>
      <c r="P204" s="351"/>
    </row>
    <row r="205" spans="1:16" x14ac:dyDescent="0.25">
      <c r="A205" s="38">
        <v>5200</v>
      </c>
      <c r="B205" s="90" t="s">
        <v>177</v>
      </c>
      <c r="C205" s="382">
        <f t="shared" si="26"/>
        <v>771539</v>
      </c>
      <c r="D205" s="229">
        <v>719831</v>
      </c>
      <c r="E205" s="670">
        <f>E206+E216+E217+E226+E227+E228+E230</f>
        <v>51708</v>
      </c>
      <c r="F205" s="358">
        <f t="shared" si="30"/>
        <v>771539</v>
      </c>
      <c r="G205" s="229">
        <f>G206+G216+G217+G226+G227+G228+G230</f>
        <v>0</v>
      </c>
      <c r="H205" s="91">
        <f>H206+H216+H217+H226+H227+H228+H230</f>
        <v>0</v>
      </c>
      <c r="I205" s="101">
        <f t="shared" si="31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32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33"/>
        <v>0</v>
      </c>
      <c r="P205" s="327"/>
    </row>
    <row r="206" spans="1:16" x14ac:dyDescent="0.25">
      <c r="A206" s="92">
        <v>5210</v>
      </c>
      <c r="B206" s="69" t="s">
        <v>178</v>
      </c>
      <c r="C206" s="389">
        <f t="shared" si="26"/>
        <v>0</v>
      </c>
      <c r="D206" s="115">
        <v>0</v>
      </c>
      <c r="E206" s="671">
        <f>SUM(E207:E215)</f>
        <v>0</v>
      </c>
      <c r="F206" s="364">
        <f t="shared" si="30"/>
        <v>0</v>
      </c>
      <c r="G206" s="115">
        <f>SUM(G207:G215)</f>
        <v>0</v>
      </c>
      <c r="H206" s="179">
        <f>SUM(H207:H215)</f>
        <v>0</v>
      </c>
      <c r="I206" s="94">
        <f t="shared" si="31"/>
        <v>0</v>
      </c>
      <c r="J206" s="115">
        <f>SUM(J207:J215)</f>
        <v>0</v>
      </c>
      <c r="K206" s="179">
        <f>SUM(K207:K215)</f>
        <v>0</v>
      </c>
      <c r="L206" s="94">
        <f t="shared" si="32"/>
        <v>0</v>
      </c>
      <c r="M206" s="120">
        <f>SUM(M207:M215)</f>
        <v>0</v>
      </c>
      <c r="N206" s="93">
        <f>SUM(N207:N215)</f>
        <v>0</v>
      </c>
      <c r="O206" s="94">
        <f t="shared" si="33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6"/>
        <v>0</v>
      </c>
      <c r="D207" s="232">
        <v>0</v>
      </c>
      <c r="E207" s="672"/>
      <c r="F207" s="673">
        <f t="shared" si="30"/>
        <v>0</v>
      </c>
      <c r="G207" s="232"/>
      <c r="H207" s="180"/>
      <c r="I207" s="95">
        <f t="shared" si="31"/>
        <v>0</v>
      </c>
      <c r="J207" s="232"/>
      <c r="K207" s="180"/>
      <c r="L207" s="95">
        <f t="shared" si="32"/>
        <v>0</v>
      </c>
      <c r="M207" s="275"/>
      <c r="N207" s="47"/>
      <c r="O207" s="95">
        <f t="shared" si="33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6"/>
        <v>0</v>
      </c>
      <c r="D208" s="233">
        <v>0</v>
      </c>
      <c r="E208" s="674"/>
      <c r="F208" s="675">
        <f t="shared" si="30"/>
        <v>0</v>
      </c>
      <c r="G208" s="233"/>
      <c r="H208" s="181"/>
      <c r="I208" s="96">
        <f t="shared" si="31"/>
        <v>0</v>
      </c>
      <c r="J208" s="233"/>
      <c r="K208" s="181"/>
      <c r="L208" s="96">
        <f t="shared" si="32"/>
        <v>0</v>
      </c>
      <c r="M208" s="110"/>
      <c r="N208" s="52"/>
      <c r="O208" s="96">
        <f t="shared" si="33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6"/>
        <v>0</v>
      </c>
      <c r="D209" s="233">
        <v>0</v>
      </c>
      <c r="E209" s="674"/>
      <c r="F209" s="675">
        <f t="shared" si="30"/>
        <v>0</v>
      </c>
      <c r="G209" s="233"/>
      <c r="H209" s="181"/>
      <c r="I209" s="96">
        <f t="shared" si="31"/>
        <v>0</v>
      </c>
      <c r="J209" s="233"/>
      <c r="K209" s="181"/>
      <c r="L209" s="96">
        <f t="shared" si="32"/>
        <v>0</v>
      </c>
      <c r="M209" s="110"/>
      <c r="N209" s="52"/>
      <c r="O209" s="96">
        <f t="shared" si="33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6"/>
        <v>0</v>
      </c>
      <c r="D210" s="233">
        <v>0</v>
      </c>
      <c r="E210" s="674"/>
      <c r="F210" s="675">
        <f t="shared" si="30"/>
        <v>0</v>
      </c>
      <c r="G210" s="233"/>
      <c r="H210" s="181"/>
      <c r="I210" s="96">
        <f t="shared" si="31"/>
        <v>0</v>
      </c>
      <c r="J210" s="233"/>
      <c r="K210" s="181"/>
      <c r="L210" s="96">
        <f t="shared" si="32"/>
        <v>0</v>
      </c>
      <c r="M210" s="110"/>
      <c r="N210" s="52"/>
      <c r="O210" s="96">
        <f t="shared" si="33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6"/>
        <v>0</v>
      </c>
      <c r="D211" s="233">
        <v>0</v>
      </c>
      <c r="E211" s="674"/>
      <c r="F211" s="675">
        <f t="shared" si="30"/>
        <v>0</v>
      </c>
      <c r="G211" s="233"/>
      <c r="H211" s="181"/>
      <c r="I211" s="96">
        <f t="shared" si="31"/>
        <v>0</v>
      </c>
      <c r="J211" s="233"/>
      <c r="K211" s="181"/>
      <c r="L211" s="96">
        <f t="shared" si="32"/>
        <v>0</v>
      </c>
      <c r="M211" s="110"/>
      <c r="N211" s="52"/>
      <c r="O211" s="96">
        <f t="shared" si="33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6"/>
        <v>0</v>
      </c>
      <c r="D212" s="233">
        <v>0</v>
      </c>
      <c r="E212" s="674"/>
      <c r="F212" s="675">
        <f t="shared" si="30"/>
        <v>0</v>
      </c>
      <c r="G212" s="233"/>
      <c r="H212" s="181"/>
      <c r="I212" s="96">
        <f t="shared" si="31"/>
        <v>0</v>
      </c>
      <c r="J212" s="233"/>
      <c r="K212" s="181"/>
      <c r="L212" s="96">
        <f t="shared" si="32"/>
        <v>0</v>
      </c>
      <c r="M212" s="110"/>
      <c r="N212" s="52"/>
      <c r="O212" s="96">
        <f t="shared" si="33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6"/>
        <v>0</v>
      </c>
      <c r="D213" s="233">
        <v>0</v>
      </c>
      <c r="E213" s="674"/>
      <c r="F213" s="675">
        <f t="shared" si="30"/>
        <v>0</v>
      </c>
      <c r="G213" s="233"/>
      <c r="H213" s="181"/>
      <c r="I213" s="96">
        <f t="shared" si="31"/>
        <v>0</v>
      </c>
      <c r="J213" s="233"/>
      <c r="K213" s="181"/>
      <c r="L213" s="96">
        <f t="shared" si="32"/>
        <v>0</v>
      </c>
      <c r="M213" s="110"/>
      <c r="N213" s="52"/>
      <c r="O213" s="96">
        <f t="shared" si="33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6"/>
        <v>0</v>
      </c>
      <c r="D214" s="233">
        <v>0</v>
      </c>
      <c r="E214" s="674"/>
      <c r="F214" s="675">
        <f t="shared" si="30"/>
        <v>0</v>
      </c>
      <c r="G214" s="233"/>
      <c r="H214" s="181"/>
      <c r="I214" s="96">
        <f t="shared" si="31"/>
        <v>0</v>
      </c>
      <c r="J214" s="233"/>
      <c r="K214" s="181"/>
      <c r="L214" s="96">
        <f t="shared" si="32"/>
        <v>0</v>
      </c>
      <c r="M214" s="110"/>
      <c r="N214" s="52"/>
      <c r="O214" s="96">
        <f t="shared" si="33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6"/>
        <v>0</v>
      </c>
      <c r="D215" s="233">
        <v>0</v>
      </c>
      <c r="E215" s="674"/>
      <c r="F215" s="675">
        <f t="shared" si="30"/>
        <v>0</v>
      </c>
      <c r="G215" s="233"/>
      <c r="H215" s="181"/>
      <c r="I215" s="96">
        <f t="shared" si="31"/>
        <v>0</v>
      </c>
      <c r="J215" s="233"/>
      <c r="K215" s="181"/>
      <c r="L215" s="96">
        <f t="shared" si="32"/>
        <v>0</v>
      </c>
      <c r="M215" s="110"/>
      <c r="N215" s="52"/>
      <c r="O215" s="96">
        <f t="shared" si="33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6"/>
        <v>0</v>
      </c>
      <c r="D216" s="233">
        <v>0</v>
      </c>
      <c r="E216" s="674"/>
      <c r="F216" s="675">
        <f t="shared" si="30"/>
        <v>0</v>
      </c>
      <c r="G216" s="233"/>
      <c r="H216" s="181"/>
      <c r="I216" s="96">
        <f t="shared" si="31"/>
        <v>0</v>
      </c>
      <c r="J216" s="233"/>
      <c r="K216" s="181"/>
      <c r="L216" s="96">
        <f t="shared" si="32"/>
        <v>0</v>
      </c>
      <c r="M216" s="110"/>
      <c r="N216" s="52"/>
      <c r="O216" s="96">
        <f t="shared" si="33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6"/>
        <v>0</v>
      </c>
      <c r="D217" s="234">
        <v>0</v>
      </c>
      <c r="E217" s="398">
        <f>SUM(E218:E225)</f>
        <v>0</v>
      </c>
      <c r="F217" s="343">
        <f t="shared" si="30"/>
        <v>0</v>
      </c>
      <c r="G217" s="234">
        <f>SUM(G218:G225)</f>
        <v>0</v>
      </c>
      <c r="H217" s="104">
        <f>SUM(H218:H225)</f>
        <v>0</v>
      </c>
      <c r="I217" s="98">
        <f t="shared" si="31"/>
        <v>0</v>
      </c>
      <c r="J217" s="234">
        <f>SUM(J218:J225)</f>
        <v>0</v>
      </c>
      <c r="K217" s="104">
        <f>SUM(K218:K225)</f>
        <v>0</v>
      </c>
      <c r="L217" s="98">
        <f t="shared" si="32"/>
        <v>0</v>
      </c>
      <c r="M217" s="119">
        <f>SUM(M218:M225)</f>
        <v>0</v>
      </c>
      <c r="N217" s="34">
        <f>SUM(N218:N225)</f>
        <v>0</v>
      </c>
      <c r="O217" s="98">
        <f t="shared" si="33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6"/>
        <v>0</v>
      </c>
      <c r="D218" s="233">
        <v>0</v>
      </c>
      <c r="E218" s="674"/>
      <c r="F218" s="675">
        <f t="shared" si="30"/>
        <v>0</v>
      </c>
      <c r="G218" s="233"/>
      <c r="H218" s="181"/>
      <c r="I218" s="96">
        <f t="shared" si="31"/>
        <v>0</v>
      </c>
      <c r="J218" s="233"/>
      <c r="K218" s="181"/>
      <c r="L218" s="96">
        <f t="shared" si="32"/>
        <v>0</v>
      </c>
      <c r="M218" s="110"/>
      <c r="N218" s="52"/>
      <c r="O218" s="96">
        <f t="shared" si="33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6"/>
        <v>0</v>
      </c>
      <c r="D219" s="233">
        <v>0</v>
      </c>
      <c r="E219" s="674"/>
      <c r="F219" s="675">
        <f t="shared" si="30"/>
        <v>0</v>
      </c>
      <c r="G219" s="233"/>
      <c r="H219" s="181"/>
      <c r="I219" s="96">
        <f t="shared" si="31"/>
        <v>0</v>
      </c>
      <c r="J219" s="233"/>
      <c r="K219" s="181"/>
      <c r="L219" s="96">
        <f t="shared" si="32"/>
        <v>0</v>
      </c>
      <c r="M219" s="110"/>
      <c r="N219" s="52"/>
      <c r="O219" s="96">
        <f t="shared" si="33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6"/>
        <v>0</v>
      </c>
      <c r="D220" s="233">
        <v>0</v>
      </c>
      <c r="E220" s="674"/>
      <c r="F220" s="675">
        <f t="shared" si="30"/>
        <v>0</v>
      </c>
      <c r="G220" s="233"/>
      <c r="H220" s="181"/>
      <c r="I220" s="96">
        <f t="shared" si="31"/>
        <v>0</v>
      </c>
      <c r="J220" s="233"/>
      <c r="K220" s="181"/>
      <c r="L220" s="96">
        <f t="shared" si="32"/>
        <v>0</v>
      </c>
      <c r="M220" s="110"/>
      <c r="N220" s="52"/>
      <c r="O220" s="96">
        <f t="shared" si="33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6"/>
        <v>0</v>
      </c>
      <c r="D221" s="233">
        <v>0</v>
      </c>
      <c r="E221" s="674"/>
      <c r="F221" s="675">
        <f t="shared" si="30"/>
        <v>0</v>
      </c>
      <c r="G221" s="233"/>
      <c r="H221" s="181"/>
      <c r="I221" s="96">
        <f t="shared" si="31"/>
        <v>0</v>
      </c>
      <c r="J221" s="233"/>
      <c r="K221" s="181"/>
      <c r="L221" s="96">
        <f t="shared" si="32"/>
        <v>0</v>
      </c>
      <c r="M221" s="110"/>
      <c r="N221" s="52"/>
      <c r="O221" s="96">
        <f t="shared" si="33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6"/>
        <v>0</v>
      </c>
      <c r="D222" s="233">
        <v>0</v>
      </c>
      <c r="E222" s="674"/>
      <c r="F222" s="675">
        <f t="shared" si="30"/>
        <v>0</v>
      </c>
      <c r="G222" s="233"/>
      <c r="H222" s="181"/>
      <c r="I222" s="96">
        <f t="shared" si="31"/>
        <v>0</v>
      </c>
      <c r="J222" s="233"/>
      <c r="K222" s="181"/>
      <c r="L222" s="96">
        <f t="shared" si="32"/>
        <v>0</v>
      </c>
      <c r="M222" s="110"/>
      <c r="N222" s="52"/>
      <c r="O222" s="96">
        <f t="shared" si="33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6"/>
        <v>0</v>
      </c>
      <c r="D223" s="233">
        <v>0</v>
      </c>
      <c r="E223" s="674"/>
      <c r="F223" s="675">
        <f t="shared" si="30"/>
        <v>0</v>
      </c>
      <c r="G223" s="233"/>
      <c r="H223" s="181"/>
      <c r="I223" s="96">
        <f t="shared" si="31"/>
        <v>0</v>
      </c>
      <c r="J223" s="233"/>
      <c r="K223" s="181"/>
      <c r="L223" s="96">
        <f t="shared" si="32"/>
        <v>0</v>
      </c>
      <c r="M223" s="110"/>
      <c r="N223" s="52"/>
      <c r="O223" s="96">
        <f t="shared" si="33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6"/>
        <v>0</v>
      </c>
      <c r="D224" s="233">
        <v>0</v>
      </c>
      <c r="E224" s="674"/>
      <c r="F224" s="675">
        <f t="shared" si="30"/>
        <v>0</v>
      </c>
      <c r="G224" s="233"/>
      <c r="H224" s="181"/>
      <c r="I224" s="96">
        <f t="shared" si="31"/>
        <v>0</v>
      </c>
      <c r="J224" s="233"/>
      <c r="K224" s="181"/>
      <c r="L224" s="96">
        <f t="shared" si="32"/>
        <v>0</v>
      </c>
      <c r="M224" s="110"/>
      <c r="N224" s="52"/>
      <c r="O224" s="96">
        <f t="shared" si="33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6"/>
        <v>0</v>
      </c>
      <c r="D225" s="233">
        <v>0</v>
      </c>
      <c r="E225" s="674"/>
      <c r="F225" s="675">
        <f t="shared" si="30"/>
        <v>0</v>
      </c>
      <c r="G225" s="233"/>
      <c r="H225" s="181"/>
      <c r="I225" s="96">
        <f t="shared" si="31"/>
        <v>0</v>
      </c>
      <c r="J225" s="233"/>
      <c r="K225" s="181"/>
      <c r="L225" s="96">
        <f t="shared" si="32"/>
        <v>0</v>
      </c>
      <c r="M225" s="110"/>
      <c r="N225" s="52"/>
      <c r="O225" s="96">
        <f t="shared" si="33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6"/>
        <v>41000</v>
      </c>
      <c r="D226" s="233">
        <v>41000</v>
      </c>
      <c r="E226" s="674"/>
      <c r="F226" s="675">
        <f t="shared" si="30"/>
        <v>41000</v>
      </c>
      <c r="G226" s="233"/>
      <c r="H226" s="181"/>
      <c r="I226" s="96">
        <f t="shared" si="31"/>
        <v>0</v>
      </c>
      <c r="J226" s="233"/>
      <c r="K226" s="181"/>
      <c r="L226" s="96">
        <f t="shared" si="32"/>
        <v>0</v>
      </c>
      <c r="M226" s="110"/>
      <c r="N226" s="52"/>
      <c r="O226" s="96">
        <f t="shared" si="33"/>
        <v>0</v>
      </c>
      <c r="P226" s="351"/>
    </row>
    <row r="227" spans="1:16" ht="33" customHeight="1" x14ac:dyDescent="0.25">
      <c r="A227" s="97">
        <v>5250</v>
      </c>
      <c r="B227" s="50" t="s">
        <v>199</v>
      </c>
      <c r="C227" s="343">
        <f t="shared" si="26"/>
        <v>730539</v>
      </c>
      <c r="D227" s="233">
        <v>678831</v>
      </c>
      <c r="E227" s="674">
        <v>51708</v>
      </c>
      <c r="F227" s="675">
        <f t="shared" si="30"/>
        <v>730539</v>
      </c>
      <c r="G227" s="233"/>
      <c r="H227" s="181"/>
      <c r="I227" s="96">
        <f t="shared" si="31"/>
        <v>0</v>
      </c>
      <c r="J227" s="233"/>
      <c r="K227" s="181"/>
      <c r="L227" s="96">
        <f t="shared" si="32"/>
        <v>0</v>
      </c>
      <c r="M227" s="110"/>
      <c r="N227" s="52"/>
      <c r="O227" s="96">
        <f t="shared" si="33"/>
        <v>0</v>
      </c>
      <c r="P227" s="351" t="s">
        <v>1019</v>
      </c>
    </row>
    <row r="228" spans="1:16" x14ac:dyDescent="0.25">
      <c r="A228" s="97">
        <v>5260</v>
      </c>
      <c r="B228" s="50" t="s">
        <v>200</v>
      </c>
      <c r="C228" s="343">
        <f t="shared" si="26"/>
        <v>0</v>
      </c>
      <c r="D228" s="234">
        <v>0</v>
      </c>
      <c r="E228" s="398">
        <f>SUM(E229)</f>
        <v>0</v>
      </c>
      <c r="F228" s="343">
        <f t="shared" si="30"/>
        <v>0</v>
      </c>
      <c r="G228" s="234">
        <f>SUM(G229)</f>
        <v>0</v>
      </c>
      <c r="H228" s="104">
        <f>SUM(H229)</f>
        <v>0</v>
      </c>
      <c r="I228" s="98">
        <f t="shared" si="31"/>
        <v>0</v>
      </c>
      <c r="J228" s="234">
        <f>SUM(J229)</f>
        <v>0</v>
      </c>
      <c r="K228" s="104">
        <f>SUM(K229)</f>
        <v>0</v>
      </c>
      <c r="L228" s="98">
        <f t="shared" si="32"/>
        <v>0</v>
      </c>
      <c r="M228" s="119">
        <f>SUM(M229)</f>
        <v>0</v>
      </c>
      <c r="N228" s="34">
        <f>SUM(N229)</f>
        <v>0</v>
      </c>
      <c r="O228" s="98">
        <f t="shared" si="33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6"/>
        <v>0</v>
      </c>
      <c r="D229" s="233">
        <v>0</v>
      </c>
      <c r="E229" s="674"/>
      <c r="F229" s="675">
        <f t="shared" si="30"/>
        <v>0</v>
      </c>
      <c r="G229" s="233"/>
      <c r="H229" s="181"/>
      <c r="I229" s="96">
        <f t="shared" si="31"/>
        <v>0</v>
      </c>
      <c r="J229" s="233"/>
      <c r="K229" s="181"/>
      <c r="L229" s="96">
        <f t="shared" si="32"/>
        <v>0</v>
      </c>
      <c r="M229" s="110"/>
      <c r="N229" s="52"/>
      <c r="O229" s="96">
        <f t="shared" si="33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6"/>
        <v>0</v>
      </c>
      <c r="D230" s="235">
        <v>0</v>
      </c>
      <c r="E230" s="676"/>
      <c r="F230" s="677">
        <f t="shared" si="30"/>
        <v>0</v>
      </c>
      <c r="G230" s="235"/>
      <c r="H230" s="182"/>
      <c r="I230" s="100">
        <f t="shared" si="31"/>
        <v>0</v>
      </c>
      <c r="J230" s="235"/>
      <c r="K230" s="182"/>
      <c r="L230" s="100">
        <f t="shared" si="32"/>
        <v>0</v>
      </c>
      <c r="M230" s="282"/>
      <c r="N230" s="99"/>
      <c r="O230" s="100">
        <f t="shared" si="33"/>
        <v>0</v>
      </c>
      <c r="P230" s="329"/>
    </row>
    <row r="231" spans="1:16" x14ac:dyDescent="0.25">
      <c r="A231" s="87">
        <v>6000</v>
      </c>
      <c r="B231" s="87" t="s">
        <v>203</v>
      </c>
      <c r="C231" s="394">
        <f t="shared" si="26"/>
        <v>0</v>
      </c>
      <c r="D231" s="227">
        <v>0</v>
      </c>
      <c r="E231" s="669">
        <f>E232+E252+E259</f>
        <v>0</v>
      </c>
      <c r="F231" s="369">
        <f t="shared" si="30"/>
        <v>0</v>
      </c>
      <c r="G231" s="227">
        <f>G232+G252+G259</f>
        <v>0</v>
      </c>
      <c r="H231" s="178">
        <f>H232+H252+H259</f>
        <v>0</v>
      </c>
      <c r="I231" s="89">
        <f t="shared" si="31"/>
        <v>0</v>
      </c>
      <c r="J231" s="227">
        <f>J232+J252+J259</f>
        <v>0</v>
      </c>
      <c r="K231" s="178">
        <f>K232+K252+K259</f>
        <v>0</v>
      </c>
      <c r="L231" s="89">
        <f t="shared" si="32"/>
        <v>0</v>
      </c>
      <c r="M231" s="122">
        <f>M232+M252+M259</f>
        <v>0</v>
      </c>
      <c r="N231" s="88">
        <f>N232+N252+N259</f>
        <v>0</v>
      </c>
      <c r="O231" s="89">
        <f t="shared" si="33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96">
        <f>F232+I232+L232+O232</f>
        <v>0</v>
      </c>
      <c r="D232" s="243">
        <v>0</v>
      </c>
      <c r="E232" s="682">
        <f>SUM(E233,E234,E236,E239,E245,E246,E247)</f>
        <v>0</v>
      </c>
      <c r="F232" s="345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31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32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33"/>
        <v>0</v>
      </c>
      <c r="P232" s="334"/>
    </row>
    <row r="233" spans="1:16" ht="24" x14ac:dyDescent="0.25">
      <c r="A233" s="102">
        <v>6220</v>
      </c>
      <c r="B233" s="45" t="s">
        <v>205</v>
      </c>
      <c r="C233" s="397">
        <f t="shared" si="26"/>
        <v>0</v>
      </c>
      <c r="D233" s="232">
        <v>0</v>
      </c>
      <c r="E233" s="672"/>
      <c r="F233" s="673">
        <f t="shared" si="30"/>
        <v>0</v>
      </c>
      <c r="G233" s="232"/>
      <c r="H233" s="180"/>
      <c r="I233" s="95">
        <f t="shared" si="31"/>
        <v>0</v>
      </c>
      <c r="J233" s="232"/>
      <c r="K233" s="180"/>
      <c r="L233" s="95">
        <f t="shared" si="32"/>
        <v>0</v>
      </c>
      <c r="M233" s="275"/>
      <c r="N233" s="47"/>
      <c r="O233" s="95">
        <f t="shared" si="33"/>
        <v>0</v>
      </c>
      <c r="P233" s="324"/>
    </row>
    <row r="234" spans="1:16" x14ac:dyDescent="0.25">
      <c r="A234" s="97">
        <v>6230</v>
      </c>
      <c r="B234" s="50" t="s">
        <v>316</v>
      </c>
      <c r="C234" s="398">
        <f t="shared" si="26"/>
        <v>0</v>
      </c>
      <c r="D234" s="233">
        <v>0</v>
      </c>
      <c r="E234" s="110">
        <f>SUM(E235)</f>
        <v>0</v>
      </c>
      <c r="F234" s="343">
        <f t="shared" si="30"/>
        <v>0</v>
      </c>
      <c r="G234" s="233">
        <f>SUM(G235)</f>
        <v>0</v>
      </c>
      <c r="H234" s="181">
        <f>SUM(H235)</f>
        <v>0</v>
      </c>
      <c r="I234" s="98">
        <f t="shared" si="31"/>
        <v>0</v>
      </c>
      <c r="J234" s="233">
        <f>SUM(J235)</f>
        <v>0</v>
      </c>
      <c r="K234" s="181">
        <f>SUM(K235)</f>
        <v>0</v>
      </c>
      <c r="L234" s="98">
        <f t="shared" si="32"/>
        <v>0</v>
      </c>
      <c r="M234" s="233">
        <f>SUM(M235)</f>
        <v>0</v>
      </c>
      <c r="N234" s="181">
        <f>SUM(N235)</f>
        <v>0</v>
      </c>
      <c r="O234" s="98">
        <f t="shared" si="33"/>
        <v>0</v>
      </c>
      <c r="P234" s="351"/>
    </row>
    <row r="235" spans="1:16" ht="24" x14ac:dyDescent="0.25">
      <c r="A235" s="31">
        <v>6239</v>
      </c>
      <c r="B235" s="45" t="s">
        <v>317</v>
      </c>
      <c r="C235" s="398">
        <f t="shared" si="26"/>
        <v>0</v>
      </c>
      <c r="D235" s="233">
        <v>0</v>
      </c>
      <c r="E235" s="674"/>
      <c r="F235" s="343">
        <f t="shared" si="30"/>
        <v>0</v>
      </c>
      <c r="G235" s="233"/>
      <c r="H235" s="181"/>
      <c r="I235" s="98">
        <f t="shared" si="31"/>
        <v>0</v>
      </c>
      <c r="J235" s="233"/>
      <c r="K235" s="181"/>
      <c r="L235" s="98">
        <f t="shared" si="32"/>
        <v>0</v>
      </c>
      <c r="M235" s="110"/>
      <c r="N235" s="52"/>
      <c r="O235" s="98">
        <f t="shared" si="33"/>
        <v>0</v>
      </c>
      <c r="P235" s="351"/>
    </row>
    <row r="236" spans="1:16" ht="24" x14ac:dyDescent="0.25">
      <c r="A236" s="97">
        <v>6240</v>
      </c>
      <c r="B236" s="50" t="s">
        <v>206</v>
      </c>
      <c r="C236" s="398">
        <f t="shared" si="26"/>
        <v>0</v>
      </c>
      <c r="D236" s="234">
        <v>0</v>
      </c>
      <c r="E236" s="398">
        <f>SUM(E237:E238)</f>
        <v>0</v>
      </c>
      <c r="F236" s="343">
        <f t="shared" si="30"/>
        <v>0</v>
      </c>
      <c r="G236" s="234">
        <f>SUM(G237:G238)</f>
        <v>0</v>
      </c>
      <c r="H236" s="104">
        <f>SUM(H237:H238)</f>
        <v>0</v>
      </c>
      <c r="I236" s="98">
        <f t="shared" si="31"/>
        <v>0</v>
      </c>
      <c r="J236" s="234">
        <f>SUM(J237:J238)</f>
        <v>0</v>
      </c>
      <c r="K236" s="104">
        <f>SUM(K237:K238)</f>
        <v>0</v>
      </c>
      <c r="L236" s="98">
        <f t="shared" si="32"/>
        <v>0</v>
      </c>
      <c r="M236" s="119">
        <f>SUM(M237:M238)</f>
        <v>0</v>
      </c>
      <c r="N236" s="34">
        <f>SUM(N237:N238)</f>
        <v>0</v>
      </c>
      <c r="O236" s="98">
        <f t="shared" si="33"/>
        <v>0</v>
      </c>
      <c r="P236" s="351"/>
    </row>
    <row r="237" spans="1:16" x14ac:dyDescent="0.25">
      <c r="A237" s="31">
        <v>6241</v>
      </c>
      <c r="B237" s="50" t="s">
        <v>207</v>
      </c>
      <c r="C237" s="398">
        <f t="shared" si="26"/>
        <v>0</v>
      </c>
      <c r="D237" s="233">
        <v>0</v>
      </c>
      <c r="E237" s="674"/>
      <c r="F237" s="675">
        <f t="shared" si="30"/>
        <v>0</v>
      </c>
      <c r="G237" s="233"/>
      <c r="H237" s="181"/>
      <c r="I237" s="96">
        <f t="shared" si="31"/>
        <v>0</v>
      </c>
      <c r="J237" s="233"/>
      <c r="K237" s="181"/>
      <c r="L237" s="96">
        <f t="shared" si="32"/>
        <v>0</v>
      </c>
      <c r="M237" s="110"/>
      <c r="N237" s="52"/>
      <c r="O237" s="96">
        <f t="shared" si="33"/>
        <v>0</v>
      </c>
      <c r="P237" s="351"/>
    </row>
    <row r="238" spans="1:16" x14ac:dyDescent="0.25">
      <c r="A238" s="31">
        <v>6242</v>
      </c>
      <c r="B238" s="50" t="s">
        <v>208</v>
      </c>
      <c r="C238" s="398">
        <f t="shared" si="26"/>
        <v>0</v>
      </c>
      <c r="D238" s="233">
        <v>0</v>
      </c>
      <c r="E238" s="674"/>
      <c r="F238" s="675">
        <f t="shared" si="30"/>
        <v>0</v>
      </c>
      <c r="G238" s="233"/>
      <c r="H238" s="181"/>
      <c r="I238" s="96">
        <f t="shared" si="31"/>
        <v>0</v>
      </c>
      <c r="J238" s="233"/>
      <c r="K238" s="181"/>
      <c r="L238" s="96">
        <f t="shared" si="32"/>
        <v>0</v>
      </c>
      <c r="M238" s="110"/>
      <c r="N238" s="52"/>
      <c r="O238" s="96">
        <f t="shared" si="33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398">
        <f t="shared" si="26"/>
        <v>0</v>
      </c>
      <c r="D239" s="234">
        <v>0</v>
      </c>
      <c r="E239" s="398">
        <f>SUM(E240:E244)</f>
        <v>0</v>
      </c>
      <c r="F239" s="343">
        <f t="shared" si="30"/>
        <v>0</v>
      </c>
      <c r="G239" s="234">
        <f>SUM(G240:G244)</f>
        <v>0</v>
      </c>
      <c r="H239" s="104">
        <f>SUM(H240:H244)</f>
        <v>0</v>
      </c>
      <c r="I239" s="98">
        <f t="shared" si="31"/>
        <v>0</v>
      </c>
      <c r="J239" s="234">
        <f>SUM(J240:J244)</f>
        <v>0</v>
      </c>
      <c r="K239" s="104">
        <f>SUM(K240:K244)</f>
        <v>0</v>
      </c>
      <c r="L239" s="98">
        <f t="shared" si="32"/>
        <v>0</v>
      </c>
      <c r="M239" s="119">
        <f>SUM(M240:M244)</f>
        <v>0</v>
      </c>
      <c r="N239" s="34">
        <f>SUM(N240:N244)</f>
        <v>0</v>
      </c>
      <c r="O239" s="98">
        <f t="shared" si="33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398">
        <f t="shared" si="26"/>
        <v>0</v>
      </c>
      <c r="D240" s="233">
        <v>0</v>
      </c>
      <c r="E240" s="674"/>
      <c r="F240" s="675">
        <f t="shared" si="30"/>
        <v>0</v>
      </c>
      <c r="G240" s="233"/>
      <c r="H240" s="181"/>
      <c r="I240" s="96">
        <f t="shared" si="31"/>
        <v>0</v>
      </c>
      <c r="J240" s="233"/>
      <c r="K240" s="181"/>
      <c r="L240" s="96">
        <f t="shared" si="32"/>
        <v>0</v>
      </c>
      <c r="M240" s="110"/>
      <c r="N240" s="52"/>
      <c r="O240" s="96">
        <f t="shared" si="33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398">
        <f t="shared" si="26"/>
        <v>0</v>
      </c>
      <c r="D241" s="233">
        <v>0</v>
      </c>
      <c r="E241" s="674"/>
      <c r="F241" s="675">
        <f t="shared" si="30"/>
        <v>0</v>
      </c>
      <c r="G241" s="233"/>
      <c r="H241" s="181"/>
      <c r="I241" s="96">
        <f t="shared" si="31"/>
        <v>0</v>
      </c>
      <c r="J241" s="233"/>
      <c r="K241" s="181"/>
      <c r="L241" s="96">
        <f t="shared" si="32"/>
        <v>0</v>
      </c>
      <c r="M241" s="110"/>
      <c r="N241" s="52"/>
      <c r="O241" s="96">
        <f t="shared" si="33"/>
        <v>0</v>
      </c>
      <c r="P241" s="351"/>
    </row>
    <row r="242" spans="1:16" ht="24" x14ac:dyDescent="0.25">
      <c r="A242" s="31">
        <v>6254</v>
      </c>
      <c r="B242" s="50" t="s">
        <v>212</v>
      </c>
      <c r="C242" s="398">
        <f t="shared" si="26"/>
        <v>0</v>
      </c>
      <c r="D242" s="233">
        <v>0</v>
      </c>
      <c r="E242" s="674"/>
      <c r="F242" s="675">
        <f t="shared" si="30"/>
        <v>0</v>
      </c>
      <c r="G242" s="233"/>
      <c r="H242" s="181"/>
      <c r="I242" s="96">
        <f t="shared" si="31"/>
        <v>0</v>
      </c>
      <c r="J242" s="233"/>
      <c r="K242" s="181"/>
      <c r="L242" s="96">
        <f t="shared" si="32"/>
        <v>0</v>
      </c>
      <c r="M242" s="110"/>
      <c r="N242" s="52"/>
      <c r="O242" s="96">
        <f t="shared" si="33"/>
        <v>0</v>
      </c>
      <c r="P242" s="351"/>
    </row>
    <row r="243" spans="1:16" ht="24" x14ac:dyDescent="0.25">
      <c r="A243" s="31">
        <v>6255</v>
      </c>
      <c r="B243" s="50" t="s">
        <v>213</v>
      </c>
      <c r="C243" s="398">
        <f t="shared" si="26"/>
        <v>0</v>
      </c>
      <c r="D243" s="233">
        <v>0</v>
      </c>
      <c r="E243" s="674"/>
      <c r="F243" s="675">
        <f t="shared" si="30"/>
        <v>0</v>
      </c>
      <c r="G243" s="233"/>
      <c r="H243" s="181"/>
      <c r="I243" s="96">
        <f t="shared" si="31"/>
        <v>0</v>
      </c>
      <c r="J243" s="233"/>
      <c r="K243" s="181"/>
      <c r="L243" s="96">
        <f t="shared" si="32"/>
        <v>0</v>
      </c>
      <c r="M243" s="110"/>
      <c r="N243" s="52"/>
      <c r="O243" s="96">
        <f t="shared" si="33"/>
        <v>0</v>
      </c>
      <c r="P243" s="351"/>
    </row>
    <row r="244" spans="1:16" x14ac:dyDescent="0.25">
      <c r="A244" s="31">
        <v>6259</v>
      </c>
      <c r="B244" s="50" t="s">
        <v>214</v>
      </c>
      <c r="C244" s="398">
        <f t="shared" si="26"/>
        <v>0</v>
      </c>
      <c r="D244" s="233">
        <v>0</v>
      </c>
      <c r="E244" s="674"/>
      <c r="F244" s="675">
        <f t="shared" si="30"/>
        <v>0</v>
      </c>
      <c r="G244" s="233"/>
      <c r="H244" s="181"/>
      <c r="I244" s="96">
        <f t="shared" si="31"/>
        <v>0</v>
      </c>
      <c r="J244" s="233"/>
      <c r="K244" s="181"/>
      <c r="L244" s="96">
        <f t="shared" si="32"/>
        <v>0</v>
      </c>
      <c r="M244" s="110"/>
      <c r="N244" s="52"/>
      <c r="O244" s="96">
        <f t="shared" si="33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398">
        <f t="shared" si="26"/>
        <v>0</v>
      </c>
      <c r="D245" s="233">
        <v>0</v>
      </c>
      <c r="E245" s="674"/>
      <c r="F245" s="675">
        <f t="shared" ref="F245:F286" si="37">D245+E245</f>
        <v>0</v>
      </c>
      <c r="G245" s="233"/>
      <c r="H245" s="181"/>
      <c r="I245" s="96">
        <f t="shared" ref="I245:I286" si="38">G245+H245</f>
        <v>0</v>
      </c>
      <c r="J245" s="233"/>
      <c r="K245" s="181"/>
      <c r="L245" s="96">
        <f t="shared" ref="L245:L286" si="39">J245+K245</f>
        <v>0</v>
      </c>
      <c r="M245" s="110"/>
      <c r="N245" s="52"/>
      <c r="O245" s="96">
        <f t="shared" ref="O245:O276" si="40">M245+N245</f>
        <v>0</v>
      </c>
      <c r="P245" s="351"/>
    </row>
    <row r="246" spans="1:16" x14ac:dyDescent="0.25">
      <c r="A246" s="97">
        <v>6270</v>
      </c>
      <c r="B246" s="50" t="s">
        <v>216</v>
      </c>
      <c r="C246" s="398">
        <f t="shared" si="26"/>
        <v>0</v>
      </c>
      <c r="D246" s="233">
        <v>0</v>
      </c>
      <c r="E246" s="674"/>
      <c r="F246" s="675">
        <f t="shared" si="37"/>
        <v>0</v>
      </c>
      <c r="G246" s="233"/>
      <c r="H246" s="181"/>
      <c r="I246" s="96">
        <f t="shared" si="38"/>
        <v>0</v>
      </c>
      <c r="J246" s="233"/>
      <c r="K246" s="181"/>
      <c r="L246" s="96">
        <f t="shared" si="39"/>
        <v>0</v>
      </c>
      <c r="M246" s="110"/>
      <c r="N246" s="52"/>
      <c r="O246" s="96">
        <f t="shared" si="40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398">
        <f t="shared" si="26"/>
        <v>0</v>
      </c>
      <c r="D247" s="237">
        <v>0</v>
      </c>
      <c r="E247" s="397">
        <f>SUM(E248:E251)</f>
        <v>0</v>
      </c>
      <c r="F247" s="359">
        <f t="shared" si="37"/>
        <v>0</v>
      </c>
      <c r="G247" s="237">
        <f>SUM(G248:G251)</f>
        <v>0</v>
      </c>
      <c r="H247" s="183">
        <f t="shared" ref="H247" si="41">SUM(H248:H251)</f>
        <v>0</v>
      </c>
      <c r="I247" s="103">
        <f t="shared" si="38"/>
        <v>0</v>
      </c>
      <c r="J247" s="237">
        <f>SUM(J248:J251)</f>
        <v>0</v>
      </c>
      <c r="K247" s="183">
        <f t="shared" ref="K247" si="42">SUM(K248:K251)</f>
        <v>0</v>
      </c>
      <c r="L247" s="103">
        <f t="shared" si="39"/>
        <v>0</v>
      </c>
      <c r="M247" s="125">
        <f t="shared" ref="M247:N247" si="43">SUM(M248:M251)</f>
        <v>0</v>
      </c>
      <c r="N247" s="293">
        <f t="shared" si="43"/>
        <v>0</v>
      </c>
      <c r="O247" s="298">
        <f t="shared" si="40"/>
        <v>0</v>
      </c>
      <c r="P247" s="336"/>
    </row>
    <row r="248" spans="1:16" x14ac:dyDescent="0.25">
      <c r="A248" s="31">
        <v>6291</v>
      </c>
      <c r="B248" s="50" t="s">
        <v>218</v>
      </c>
      <c r="C248" s="398">
        <f t="shared" si="26"/>
        <v>0</v>
      </c>
      <c r="D248" s="233">
        <v>0</v>
      </c>
      <c r="E248" s="674"/>
      <c r="F248" s="675">
        <f t="shared" si="37"/>
        <v>0</v>
      </c>
      <c r="G248" s="233"/>
      <c r="H248" s="181"/>
      <c r="I248" s="96">
        <f t="shared" si="38"/>
        <v>0</v>
      </c>
      <c r="J248" s="233"/>
      <c r="K248" s="181"/>
      <c r="L248" s="96">
        <f t="shared" si="39"/>
        <v>0</v>
      </c>
      <c r="M248" s="110"/>
      <c r="N248" s="52"/>
      <c r="O248" s="96">
        <f t="shared" si="40"/>
        <v>0</v>
      </c>
      <c r="P248" s="351"/>
    </row>
    <row r="249" spans="1:16" x14ac:dyDescent="0.25">
      <c r="A249" s="31">
        <v>6292</v>
      </c>
      <c r="B249" s="50" t="s">
        <v>219</v>
      </c>
      <c r="C249" s="398">
        <f t="shared" si="26"/>
        <v>0</v>
      </c>
      <c r="D249" s="233">
        <v>0</v>
      </c>
      <c r="E249" s="674"/>
      <c r="F249" s="675">
        <f t="shared" si="37"/>
        <v>0</v>
      </c>
      <c r="G249" s="233"/>
      <c r="H249" s="181"/>
      <c r="I249" s="96">
        <f t="shared" si="38"/>
        <v>0</v>
      </c>
      <c r="J249" s="233"/>
      <c r="K249" s="181"/>
      <c r="L249" s="96">
        <f t="shared" si="39"/>
        <v>0</v>
      </c>
      <c r="M249" s="110"/>
      <c r="N249" s="52"/>
      <c r="O249" s="96">
        <f t="shared" si="40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398">
        <f t="shared" si="26"/>
        <v>0</v>
      </c>
      <c r="D250" s="233">
        <v>0</v>
      </c>
      <c r="E250" s="674"/>
      <c r="F250" s="675">
        <f t="shared" si="37"/>
        <v>0</v>
      </c>
      <c r="G250" s="233"/>
      <c r="H250" s="181"/>
      <c r="I250" s="96">
        <f t="shared" si="38"/>
        <v>0</v>
      </c>
      <c r="J250" s="233"/>
      <c r="K250" s="181"/>
      <c r="L250" s="96">
        <f t="shared" si="39"/>
        <v>0</v>
      </c>
      <c r="M250" s="110"/>
      <c r="N250" s="52"/>
      <c r="O250" s="96">
        <f t="shared" si="40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398">
        <f t="shared" si="26"/>
        <v>0</v>
      </c>
      <c r="D251" s="233">
        <v>0</v>
      </c>
      <c r="E251" s="674"/>
      <c r="F251" s="675">
        <f t="shared" si="37"/>
        <v>0</v>
      </c>
      <c r="G251" s="233"/>
      <c r="H251" s="181"/>
      <c r="I251" s="96">
        <f t="shared" si="38"/>
        <v>0</v>
      </c>
      <c r="J251" s="233"/>
      <c r="K251" s="181"/>
      <c r="L251" s="96">
        <f t="shared" si="39"/>
        <v>0</v>
      </c>
      <c r="M251" s="110"/>
      <c r="N251" s="52"/>
      <c r="O251" s="96">
        <f t="shared" si="40"/>
        <v>0</v>
      </c>
      <c r="P251" s="351"/>
    </row>
    <row r="252" spans="1:16" x14ac:dyDescent="0.25">
      <c r="A252" s="38">
        <v>6300</v>
      </c>
      <c r="B252" s="90" t="s">
        <v>222</v>
      </c>
      <c r="C252" s="382">
        <f t="shared" si="26"/>
        <v>0</v>
      </c>
      <c r="D252" s="229">
        <v>0</v>
      </c>
      <c r="E252" s="670">
        <f>SUM(E253,E257,E258)</f>
        <v>0</v>
      </c>
      <c r="F252" s="358">
        <f t="shared" si="37"/>
        <v>0</v>
      </c>
      <c r="G252" s="229">
        <f>SUM(G253,G257,G258)</f>
        <v>0</v>
      </c>
      <c r="H252" s="91">
        <f t="shared" ref="H252" si="44">SUM(H253,H257,H258)</f>
        <v>0</v>
      </c>
      <c r="I252" s="101">
        <f t="shared" si="38"/>
        <v>0</v>
      </c>
      <c r="J252" s="229">
        <f>SUM(J253,J257,J258)</f>
        <v>0</v>
      </c>
      <c r="K252" s="91">
        <f t="shared" ref="K252" si="45">SUM(K253,K257,K258)</f>
        <v>0</v>
      </c>
      <c r="L252" s="101">
        <f t="shared" si="39"/>
        <v>0</v>
      </c>
      <c r="M252" s="121">
        <f t="shared" ref="M252:N252" si="46">SUM(M253,M257,M258)</f>
        <v>0</v>
      </c>
      <c r="N252" s="55">
        <f t="shared" si="46"/>
        <v>0</v>
      </c>
      <c r="O252" s="265">
        <f t="shared" si="40"/>
        <v>0</v>
      </c>
      <c r="P252" s="335"/>
    </row>
    <row r="253" spans="1:16" ht="24" x14ac:dyDescent="0.25">
      <c r="A253" s="102">
        <v>6320</v>
      </c>
      <c r="B253" s="45" t="s">
        <v>223</v>
      </c>
      <c r="C253" s="125">
        <f t="shared" si="26"/>
        <v>0</v>
      </c>
      <c r="D253" s="237">
        <v>0</v>
      </c>
      <c r="E253" s="397">
        <f>SUM(E254:E256)</f>
        <v>0</v>
      </c>
      <c r="F253" s="359">
        <f t="shared" si="37"/>
        <v>0</v>
      </c>
      <c r="G253" s="237">
        <f>SUM(G254:G256)</f>
        <v>0</v>
      </c>
      <c r="H253" s="183">
        <f t="shared" ref="H253" si="47">SUM(H254:H256)</f>
        <v>0</v>
      </c>
      <c r="I253" s="103">
        <f t="shared" si="38"/>
        <v>0</v>
      </c>
      <c r="J253" s="237">
        <f>SUM(J254:J256)</f>
        <v>0</v>
      </c>
      <c r="K253" s="183">
        <f t="shared" ref="K253" si="48">SUM(K254:K256)</f>
        <v>0</v>
      </c>
      <c r="L253" s="103">
        <f t="shared" si="39"/>
        <v>0</v>
      </c>
      <c r="M253" s="124">
        <f t="shared" ref="M253:N253" si="49">SUM(M254:M256)</f>
        <v>0</v>
      </c>
      <c r="N253" s="60">
        <f t="shared" si="49"/>
        <v>0</v>
      </c>
      <c r="O253" s="103">
        <f t="shared" si="40"/>
        <v>0</v>
      </c>
      <c r="P253" s="324"/>
    </row>
    <row r="254" spans="1:16" x14ac:dyDescent="0.25">
      <c r="A254" s="31">
        <v>6322</v>
      </c>
      <c r="B254" s="50" t="s">
        <v>224</v>
      </c>
      <c r="C254" s="119">
        <f t="shared" si="26"/>
        <v>0</v>
      </c>
      <c r="D254" s="233">
        <v>0</v>
      </c>
      <c r="E254" s="674"/>
      <c r="F254" s="675">
        <f t="shared" si="37"/>
        <v>0</v>
      </c>
      <c r="G254" s="233"/>
      <c r="H254" s="181"/>
      <c r="I254" s="96">
        <f t="shared" si="38"/>
        <v>0</v>
      </c>
      <c r="J254" s="233"/>
      <c r="K254" s="181"/>
      <c r="L254" s="96">
        <f t="shared" si="39"/>
        <v>0</v>
      </c>
      <c r="M254" s="110"/>
      <c r="N254" s="52"/>
      <c r="O254" s="96">
        <f t="shared" si="40"/>
        <v>0</v>
      </c>
      <c r="P254" s="351"/>
    </row>
    <row r="255" spans="1:16" ht="24" x14ac:dyDescent="0.25">
      <c r="A255" s="31">
        <v>6323</v>
      </c>
      <c r="B255" s="50" t="s">
        <v>225</v>
      </c>
      <c r="C255" s="119">
        <f t="shared" si="26"/>
        <v>0</v>
      </c>
      <c r="D255" s="233">
        <v>0</v>
      </c>
      <c r="E255" s="674"/>
      <c r="F255" s="675">
        <f t="shared" si="37"/>
        <v>0</v>
      </c>
      <c r="G255" s="233"/>
      <c r="H255" s="181"/>
      <c r="I255" s="96">
        <f t="shared" si="38"/>
        <v>0</v>
      </c>
      <c r="J255" s="233"/>
      <c r="K255" s="181"/>
      <c r="L255" s="96">
        <f t="shared" si="39"/>
        <v>0</v>
      </c>
      <c r="M255" s="110"/>
      <c r="N255" s="52"/>
      <c r="O255" s="96">
        <f t="shared" si="40"/>
        <v>0</v>
      </c>
      <c r="P255" s="351"/>
    </row>
    <row r="256" spans="1:16" x14ac:dyDescent="0.25">
      <c r="A256" s="27">
        <v>6329</v>
      </c>
      <c r="B256" s="45" t="s">
        <v>226</v>
      </c>
      <c r="C256" s="119">
        <f t="shared" si="26"/>
        <v>0</v>
      </c>
      <c r="D256" s="232">
        <v>0</v>
      </c>
      <c r="E256" s="672"/>
      <c r="F256" s="673">
        <f t="shared" si="37"/>
        <v>0</v>
      </c>
      <c r="G256" s="232"/>
      <c r="H256" s="180"/>
      <c r="I256" s="95">
        <f t="shared" si="38"/>
        <v>0</v>
      </c>
      <c r="J256" s="232"/>
      <c r="K256" s="180"/>
      <c r="L256" s="95">
        <f t="shared" si="39"/>
        <v>0</v>
      </c>
      <c r="M256" s="275"/>
      <c r="N256" s="47"/>
      <c r="O256" s="95">
        <f t="shared" si="40"/>
        <v>0</v>
      </c>
      <c r="P256" s="324"/>
    </row>
    <row r="257" spans="1:16" ht="24" x14ac:dyDescent="0.25">
      <c r="A257" s="128">
        <v>6330</v>
      </c>
      <c r="B257" s="129" t="s">
        <v>227</v>
      </c>
      <c r="C257" s="119">
        <f t="shared" ref="C257:C285" si="50">F257+I257+L257+O257</f>
        <v>0</v>
      </c>
      <c r="D257" s="241">
        <v>0</v>
      </c>
      <c r="E257" s="680"/>
      <c r="F257" s="681">
        <f t="shared" si="37"/>
        <v>0</v>
      </c>
      <c r="G257" s="241"/>
      <c r="H257" s="185"/>
      <c r="I257" s="135">
        <f t="shared" si="38"/>
        <v>0</v>
      </c>
      <c r="J257" s="241"/>
      <c r="K257" s="185"/>
      <c r="L257" s="135">
        <f t="shared" si="39"/>
        <v>0</v>
      </c>
      <c r="M257" s="113"/>
      <c r="N257" s="112"/>
      <c r="O257" s="135">
        <f t="shared" si="40"/>
        <v>0</v>
      </c>
      <c r="P257" s="336"/>
    </row>
    <row r="258" spans="1:16" x14ac:dyDescent="0.25">
      <c r="A258" s="97">
        <v>6360</v>
      </c>
      <c r="B258" s="50" t="s">
        <v>228</v>
      </c>
      <c r="C258" s="119">
        <f t="shared" si="50"/>
        <v>0</v>
      </c>
      <c r="D258" s="233">
        <v>0</v>
      </c>
      <c r="E258" s="674"/>
      <c r="F258" s="675">
        <f t="shared" si="37"/>
        <v>0</v>
      </c>
      <c r="G258" s="233"/>
      <c r="H258" s="181"/>
      <c r="I258" s="96">
        <f t="shared" si="38"/>
        <v>0</v>
      </c>
      <c r="J258" s="233"/>
      <c r="K258" s="181"/>
      <c r="L258" s="96">
        <f t="shared" si="39"/>
        <v>0</v>
      </c>
      <c r="M258" s="110"/>
      <c r="N258" s="52"/>
      <c r="O258" s="96">
        <f t="shared" si="40"/>
        <v>0</v>
      </c>
      <c r="P258" s="351"/>
    </row>
    <row r="259" spans="1:16" ht="36" x14ac:dyDescent="0.25">
      <c r="A259" s="38">
        <v>6400</v>
      </c>
      <c r="B259" s="90" t="s">
        <v>229</v>
      </c>
      <c r="C259" s="382">
        <f t="shared" si="50"/>
        <v>0</v>
      </c>
      <c r="D259" s="229">
        <v>0</v>
      </c>
      <c r="E259" s="670">
        <f>SUM(E260,E264)</f>
        <v>0</v>
      </c>
      <c r="F259" s="358">
        <f t="shared" si="37"/>
        <v>0</v>
      </c>
      <c r="G259" s="229">
        <f>SUM(G260,G264)</f>
        <v>0</v>
      </c>
      <c r="H259" s="91">
        <f t="shared" ref="H259" si="51">SUM(H260,H264)</f>
        <v>0</v>
      </c>
      <c r="I259" s="101">
        <f t="shared" si="38"/>
        <v>0</v>
      </c>
      <c r="J259" s="229">
        <f>SUM(J260,J264)</f>
        <v>0</v>
      </c>
      <c r="K259" s="91">
        <f t="shared" ref="K259" si="52">SUM(K260,K264)</f>
        <v>0</v>
      </c>
      <c r="L259" s="101">
        <f t="shared" si="39"/>
        <v>0</v>
      </c>
      <c r="M259" s="121">
        <f t="shared" ref="M259:N259" si="53">SUM(M260,M264)</f>
        <v>0</v>
      </c>
      <c r="N259" s="55">
        <f t="shared" si="53"/>
        <v>0</v>
      </c>
      <c r="O259" s="265">
        <f t="shared" si="40"/>
        <v>0</v>
      </c>
      <c r="P259" s="335"/>
    </row>
    <row r="260" spans="1:16" ht="24" x14ac:dyDescent="0.25">
      <c r="A260" s="102">
        <v>6410</v>
      </c>
      <c r="B260" s="45" t="s">
        <v>230</v>
      </c>
      <c r="C260" s="124">
        <f t="shared" si="50"/>
        <v>0</v>
      </c>
      <c r="D260" s="237">
        <v>0</v>
      </c>
      <c r="E260" s="397">
        <f>SUM(E261:E263)</f>
        <v>0</v>
      </c>
      <c r="F260" s="359">
        <f t="shared" si="37"/>
        <v>0</v>
      </c>
      <c r="G260" s="237">
        <f>SUM(G261:G263)</f>
        <v>0</v>
      </c>
      <c r="H260" s="183">
        <f t="shared" ref="H260" si="54">SUM(H261:H263)</f>
        <v>0</v>
      </c>
      <c r="I260" s="103">
        <f t="shared" si="38"/>
        <v>0</v>
      </c>
      <c r="J260" s="237">
        <f>SUM(J261:J263)</f>
        <v>0</v>
      </c>
      <c r="K260" s="183">
        <f t="shared" ref="K260" si="55">SUM(K261:K263)</f>
        <v>0</v>
      </c>
      <c r="L260" s="103">
        <f t="shared" si="39"/>
        <v>0</v>
      </c>
      <c r="M260" s="289">
        <f t="shared" ref="M260:N260" si="56">SUM(M261:M263)</f>
        <v>0</v>
      </c>
      <c r="N260" s="292">
        <f t="shared" si="56"/>
        <v>0</v>
      </c>
      <c r="O260" s="297">
        <f t="shared" si="40"/>
        <v>0</v>
      </c>
      <c r="P260" s="328"/>
    </row>
    <row r="261" spans="1:16" x14ac:dyDescent="0.25">
      <c r="A261" s="31">
        <v>6411</v>
      </c>
      <c r="B261" s="130" t="s">
        <v>231</v>
      </c>
      <c r="C261" s="398">
        <f t="shared" si="50"/>
        <v>0</v>
      </c>
      <c r="D261" s="233">
        <v>0</v>
      </c>
      <c r="E261" s="674"/>
      <c r="F261" s="675">
        <f t="shared" si="37"/>
        <v>0</v>
      </c>
      <c r="G261" s="233"/>
      <c r="H261" s="181"/>
      <c r="I261" s="96">
        <f t="shared" si="38"/>
        <v>0</v>
      </c>
      <c r="J261" s="233"/>
      <c r="K261" s="181"/>
      <c r="L261" s="96">
        <f t="shared" si="39"/>
        <v>0</v>
      </c>
      <c r="M261" s="110"/>
      <c r="N261" s="52"/>
      <c r="O261" s="96">
        <f t="shared" si="40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398">
        <f t="shared" si="50"/>
        <v>0</v>
      </c>
      <c r="D262" s="233">
        <v>0</v>
      </c>
      <c r="E262" s="674"/>
      <c r="F262" s="675">
        <f t="shared" si="37"/>
        <v>0</v>
      </c>
      <c r="G262" s="233"/>
      <c r="H262" s="181"/>
      <c r="I262" s="96">
        <f t="shared" si="38"/>
        <v>0</v>
      </c>
      <c r="J262" s="233"/>
      <c r="K262" s="181"/>
      <c r="L262" s="96">
        <f t="shared" si="39"/>
        <v>0</v>
      </c>
      <c r="M262" s="110"/>
      <c r="N262" s="52"/>
      <c r="O262" s="96">
        <f t="shared" si="40"/>
        <v>0</v>
      </c>
      <c r="P262" s="351"/>
    </row>
    <row r="263" spans="1:16" ht="36" x14ac:dyDescent="0.25">
      <c r="A263" s="31">
        <v>6419</v>
      </c>
      <c r="B263" s="50" t="s">
        <v>233</v>
      </c>
      <c r="C263" s="398">
        <f t="shared" si="50"/>
        <v>0</v>
      </c>
      <c r="D263" s="233">
        <v>0</v>
      </c>
      <c r="E263" s="674"/>
      <c r="F263" s="675">
        <f t="shared" si="37"/>
        <v>0</v>
      </c>
      <c r="G263" s="233"/>
      <c r="H263" s="181"/>
      <c r="I263" s="96">
        <f t="shared" si="38"/>
        <v>0</v>
      </c>
      <c r="J263" s="233"/>
      <c r="K263" s="181"/>
      <c r="L263" s="96">
        <f t="shared" si="39"/>
        <v>0</v>
      </c>
      <c r="M263" s="110"/>
      <c r="N263" s="52"/>
      <c r="O263" s="96">
        <f t="shared" si="40"/>
        <v>0</v>
      </c>
      <c r="P263" s="351"/>
    </row>
    <row r="264" spans="1:16" ht="36" x14ac:dyDescent="0.25">
      <c r="A264" s="97">
        <v>6420</v>
      </c>
      <c r="B264" s="50" t="s">
        <v>234</v>
      </c>
      <c r="C264" s="398">
        <f t="shared" si="50"/>
        <v>0</v>
      </c>
      <c r="D264" s="234">
        <v>0</v>
      </c>
      <c r="E264" s="398">
        <f>SUM(E265:E268)</f>
        <v>0</v>
      </c>
      <c r="F264" s="343">
        <f t="shared" si="37"/>
        <v>0</v>
      </c>
      <c r="G264" s="234">
        <f>SUM(G265:G268)</f>
        <v>0</v>
      </c>
      <c r="H264" s="104">
        <f>SUM(H265:H268)</f>
        <v>0</v>
      </c>
      <c r="I264" s="98">
        <f t="shared" si="38"/>
        <v>0</v>
      </c>
      <c r="J264" s="234">
        <f>SUM(J265:J268)</f>
        <v>0</v>
      </c>
      <c r="K264" s="104">
        <f>SUM(K265:K268)</f>
        <v>0</v>
      </c>
      <c r="L264" s="98">
        <f t="shared" si="39"/>
        <v>0</v>
      </c>
      <c r="M264" s="119">
        <f>SUM(M265:M268)</f>
        <v>0</v>
      </c>
      <c r="N264" s="34">
        <f>SUM(N265:N268)</f>
        <v>0</v>
      </c>
      <c r="O264" s="98">
        <f t="shared" si="40"/>
        <v>0</v>
      </c>
      <c r="P264" s="351"/>
    </row>
    <row r="265" spans="1:16" x14ac:dyDescent="0.25">
      <c r="A265" s="31">
        <v>6421</v>
      </c>
      <c r="B265" s="50" t="s">
        <v>235</v>
      </c>
      <c r="C265" s="398">
        <f t="shared" si="50"/>
        <v>0</v>
      </c>
      <c r="D265" s="233">
        <v>0</v>
      </c>
      <c r="E265" s="674"/>
      <c r="F265" s="675">
        <f t="shared" si="37"/>
        <v>0</v>
      </c>
      <c r="G265" s="233"/>
      <c r="H265" s="181"/>
      <c r="I265" s="96">
        <f t="shared" si="38"/>
        <v>0</v>
      </c>
      <c r="J265" s="233"/>
      <c r="K265" s="181"/>
      <c r="L265" s="96">
        <f t="shared" si="39"/>
        <v>0</v>
      </c>
      <c r="M265" s="110"/>
      <c r="N265" s="52"/>
      <c r="O265" s="96">
        <f t="shared" si="40"/>
        <v>0</v>
      </c>
      <c r="P265" s="351"/>
    </row>
    <row r="266" spans="1:16" x14ac:dyDescent="0.25">
      <c r="A266" s="31">
        <v>6422</v>
      </c>
      <c r="B266" s="50" t="s">
        <v>236</v>
      </c>
      <c r="C266" s="398">
        <f t="shared" si="50"/>
        <v>0</v>
      </c>
      <c r="D266" s="233">
        <v>0</v>
      </c>
      <c r="E266" s="674"/>
      <c r="F266" s="675">
        <f t="shared" si="37"/>
        <v>0</v>
      </c>
      <c r="G266" s="233"/>
      <c r="H266" s="181"/>
      <c r="I266" s="96">
        <f t="shared" si="38"/>
        <v>0</v>
      </c>
      <c r="J266" s="233"/>
      <c r="K266" s="181"/>
      <c r="L266" s="96">
        <f t="shared" si="39"/>
        <v>0</v>
      </c>
      <c r="M266" s="110"/>
      <c r="N266" s="52"/>
      <c r="O266" s="96">
        <f t="shared" si="40"/>
        <v>0</v>
      </c>
      <c r="P266" s="351"/>
    </row>
    <row r="267" spans="1:16" ht="24" x14ac:dyDescent="0.25">
      <c r="A267" s="31">
        <v>6423</v>
      </c>
      <c r="B267" s="50" t="s">
        <v>237</v>
      </c>
      <c r="C267" s="398">
        <f t="shared" si="50"/>
        <v>0</v>
      </c>
      <c r="D267" s="233">
        <v>0</v>
      </c>
      <c r="E267" s="674"/>
      <c r="F267" s="675">
        <f t="shared" si="37"/>
        <v>0</v>
      </c>
      <c r="G267" s="233"/>
      <c r="H267" s="181"/>
      <c r="I267" s="96">
        <f t="shared" si="38"/>
        <v>0</v>
      </c>
      <c r="J267" s="233"/>
      <c r="K267" s="181"/>
      <c r="L267" s="96">
        <f t="shared" si="39"/>
        <v>0</v>
      </c>
      <c r="M267" s="110"/>
      <c r="N267" s="52"/>
      <c r="O267" s="96">
        <f t="shared" si="40"/>
        <v>0</v>
      </c>
      <c r="P267" s="351"/>
    </row>
    <row r="268" spans="1:16" ht="36" x14ac:dyDescent="0.25">
      <c r="A268" s="31">
        <v>6424</v>
      </c>
      <c r="B268" s="50" t="s">
        <v>275</v>
      </c>
      <c r="C268" s="398">
        <f t="shared" si="50"/>
        <v>0</v>
      </c>
      <c r="D268" s="233">
        <v>0</v>
      </c>
      <c r="E268" s="674"/>
      <c r="F268" s="675">
        <f t="shared" si="37"/>
        <v>0</v>
      </c>
      <c r="G268" s="233"/>
      <c r="H268" s="181"/>
      <c r="I268" s="96">
        <f t="shared" si="38"/>
        <v>0</v>
      </c>
      <c r="J268" s="233"/>
      <c r="K268" s="181"/>
      <c r="L268" s="96">
        <f t="shared" si="39"/>
        <v>0</v>
      </c>
      <c r="M268" s="110"/>
      <c r="N268" s="52"/>
      <c r="O268" s="96">
        <f t="shared" si="40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99">
        <f t="shared" si="50"/>
        <v>0</v>
      </c>
      <c r="D269" s="246">
        <v>0</v>
      </c>
      <c r="E269" s="683">
        <f>SUM(E270,E281)</f>
        <v>0</v>
      </c>
      <c r="F269" s="371">
        <f t="shared" si="37"/>
        <v>0</v>
      </c>
      <c r="G269" s="246">
        <f>SUM(G270,G281)</f>
        <v>0</v>
      </c>
      <c r="H269" s="188">
        <f t="shared" ref="H269" si="57">SUM(H270,H281)</f>
        <v>0</v>
      </c>
      <c r="I269" s="266">
        <f t="shared" si="38"/>
        <v>0</v>
      </c>
      <c r="J269" s="246">
        <f>SUM(J270,J281)</f>
        <v>0</v>
      </c>
      <c r="K269" s="188">
        <f t="shared" ref="K269" si="58">SUM(K270,K281)</f>
        <v>0</v>
      </c>
      <c r="L269" s="266">
        <f t="shared" si="39"/>
        <v>0</v>
      </c>
      <c r="M269" s="291">
        <f t="shared" ref="M269:N269" si="59">SUM(M270,M281)</f>
        <v>0</v>
      </c>
      <c r="N269" s="295">
        <f t="shared" si="59"/>
        <v>0</v>
      </c>
      <c r="O269" s="300">
        <f t="shared" si="40"/>
        <v>0</v>
      </c>
      <c r="P269" s="338"/>
    </row>
    <row r="270" spans="1:16" ht="24" x14ac:dyDescent="0.25">
      <c r="A270" s="38">
        <v>7200</v>
      </c>
      <c r="B270" s="90" t="s">
        <v>239</v>
      </c>
      <c r="C270" s="382">
        <f t="shared" si="50"/>
        <v>0</v>
      </c>
      <c r="D270" s="229">
        <v>0</v>
      </c>
      <c r="E270" s="670">
        <f>SUM(E271,E272,E276,E277,E280)</f>
        <v>0</v>
      </c>
      <c r="F270" s="358">
        <f t="shared" si="37"/>
        <v>0</v>
      </c>
      <c r="G270" s="229">
        <f>SUM(G271,G272,G276,G277,G280)</f>
        <v>0</v>
      </c>
      <c r="H270" s="91">
        <f t="shared" ref="H270" si="60">SUM(H271,H272,H276,H277,H280)</f>
        <v>0</v>
      </c>
      <c r="I270" s="101">
        <f t="shared" si="38"/>
        <v>0</v>
      </c>
      <c r="J270" s="229">
        <f>SUM(J271,J272,J276,J277,J280)</f>
        <v>0</v>
      </c>
      <c r="K270" s="91">
        <f t="shared" ref="K270" si="61">SUM(K271,K272,K276,K277,K280)</f>
        <v>0</v>
      </c>
      <c r="L270" s="101">
        <f t="shared" si="39"/>
        <v>0</v>
      </c>
      <c r="M270" s="123">
        <f t="shared" ref="M270:N270" si="62">SUM(M271,M272,M276,M277,M280)</f>
        <v>0</v>
      </c>
      <c r="N270" s="114">
        <f t="shared" si="62"/>
        <v>0</v>
      </c>
      <c r="O270" s="141">
        <f t="shared" si="40"/>
        <v>0</v>
      </c>
      <c r="P270" s="334"/>
    </row>
    <row r="271" spans="1:16" ht="24" x14ac:dyDescent="0.25">
      <c r="A271" s="102">
        <v>7210</v>
      </c>
      <c r="B271" s="45" t="s">
        <v>240</v>
      </c>
      <c r="C271" s="383">
        <f t="shared" si="50"/>
        <v>0</v>
      </c>
      <c r="D271" s="232">
        <v>0</v>
      </c>
      <c r="E271" s="672"/>
      <c r="F271" s="673">
        <f t="shared" si="37"/>
        <v>0</v>
      </c>
      <c r="G271" s="232"/>
      <c r="H271" s="180"/>
      <c r="I271" s="95">
        <f t="shared" si="38"/>
        <v>0</v>
      </c>
      <c r="J271" s="232"/>
      <c r="K271" s="180"/>
      <c r="L271" s="95">
        <f t="shared" si="39"/>
        <v>0</v>
      </c>
      <c r="M271" s="275"/>
      <c r="N271" s="47"/>
      <c r="O271" s="95">
        <f t="shared" si="40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84">
        <f t="shared" si="50"/>
        <v>0</v>
      </c>
      <c r="D272" s="234">
        <v>0</v>
      </c>
      <c r="E272" s="398">
        <f>SUM(E273:E275)</f>
        <v>0</v>
      </c>
      <c r="F272" s="343">
        <f t="shared" si="37"/>
        <v>0</v>
      </c>
      <c r="G272" s="234">
        <f>SUM(G273:G275)</f>
        <v>0</v>
      </c>
      <c r="H272" s="104">
        <f>SUM(H273:H275)</f>
        <v>0</v>
      </c>
      <c r="I272" s="98">
        <f t="shared" si="38"/>
        <v>0</v>
      </c>
      <c r="J272" s="234">
        <f>SUM(J273:J275)</f>
        <v>0</v>
      </c>
      <c r="K272" s="104">
        <f>SUM(K273:K275)</f>
        <v>0</v>
      </c>
      <c r="L272" s="98">
        <f t="shared" si="39"/>
        <v>0</v>
      </c>
      <c r="M272" s="119">
        <f>SUM(M273:M275)</f>
        <v>0</v>
      </c>
      <c r="N272" s="34">
        <f>SUM(N273:N275)</f>
        <v>0</v>
      </c>
      <c r="O272" s="98">
        <f t="shared" si="40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84">
        <f t="shared" si="50"/>
        <v>0</v>
      </c>
      <c r="D273" s="233">
        <v>0</v>
      </c>
      <c r="E273" s="674"/>
      <c r="F273" s="675">
        <f t="shared" si="37"/>
        <v>0</v>
      </c>
      <c r="G273" s="233"/>
      <c r="H273" s="181"/>
      <c r="I273" s="96">
        <f t="shared" si="38"/>
        <v>0</v>
      </c>
      <c r="J273" s="233"/>
      <c r="K273" s="181"/>
      <c r="L273" s="96">
        <f t="shared" si="39"/>
        <v>0</v>
      </c>
      <c r="M273" s="110"/>
      <c r="N273" s="52"/>
      <c r="O273" s="96">
        <f t="shared" si="40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84">
        <f t="shared" si="50"/>
        <v>0</v>
      </c>
      <c r="D274" s="233">
        <v>0</v>
      </c>
      <c r="E274" s="674"/>
      <c r="F274" s="675">
        <f t="shared" si="37"/>
        <v>0</v>
      </c>
      <c r="G274" s="233"/>
      <c r="H274" s="181"/>
      <c r="I274" s="96">
        <f t="shared" si="38"/>
        <v>0</v>
      </c>
      <c r="J274" s="233"/>
      <c r="K274" s="181"/>
      <c r="L274" s="96">
        <f t="shared" si="39"/>
        <v>0</v>
      </c>
      <c r="M274" s="110"/>
      <c r="N274" s="52"/>
      <c r="O274" s="96">
        <f t="shared" si="40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84">
        <f t="shared" si="50"/>
        <v>0</v>
      </c>
      <c r="D275" s="232">
        <v>0</v>
      </c>
      <c r="E275" s="672"/>
      <c r="F275" s="673">
        <f t="shared" si="37"/>
        <v>0</v>
      </c>
      <c r="G275" s="232"/>
      <c r="H275" s="180"/>
      <c r="I275" s="95">
        <f t="shared" si="38"/>
        <v>0</v>
      </c>
      <c r="J275" s="232"/>
      <c r="K275" s="180"/>
      <c r="L275" s="95">
        <f t="shared" si="39"/>
        <v>0</v>
      </c>
      <c r="M275" s="275"/>
      <c r="N275" s="47"/>
      <c r="O275" s="95">
        <f t="shared" si="40"/>
        <v>0</v>
      </c>
      <c r="P275" s="324"/>
    </row>
    <row r="276" spans="1:16" ht="24" x14ac:dyDescent="0.25">
      <c r="A276" s="97">
        <v>7230</v>
      </c>
      <c r="B276" s="50" t="s">
        <v>244</v>
      </c>
      <c r="C276" s="384">
        <f t="shared" si="50"/>
        <v>0</v>
      </c>
      <c r="D276" s="233">
        <v>0</v>
      </c>
      <c r="E276" s="674"/>
      <c r="F276" s="675">
        <f t="shared" si="37"/>
        <v>0</v>
      </c>
      <c r="G276" s="233"/>
      <c r="H276" s="181"/>
      <c r="I276" s="96">
        <f t="shared" si="38"/>
        <v>0</v>
      </c>
      <c r="J276" s="233"/>
      <c r="K276" s="181"/>
      <c r="L276" s="96">
        <f t="shared" si="39"/>
        <v>0</v>
      </c>
      <c r="M276" s="110"/>
      <c r="N276" s="52"/>
      <c r="O276" s="96">
        <f t="shared" si="40"/>
        <v>0</v>
      </c>
      <c r="P276" s="351"/>
    </row>
    <row r="277" spans="1:16" ht="24" x14ac:dyDescent="0.25">
      <c r="A277" s="97">
        <v>7240</v>
      </c>
      <c r="B277" s="50" t="s">
        <v>245</v>
      </c>
      <c r="C277" s="384">
        <f t="shared" si="50"/>
        <v>0</v>
      </c>
      <c r="D277" s="234">
        <v>0</v>
      </c>
      <c r="E277" s="398">
        <f>SUM(E278:E279)</f>
        <v>0</v>
      </c>
      <c r="F277" s="343">
        <f t="shared" si="37"/>
        <v>0</v>
      </c>
      <c r="G277" s="234">
        <f>SUM(G278:G279)</f>
        <v>0</v>
      </c>
      <c r="H277" s="104">
        <f>SUM(H278:H279)</f>
        <v>0</v>
      </c>
      <c r="I277" s="98">
        <f t="shared" si="38"/>
        <v>0</v>
      </c>
      <c r="J277" s="234">
        <f>SUM(J278:J279)</f>
        <v>0</v>
      </c>
      <c r="K277" s="104">
        <f>SUM(K278:K279)</f>
        <v>0</v>
      </c>
      <c r="L277" s="98">
        <f t="shared" si="39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84">
        <f t="shared" si="50"/>
        <v>0</v>
      </c>
      <c r="D278" s="233">
        <v>0</v>
      </c>
      <c r="E278" s="674"/>
      <c r="F278" s="675">
        <f t="shared" si="37"/>
        <v>0</v>
      </c>
      <c r="G278" s="233"/>
      <c r="H278" s="181"/>
      <c r="I278" s="96">
        <f t="shared" si="38"/>
        <v>0</v>
      </c>
      <c r="J278" s="233"/>
      <c r="K278" s="181"/>
      <c r="L278" s="96">
        <f t="shared" si="39"/>
        <v>0</v>
      </c>
      <c r="M278" s="110"/>
      <c r="N278" s="52"/>
      <c r="O278" s="96">
        <f t="shared" ref="O278:O281" si="63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84">
        <f t="shared" si="50"/>
        <v>0</v>
      </c>
      <c r="D279" s="233">
        <v>0</v>
      </c>
      <c r="E279" s="674"/>
      <c r="F279" s="675">
        <f t="shared" si="37"/>
        <v>0</v>
      </c>
      <c r="G279" s="233"/>
      <c r="H279" s="181"/>
      <c r="I279" s="96">
        <f t="shared" si="38"/>
        <v>0</v>
      </c>
      <c r="J279" s="233"/>
      <c r="K279" s="181"/>
      <c r="L279" s="96">
        <f t="shared" si="39"/>
        <v>0</v>
      </c>
      <c r="M279" s="110"/>
      <c r="N279" s="52"/>
      <c r="O279" s="96">
        <f t="shared" si="63"/>
        <v>0</v>
      </c>
      <c r="P279" s="351"/>
    </row>
    <row r="280" spans="1:16" ht="24" x14ac:dyDescent="0.25">
      <c r="A280" s="97">
        <v>7260</v>
      </c>
      <c r="B280" s="50" t="s">
        <v>248</v>
      </c>
      <c r="C280" s="384">
        <f t="shared" si="50"/>
        <v>0</v>
      </c>
      <c r="D280" s="232">
        <v>0</v>
      </c>
      <c r="E280" s="672"/>
      <c r="F280" s="673">
        <f t="shared" si="37"/>
        <v>0</v>
      </c>
      <c r="G280" s="232"/>
      <c r="H280" s="180"/>
      <c r="I280" s="95">
        <f t="shared" si="38"/>
        <v>0</v>
      </c>
      <c r="J280" s="232"/>
      <c r="K280" s="180"/>
      <c r="L280" s="95">
        <f t="shared" si="39"/>
        <v>0</v>
      </c>
      <c r="M280" s="275"/>
      <c r="N280" s="47"/>
      <c r="O280" s="95">
        <f t="shared" si="63"/>
        <v>0</v>
      </c>
      <c r="P280" s="324"/>
    </row>
    <row r="281" spans="1:16" x14ac:dyDescent="0.25">
      <c r="A281" s="38">
        <v>7700</v>
      </c>
      <c r="B281" s="90" t="s">
        <v>249</v>
      </c>
      <c r="C281" s="400">
        <f t="shared" si="50"/>
        <v>0</v>
      </c>
      <c r="D281" s="244">
        <v>0</v>
      </c>
      <c r="E281" s="684">
        <f>SUM(E282)</f>
        <v>0</v>
      </c>
      <c r="F281" s="344">
        <f t="shared" si="37"/>
        <v>0</v>
      </c>
      <c r="G281" s="244">
        <f>G282</f>
        <v>0</v>
      </c>
      <c r="H281" s="187">
        <f>SUM(H282)</f>
        <v>0</v>
      </c>
      <c r="I281" s="265">
        <f t="shared" si="38"/>
        <v>0</v>
      </c>
      <c r="J281" s="244">
        <f>J282</f>
        <v>0</v>
      </c>
      <c r="K281" s="187">
        <f>SUM(K282)</f>
        <v>0</v>
      </c>
      <c r="L281" s="265">
        <f t="shared" si="39"/>
        <v>0</v>
      </c>
      <c r="M281" s="121">
        <f>SUM(M282)</f>
        <v>0</v>
      </c>
      <c r="N281" s="55">
        <f>SUM(N282)</f>
        <v>0</v>
      </c>
      <c r="O281" s="265">
        <f t="shared" si="63"/>
        <v>0</v>
      </c>
      <c r="P281" s="335"/>
    </row>
    <row r="282" spans="1:16" x14ac:dyDescent="0.25">
      <c r="A282" s="56">
        <v>7720</v>
      </c>
      <c r="B282" s="57" t="s">
        <v>250</v>
      </c>
      <c r="C282" s="360">
        <f t="shared" si="50"/>
        <v>0</v>
      </c>
      <c r="D282" s="251">
        <v>0</v>
      </c>
      <c r="E282" s="685"/>
      <c r="F282" s="686">
        <f t="shared" si="37"/>
        <v>0</v>
      </c>
      <c r="G282" s="251"/>
      <c r="H282" s="191"/>
      <c r="I282" s="150">
        <f t="shared" si="38"/>
        <v>0</v>
      </c>
      <c r="J282" s="251"/>
      <c r="K282" s="191"/>
      <c r="L282" s="150">
        <f>J282+K282</f>
        <v>0</v>
      </c>
      <c r="M282" s="276"/>
      <c r="N282" s="58"/>
      <c r="O282" s="150">
        <f>M282+N282</f>
        <v>0</v>
      </c>
      <c r="P282" s="328"/>
    </row>
    <row r="283" spans="1:16" x14ac:dyDescent="0.25">
      <c r="A283" s="149"/>
      <c r="B283" s="69" t="s">
        <v>278</v>
      </c>
      <c r="C283" s="383">
        <f t="shared" si="50"/>
        <v>0</v>
      </c>
      <c r="D283" s="115">
        <v>0</v>
      </c>
      <c r="E283" s="671">
        <f>SUM(E284:E285)</f>
        <v>0</v>
      </c>
      <c r="F283" s="364">
        <f t="shared" si="37"/>
        <v>0</v>
      </c>
      <c r="G283" s="115">
        <f>SUM(G284:G285)</f>
        <v>0</v>
      </c>
      <c r="H283" s="179">
        <f>SUM(H284:H285)</f>
        <v>0</v>
      </c>
      <c r="I283" s="94">
        <f t="shared" si="38"/>
        <v>0</v>
      </c>
      <c r="J283" s="115">
        <f>SUM(J284:J285)</f>
        <v>0</v>
      </c>
      <c r="K283" s="179">
        <f>SUM(K284:K285)</f>
        <v>0</v>
      </c>
      <c r="L283" s="94">
        <f t="shared" si="39"/>
        <v>0</v>
      </c>
      <c r="M283" s="120">
        <f>SUM(M284:M285)</f>
        <v>0</v>
      </c>
      <c r="N283" s="93">
        <f>SUM(N284:N285)</f>
        <v>0</v>
      </c>
      <c r="O283" s="94">
        <f t="shared" ref="O283:O286" si="64">M283+N283</f>
        <v>0</v>
      </c>
      <c r="P283" s="329"/>
    </row>
    <row r="284" spans="1:16" x14ac:dyDescent="0.25">
      <c r="A284" s="130" t="s">
        <v>281</v>
      </c>
      <c r="B284" s="31" t="s">
        <v>279</v>
      </c>
      <c r="C284" s="343">
        <f t="shared" si="50"/>
        <v>0</v>
      </c>
      <c r="D284" s="233">
        <v>0</v>
      </c>
      <c r="E284" s="674"/>
      <c r="F284" s="675">
        <f t="shared" si="37"/>
        <v>0</v>
      </c>
      <c r="G284" s="233"/>
      <c r="H284" s="181"/>
      <c r="I284" s="96">
        <f t="shared" si="38"/>
        <v>0</v>
      </c>
      <c r="J284" s="233"/>
      <c r="K284" s="181"/>
      <c r="L284" s="96">
        <f t="shared" si="39"/>
        <v>0</v>
      </c>
      <c r="M284" s="110"/>
      <c r="N284" s="52"/>
      <c r="O284" s="96">
        <f t="shared" si="64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83">
        <f t="shared" si="50"/>
        <v>0</v>
      </c>
      <c r="D285" s="232">
        <v>0</v>
      </c>
      <c r="E285" s="672"/>
      <c r="F285" s="673">
        <f t="shared" si="37"/>
        <v>0</v>
      </c>
      <c r="G285" s="232"/>
      <c r="H285" s="180"/>
      <c r="I285" s="95">
        <f t="shared" si="38"/>
        <v>0</v>
      </c>
      <c r="J285" s="232"/>
      <c r="K285" s="180"/>
      <c r="L285" s="95">
        <f t="shared" si="39"/>
        <v>0</v>
      </c>
      <c r="M285" s="275"/>
      <c r="N285" s="47"/>
      <c r="O285" s="95">
        <f t="shared" si="64"/>
        <v>0</v>
      </c>
      <c r="P285" s="324"/>
    </row>
    <row r="286" spans="1:16" x14ac:dyDescent="0.25">
      <c r="A286" s="139"/>
      <c r="B286" s="401" t="s">
        <v>251</v>
      </c>
      <c r="C286" s="402">
        <f>SUM(C283,C269,C231,C196,C188,C174,C76,C54)</f>
        <v>824672</v>
      </c>
      <c r="D286" s="403">
        <v>772964</v>
      </c>
      <c r="E286" s="687">
        <f>SUM(E283,E269,E231,E196,E188,E174,E76,E54)</f>
        <v>51708</v>
      </c>
      <c r="F286" s="517">
        <f t="shared" si="37"/>
        <v>824672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8"/>
        <v>0</v>
      </c>
      <c r="J286" s="403">
        <f>SUM(J283,J269,J231,J196,J188,J174,J76,J54)</f>
        <v>0</v>
      </c>
      <c r="K286" s="406">
        <f>SUM(K283,K269,K231,K196,K188,K174,K76,K54)</f>
        <v>0</v>
      </c>
      <c r="L286" s="407">
        <f t="shared" si="39"/>
        <v>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64"/>
        <v>0</v>
      </c>
      <c r="P286" s="334"/>
    </row>
    <row r="287" spans="1:16" ht="3" customHeight="1" x14ac:dyDescent="0.25">
      <c r="A287" s="139"/>
      <c r="B287" s="139"/>
      <c r="C287" s="396"/>
      <c r="D287" s="243"/>
      <c r="E287" s="682"/>
      <c r="F287" s="345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2">
        <f t="shared" ref="C288" si="65">F288+I288+L288+O288</f>
        <v>0</v>
      </c>
      <c r="D288" s="250">
        <v>0</v>
      </c>
      <c r="E288" s="408">
        <f>SUM(E26,E27,E43)-E52</f>
        <v>0</v>
      </c>
      <c r="F288" s="372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96"/>
      <c r="D289" s="243"/>
      <c r="E289" s="682"/>
      <c r="F289" s="345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408">
        <f>SUM(C291,C293)-C301+C303</f>
        <v>0</v>
      </c>
      <c r="D290" s="250">
        <v>0</v>
      </c>
      <c r="E290" s="408">
        <f t="shared" ref="E290" si="66">SUM(E291,E293)-E301+E303</f>
        <v>0</v>
      </c>
      <c r="F290" s="372">
        <f>D290+E290</f>
        <v>0</v>
      </c>
      <c r="G290" s="250">
        <f t="shared" ref="G290:H290" si="67">SUM(G291,G293)-G301+G303</f>
        <v>0</v>
      </c>
      <c r="H290" s="190">
        <f t="shared" si="67"/>
        <v>0</v>
      </c>
      <c r="I290" s="147">
        <f>G290+H290</f>
        <v>0</v>
      </c>
      <c r="J290" s="250">
        <f t="shared" ref="J290:K290" si="68">SUM(J291,J293)-J301+J303</f>
        <v>0</v>
      </c>
      <c r="K290" s="190">
        <f t="shared" si="68"/>
        <v>0</v>
      </c>
      <c r="L290" s="147">
        <f>J290+K290</f>
        <v>0</v>
      </c>
      <c r="M290" s="142">
        <f t="shared" ref="M290:N290" si="69">SUM(M291,M293)-M301+M303</f>
        <v>0</v>
      </c>
      <c r="N290" s="143">
        <f t="shared" si="69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408">
        <f>C23-C283</f>
        <v>0</v>
      </c>
      <c r="D291" s="250">
        <v>0</v>
      </c>
      <c r="E291" s="408">
        <f>E23-E283</f>
        <v>0</v>
      </c>
      <c r="F291" s="372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96"/>
      <c r="D292" s="243"/>
      <c r="E292" s="682"/>
      <c r="F292" s="345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408">
        <f>SUM(C294,C296,C298)-SUM(C295,C297,C299)</f>
        <v>0</v>
      </c>
      <c r="D293" s="250">
        <v>0</v>
      </c>
      <c r="E293" s="408">
        <f t="shared" ref="E293" si="70">SUM(E294,E296,E298)-SUM(E295,E297,E299)</f>
        <v>0</v>
      </c>
      <c r="F293" s="372">
        <f>D293+E293</f>
        <v>0</v>
      </c>
      <c r="G293" s="250">
        <f t="shared" ref="G293:H293" si="71">SUM(G294,G296,G298)-SUM(G295,G297,G299)</f>
        <v>0</v>
      </c>
      <c r="H293" s="190">
        <f t="shared" si="71"/>
        <v>0</v>
      </c>
      <c r="I293" s="147">
        <f>G293+H293</f>
        <v>0</v>
      </c>
      <c r="J293" s="250">
        <f t="shared" ref="J293:K293" si="72">SUM(J294,J296,J298)-SUM(J295,J297,J299)</f>
        <v>0</v>
      </c>
      <c r="K293" s="190">
        <f t="shared" si="72"/>
        <v>0</v>
      </c>
      <c r="L293" s="147">
        <f>J293+K293</f>
        <v>0</v>
      </c>
      <c r="M293" s="142">
        <f t="shared" ref="M293:N293" si="73">SUM(M294,M296,M298)-SUM(M295,M297,M299)</f>
        <v>0</v>
      </c>
      <c r="N293" s="143">
        <f t="shared" si="73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85">
        <f t="shared" ref="C294:C303" si="74">F294+I294+L294+O294</f>
        <v>0</v>
      </c>
      <c r="D294" s="251">
        <v>0</v>
      </c>
      <c r="E294" s="685"/>
      <c r="F294" s="686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84">
        <f t="shared" si="74"/>
        <v>0</v>
      </c>
      <c r="D295" s="233">
        <v>0</v>
      </c>
      <c r="E295" s="674"/>
      <c r="F295" s="675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84">
        <f t="shared" si="74"/>
        <v>0</v>
      </c>
      <c r="D296" s="233">
        <v>0</v>
      </c>
      <c r="E296" s="674"/>
      <c r="F296" s="675">
        <f>D296+E296</f>
        <v>0</v>
      </c>
      <c r="G296" s="233"/>
      <c r="H296" s="181"/>
      <c r="I296" s="96">
        <f t="shared" ref="I296:I303" si="75">G296+H296</f>
        <v>0</v>
      </c>
      <c r="J296" s="233"/>
      <c r="K296" s="181"/>
      <c r="L296" s="96">
        <f t="shared" ref="L296:L303" si="76">J296+K296</f>
        <v>0</v>
      </c>
      <c r="M296" s="110"/>
      <c r="N296" s="52"/>
      <c r="O296" s="96">
        <f t="shared" ref="O296:O303" si="77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84">
        <f t="shared" si="74"/>
        <v>0</v>
      </c>
      <c r="D297" s="233">
        <v>0</v>
      </c>
      <c r="E297" s="674"/>
      <c r="F297" s="675">
        <f t="shared" ref="F297:F303" si="78">D297+E297</f>
        <v>0</v>
      </c>
      <c r="G297" s="233"/>
      <c r="H297" s="181"/>
      <c r="I297" s="96">
        <f t="shared" si="75"/>
        <v>0</v>
      </c>
      <c r="J297" s="233"/>
      <c r="K297" s="181"/>
      <c r="L297" s="96">
        <f t="shared" si="76"/>
        <v>0</v>
      </c>
      <c r="M297" s="110"/>
      <c r="N297" s="52"/>
      <c r="O297" s="96">
        <f t="shared" si="77"/>
        <v>0</v>
      </c>
      <c r="P297" s="351"/>
    </row>
    <row r="298" spans="1:16" x14ac:dyDescent="0.25">
      <c r="A298" s="130" t="s">
        <v>266</v>
      </c>
      <c r="B298" s="30" t="s">
        <v>267</v>
      </c>
      <c r="C298" s="384">
        <f t="shared" si="74"/>
        <v>0</v>
      </c>
      <c r="D298" s="233">
        <v>0</v>
      </c>
      <c r="E298" s="674"/>
      <c r="F298" s="675">
        <f t="shared" si="78"/>
        <v>0</v>
      </c>
      <c r="G298" s="233"/>
      <c r="H298" s="181"/>
      <c r="I298" s="96">
        <f t="shared" si="75"/>
        <v>0</v>
      </c>
      <c r="J298" s="233"/>
      <c r="K298" s="181"/>
      <c r="L298" s="96">
        <f t="shared" si="76"/>
        <v>0</v>
      </c>
      <c r="M298" s="110"/>
      <c r="N298" s="52"/>
      <c r="O298" s="96">
        <f t="shared" si="77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95">
        <f t="shared" si="74"/>
        <v>0</v>
      </c>
      <c r="D299" s="241">
        <v>0</v>
      </c>
      <c r="E299" s="680"/>
      <c r="F299" s="681">
        <f t="shared" si="78"/>
        <v>0</v>
      </c>
      <c r="G299" s="241"/>
      <c r="H299" s="185"/>
      <c r="I299" s="135">
        <f t="shared" si="75"/>
        <v>0</v>
      </c>
      <c r="J299" s="241"/>
      <c r="K299" s="185"/>
      <c r="L299" s="135">
        <f t="shared" si="76"/>
        <v>0</v>
      </c>
      <c r="M299" s="113"/>
      <c r="N299" s="112"/>
      <c r="O299" s="135">
        <f t="shared" si="77"/>
        <v>0</v>
      </c>
      <c r="P299" s="336"/>
    </row>
    <row r="300" spans="1:16" ht="3" customHeight="1" x14ac:dyDescent="0.25">
      <c r="A300" s="139"/>
      <c r="B300" s="139"/>
      <c r="C300" s="396"/>
      <c r="D300" s="243"/>
      <c r="E300" s="682"/>
      <c r="F300" s="345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409">
        <f t="shared" si="74"/>
        <v>0</v>
      </c>
      <c r="D301" s="253">
        <v>0</v>
      </c>
      <c r="E301" s="688"/>
      <c r="F301" s="689">
        <f t="shared" si="78"/>
        <v>0</v>
      </c>
      <c r="G301" s="253"/>
      <c r="H301" s="192"/>
      <c r="I301" s="154">
        <f t="shared" si="75"/>
        <v>0</v>
      </c>
      <c r="J301" s="253"/>
      <c r="K301" s="192"/>
      <c r="L301" s="154">
        <f t="shared" si="76"/>
        <v>0</v>
      </c>
      <c r="M301" s="284"/>
      <c r="N301" s="153"/>
      <c r="O301" s="154">
        <f t="shared" si="77"/>
        <v>0</v>
      </c>
      <c r="P301" s="340"/>
    </row>
    <row r="302" spans="1:16" s="17" customFormat="1" ht="3" customHeight="1" x14ac:dyDescent="0.25">
      <c r="A302" s="148"/>
      <c r="B302" s="155"/>
      <c r="C302" s="410"/>
      <c r="D302" s="255"/>
      <c r="E302" s="690"/>
      <c r="F302" s="374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411">
        <f t="shared" si="74"/>
        <v>0</v>
      </c>
      <c r="D303" s="257">
        <v>0</v>
      </c>
      <c r="E303" s="691"/>
      <c r="F303" s="692">
        <f t="shared" si="78"/>
        <v>0</v>
      </c>
      <c r="G303" s="253"/>
      <c r="H303" s="192"/>
      <c r="I303" s="154">
        <f t="shared" si="75"/>
        <v>0</v>
      </c>
      <c r="J303" s="253"/>
      <c r="K303" s="192"/>
      <c r="L303" s="154">
        <f t="shared" si="76"/>
        <v>0</v>
      </c>
      <c r="M303" s="284"/>
      <c r="N303" s="153"/>
      <c r="O303" s="154">
        <f t="shared" si="77"/>
        <v>0</v>
      </c>
      <c r="P303" s="340"/>
    </row>
    <row r="304" spans="1:16" hidden="1" x14ac:dyDescent="0.25">
      <c r="A304" s="412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  <c r="L304" s="413"/>
      <c r="M304" s="413"/>
      <c r="N304" s="413"/>
      <c r="O304" s="413"/>
      <c r="P304" s="414"/>
    </row>
    <row r="305" spans="1:16" hidden="1" x14ac:dyDescent="0.25">
      <c r="A305" s="415"/>
      <c r="B305" s="416"/>
      <c r="C305" s="416"/>
      <c r="D305" s="416"/>
      <c r="E305" s="416"/>
      <c r="F305" s="416"/>
      <c r="G305" s="416"/>
      <c r="H305" s="416"/>
      <c r="I305" s="416"/>
      <c r="J305" s="416"/>
      <c r="K305" s="416"/>
      <c r="L305" s="416"/>
      <c r="M305" s="416"/>
      <c r="N305" s="416"/>
      <c r="O305" s="416"/>
      <c r="P305" s="417"/>
    </row>
    <row r="306" spans="1:16" ht="12.75" hidden="1" customHeight="1" x14ac:dyDescent="0.25">
      <c r="A306" s="415" t="s">
        <v>340</v>
      </c>
      <c r="B306" s="350"/>
      <c r="C306" s="418"/>
      <c r="D306" s="416"/>
      <c r="E306" s="416" t="s">
        <v>341</v>
      </c>
      <c r="F306" s="416"/>
      <c r="G306" s="416"/>
      <c r="H306" s="416"/>
      <c r="I306" s="416"/>
      <c r="J306" s="416"/>
      <c r="K306" s="416"/>
      <c r="L306" s="416"/>
      <c r="M306" s="416"/>
      <c r="N306" s="416"/>
      <c r="O306" s="416"/>
      <c r="P306" s="417"/>
    </row>
    <row r="307" spans="1:16" hidden="1" x14ac:dyDescent="0.25">
      <c r="A307" s="415"/>
      <c r="B307" s="416"/>
      <c r="C307" s="418"/>
      <c r="D307" s="416"/>
      <c r="E307" s="416"/>
      <c r="F307" s="416"/>
      <c r="G307" s="416"/>
      <c r="H307" s="416"/>
      <c r="I307" s="416"/>
      <c r="J307" s="416"/>
      <c r="K307" s="416"/>
      <c r="L307" s="416"/>
      <c r="M307" s="416"/>
      <c r="N307" s="416"/>
      <c r="O307" s="416"/>
      <c r="P307" s="417"/>
    </row>
    <row r="308" spans="1:16" hidden="1" x14ac:dyDescent="0.25">
      <c r="A308" s="415" t="s">
        <v>342</v>
      </c>
      <c r="B308" s="350"/>
      <c r="C308" s="418"/>
      <c r="D308" s="416"/>
      <c r="E308" s="416" t="s">
        <v>341</v>
      </c>
      <c r="F308" s="416"/>
      <c r="G308" s="416"/>
      <c r="H308" s="416"/>
      <c r="I308" s="416"/>
      <c r="J308" s="416"/>
      <c r="K308" s="416"/>
      <c r="L308" s="416"/>
      <c r="M308" s="416"/>
      <c r="N308" s="416"/>
      <c r="O308" s="416"/>
      <c r="P308" s="417"/>
    </row>
    <row r="309" spans="1:16" hidden="1" x14ac:dyDescent="0.25">
      <c r="A309" s="415"/>
      <c r="B309" s="416"/>
      <c r="C309" s="416"/>
      <c r="D309" s="416"/>
      <c r="E309" s="416"/>
      <c r="F309" s="416"/>
      <c r="G309" s="416"/>
      <c r="H309" s="416"/>
      <c r="I309" s="416"/>
      <c r="J309" s="416"/>
      <c r="K309" s="416"/>
      <c r="L309" s="416"/>
      <c r="M309" s="416"/>
      <c r="N309" s="416"/>
      <c r="O309" s="416"/>
      <c r="P309" s="417"/>
    </row>
    <row r="310" spans="1:16" ht="12.75" hidden="1" thickBot="1" x14ac:dyDescent="0.3">
      <c r="A310" s="419"/>
      <c r="B310" s="420"/>
      <c r="C310" s="420"/>
      <c r="D310" s="420"/>
      <c r="E310" s="420"/>
      <c r="F310" s="420"/>
      <c r="G310" s="420"/>
      <c r="H310" s="420"/>
      <c r="I310" s="420"/>
      <c r="J310" s="420"/>
      <c r="K310" s="420"/>
      <c r="L310" s="420"/>
      <c r="M310" s="420"/>
      <c r="N310" s="420"/>
      <c r="O310" s="420"/>
      <c r="P310" s="421"/>
    </row>
    <row r="311" spans="1:1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</sheetData>
  <sheetProtection algorithmName="SHA-512" hashValue="5wqtKnYARdjA13jzx924nAJi5pQvvdEMeo+5tXzI5GEW68knUZ+XvmTkvFUlWuVq0Ufr2d1Hg/B95zAC7fIMCQ==" saltValue="Hgwa1ow91+qz26spRgRRwQ==" spinCount="100000" sheet="1" objects="1" scenarios="1" formatCells="0" formatColumns="0" formatRows="0"/>
  <mergeCells count="27">
    <mergeCell ref="A288:B288"/>
    <mergeCell ref="A290:B290"/>
    <mergeCell ref="G18:G19"/>
    <mergeCell ref="H18:H19"/>
    <mergeCell ref="I18:I19"/>
    <mergeCell ref="C9:P9"/>
    <mergeCell ref="C11:P11"/>
    <mergeCell ref="A17:A19"/>
    <mergeCell ref="B17:B19"/>
    <mergeCell ref="C17:O17"/>
    <mergeCell ref="P17:P19"/>
    <mergeCell ref="C18:C19"/>
    <mergeCell ref="D18:D19"/>
    <mergeCell ref="E18:E19"/>
    <mergeCell ref="F18:F19"/>
    <mergeCell ref="M18:M19"/>
    <mergeCell ref="N18:N19"/>
    <mergeCell ref="O18:O19"/>
    <mergeCell ref="J18:J19"/>
    <mergeCell ref="K18:K19"/>
    <mergeCell ref="L18:L19"/>
    <mergeCell ref="C8:P8"/>
    <mergeCell ref="A2:P2"/>
    <mergeCell ref="A3:P3"/>
    <mergeCell ref="C5:P5"/>
    <mergeCell ref="C6:P6"/>
    <mergeCell ref="C7:P7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22.pielikums Jūrmalas pilsētas domes
2015.gada 5.marta saistošajiem noteikumiem Nr.13
(protokols Nr.6, 11.punkts)
Tāme Nr.09.1.4.  </first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</sheetPr>
  <dimension ref="A1:Q330"/>
  <sheetViews>
    <sheetView view="pageLayout" zoomScaleNormal="90" workbookViewId="0">
      <selection activeCell="S4" sqref="S4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5" customHeight="1" x14ac:dyDescent="0.25">
      <c r="A5" s="5" t="s">
        <v>0</v>
      </c>
      <c r="B5" s="6"/>
      <c r="C5" s="1100" t="s">
        <v>319</v>
      </c>
      <c r="D5" s="1100" t="s">
        <v>319</v>
      </c>
      <c r="E5" s="1100" t="s">
        <v>319</v>
      </c>
      <c r="F5" s="1100" t="s">
        <v>319</v>
      </c>
      <c r="G5" s="1100" t="s">
        <v>319</v>
      </c>
      <c r="H5" s="1100" t="s">
        <v>319</v>
      </c>
      <c r="I5" s="1100" t="s">
        <v>319</v>
      </c>
      <c r="J5" s="1100" t="s">
        <v>319</v>
      </c>
      <c r="K5" s="1100" t="s">
        <v>319</v>
      </c>
      <c r="L5" s="1100" t="s">
        <v>319</v>
      </c>
      <c r="M5" s="1100" t="s">
        <v>319</v>
      </c>
      <c r="N5" s="1100" t="s">
        <v>319</v>
      </c>
      <c r="O5" s="1100" t="s">
        <v>319</v>
      </c>
      <c r="P5" s="1101" t="s">
        <v>319</v>
      </c>
      <c r="Q5" s="518"/>
    </row>
    <row r="6" spans="1:17" ht="15" customHeight="1" x14ac:dyDescent="0.25">
      <c r="A6" s="5" t="s">
        <v>1</v>
      </c>
      <c r="B6" s="6"/>
      <c r="C6" s="1100" t="s">
        <v>318</v>
      </c>
      <c r="D6" s="1100" t="s">
        <v>318</v>
      </c>
      <c r="E6" s="1100" t="s">
        <v>318</v>
      </c>
      <c r="F6" s="1100" t="s">
        <v>318</v>
      </c>
      <c r="G6" s="1100" t="s">
        <v>318</v>
      </c>
      <c r="H6" s="1100" t="s">
        <v>318</v>
      </c>
      <c r="I6" s="1100" t="s">
        <v>318</v>
      </c>
      <c r="J6" s="1100" t="s">
        <v>318</v>
      </c>
      <c r="K6" s="1100" t="s">
        <v>318</v>
      </c>
      <c r="L6" s="1100" t="s">
        <v>318</v>
      </c>
      <c r="M6" s="1100" t="s">
        <v>318</v>
      </c>
      <c r="N6" s="1100" t="s">
        <v>318</v>
      </c>
      <c r="O6" s="1100" t="s">
        <v>318</v>
      </c>
      <c r="P6" s="1101" t="s">
        <v>318</v>
      </c>
      <c r="Q6" s="518"/>
    </row>
    <row r="7" spans="1:17" ht="12.75" customHeight="1" x14ac:dyDescent="0.25">
      <c r="A7" s="2" t="s">
        <v>2</v>
      </c>
      <c r="B7" s="3"/>
      <c r="C7" s="1092" t="s">
        <v>320</v>
      </c>
      <c r="D7" s="1092" t="s">
        <v>320</v>
      </c>
      <c r="E7" s="1092" t="s">
        <v>320</v>
      </c>
      <c r="F7" s="1092" t="s">
        <v>320</v>
      </c>
      <c r="G7" s="1092" t="s">
        <v>320</v>
      </c>
      <c r="H7" s="1092" t="s">
        <v>320</v>
      </c>
      <c r="I7" s="1092" t="s">
        <v>320</v>
      </c>
      <c r="J7" s="1092" t="s">
        <v>320</v>
      </c>
      <c r="K7" s="1092" t="s">
        <v>320</v>
      </c>
      <c r="L7" s="1092" t="s">
        <v>320</v>
      </c>
      <c r="M7" s="1092" t="s">
        <v>320</v>
      </c>
      <c r="N7" s="1092" t="s">
        <v>320</v>
      </c>
      <c r="O7" s="1092" t="s">
        <v>320</v>
      </c>
      <c r="P7" s="1093" t="s">
        <v>320</v>
      </c>
      <c r="Q7" s="518"/>
    </row>
    <row r="8" spans="1:17" ht="12.75" customHeight="1" x14ac:dyDescent="0.25">
      <c r="A8" s="2" t="s">
        <v>3</v>
      </c>
      <c r="B8" s="3"/>
      <c r="C8" s="1092" t="s">
        <v>346</v>
      </c>
      <c r="D8" s="1092" t="s">
        <v>1013</v>
      </c>
      <c r="E8" s="1092" t="s">
        <v>1013</v>
      </c>
      <c r="F8" s="1092" t="s">
        <v>1013</v>
      </c>
      <c r="G8" s="1092" t="s">
        <v>1013</v>
      </c>
      <c r="H8" s="1092" t="s">
        <v>1013</v>
      </c>
      <c r="I8" s="1092" t="s">
        <v>1013</v>
      </c>
      <c r="J8" s="1092" t="s">
        <v>1013</v>
      </c>
      <c r="K8" s="1092" t="s">
        <v>1013</v>
      </c>
      <c r="L8" s="1092" t="s">
        <v>1013</v>
      </c>
      <c r="M8" s="1092" t="s">
        <v>1013</v>
      </c>
      <c r="N8" s="1092" t="s">
        <v>1013</v>
      </c>
      <c r="O8" s="1092" t="s">
        <v>1013</v>
      </c>
      <c r="P8" s="1093" t="s">
        <v>1013</v>
      </c>
      <c r="Q8" s="518"/>
    </row>
    <row r="9" spans="1:17" ht="24" customHeight="1" x14ac:dyDescent="0.25">
      <c r="A9" s="2" t="s">
        <v>4</v>
      </c>
      <c r="B9" s="3"/>
      <c r="C9" s="1100" t="s">
        <v>1014</v>
      </c>
      <c r="D9" s="1100" t="s">
        <v>1015</v>
      </c>
      <c r="E9" s="1100" t="s">
        <v>1015</v>
      </c>
      <c r="F9" s="1100" t="s">
        <v>1015</v>
      </c>
      <c r="G9" s="1100" t="s">
        <v>1015</v>
      </c>
      <c r="H9" s="1100" t="s">
        <v>1015</v>
      </c>
      <c r="I9" s="1100" t="s">
        <v>1015</v>
      </c>
      <c r="J9" s="1100" t="s">
        <v>1015</v>
      </c>
      <c r="K9" s="1100" t="s">
        <v>1015</v>
      </c>
      <c r="L9" s="1100" t="s">
        <v>1015</v>
      </c>
      <c r="M9" s="1100" t="s">
        <v>1015</v>
      </c>
      <c r="N9" s="1100" t="s">
        <v>1015</v>
      </c>
      <c r="O9" s="1100" t="s">
        <v>1015</v>
      </c>
      <c r="P9" s="1101" t="s">
        <v>1015</v>
      </c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/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1016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/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3392098</v>
      </c>
      <c r="D22" s="195">
        <f>SUM(D23,D26,D27,D43,D44)</f>
        <v>3439446</v>
      </c>
      <c r="E22" s="20">
        <f>SUM(E23,E26,E27,E43,E44)</f>
        <v>-47348</v>
      </c>
      <c r="F22" s="196">
        <f t="shared" ref="F22:F27" si="0">D22+E22</f>
        <v>3392098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0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0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3392098</v>
      </c>
      <c r="D26" s="203">
        <f>3439446</f>
        <v>3439446</v>
      </c>
      <c r="E26" s="35">
        <v>-47348</v>
      </c>
      <c r="F26" s="204">
        <f t="shared" si="0"/>
        <v>3392098</v>
      </c>
      <c r="G26" s="203">
        <f>G52</f>
        <v>0</v>
      </c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>G45</f>
        <v>0</v>
      </c>
      <c r="H44" s="172">
        <f t="shared" ref="H44:K44" si="3">H45</f>
        <v>0</v>
      </c>
      <c r="I44" s="261">
        <f>G44+H44</f>
        <v>0</v>
      </c>
      <c r="J44" s="215">
        <f>J45</f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3392098</v>
      </c>
      <c r="D51" s="221">
        <f>SUM(D52,D283)</f>
        <v>3439446</v>
      </c>
      <c r="E51" s="78">
        <f>SUM(E52,E283)</f>
        <v>-47348</v>
      </c>
      <c r="F51" s="222">
        <f t="shared" ref="F51:F115" si="5">D51+E51</f>
        <v>3392098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0</v>
      </c>
      <c r="K51" s="175">
        <f>SUM(K52,K283)</f>
        <v>0</v>
      </c>
      <c r="L51" s="79">
        <f t="shared" ref="L51:L115" si="7">J51+K51</f>
        <v>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3392098</v>
      </c>
      <c r="D52" s="223">
        <f>SUM(D53,D195)</f>
        <v>3439446</v>
      </c>
      <c r="E52" s="82">
        <f>SUM(E53,E195)</f>
        <v>-47348</v>
      </c>
      <c r="F52" s="224">
        <f t="shared" si="5"/>
        <v>3392098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0</v>
      </c>
      <c r="K52" s="176">
        <f>SUM(K53,K195)</f>
        <v>0</v>
      </c>
      <c r="L52" s="83">
        <f t="shared" si="7"/>
        <v>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0</v>
      </c>
      <c r="D53" s="225">
        <f>SUM(D54,D76,D174,D188)</f>
        <v>0</v>
      </c>
      <c r="E53" s="85">
        <f>SUM(E54,E76,E174,E188)</f>
        <v>0</v>
      </c>
      <c r="F53" s="226">
        <f t="shared" si="5"/>
        <v>0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0</v>
      </c>
      <c r="K53" s="177">
        <f>SUM(K54,K76,K174,K188)</f>
        <v>0</v>
      </c>
      <c r="L53" s="86">
        <f t="shared" si="7"/>
        <v>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0</v>
      </c>
      <c r="D54" s="227">
        <f>SUM(D55,D68)</f>
        <v>0</v>
      </c>
      <c r="E54" s="88">
        <f>SUM(E55,E68)</f>
        <v>0</v>
      </c>
      <c r="F54" s="228">
        <f t="shared" si="5"/>
        <v>0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0</v>
      </c>
      <c r="D55" s="229">
        <f>SUM(D56,D59,D67)</f>
        <v>0</v>
      </c>
      <c r="E55" s="43">
        <f>SUM(E56,E59,E67)</f>
        <v>0</v>
      </c>
      <c r="F55" s="230">
        <f t="shared" si="5"/>
        <v>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0</v>
      </c>
      <c r="D56" s="115">
        <f>SUM(D57:D58)</f>
        <v>0</v>
      </c>
      <c r="E56" s="93">
        <f>SUM(E57:E58)</f>
        <v>0</v>
      </c>
      <c r="F56" s="231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0</v>
      </c>
      <c r="D58" s="233"/>
      <c r="E58" s="52"/>
      <c r="F58" s="126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0</v>
      </c>
      <c r="D59" s="234">
        <f>SUM(D60:D66)</f>
        <v>0</v>
      </c>
      <c r="E59" s="34">
        <f>SUM(E60:E66)</f>
        <v>0</v>
      </c>
      <c r="F59" s="131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0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0</v>
      </c>
      <c r="D64" s="233"/>
      <c r="E64" s="52"/>
      <c r="F64" s="126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0</v>
      </c>
      <c r="D65" s="233"/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0</v>
      </c>
      <c r="D68" s="229">
        <f>SUM(D69:D70)</f>
        <v>0</v>
      </c>
      <c r="E68" s="43">
        <f>SUM(E69:E70)</f>
        <v>0</v>
      </c>
      <c r="F68" s="230">
        <f>D68+E68</f>
        <v>0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0</v>
      </c>
      <c r="D69" s="232"/>
      <c r="E69" s="47"/>
      <c r="F69" s="127">
        <f t="shared" si="5"/>
        <v>0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0</v>
      </c>
      <c r="D70" s="234">
        <f>SUM(D71:D75)</f>
        <v>0</v>
      </c>
      <c r="E70" s="34">
        <f>SUM(E71:E75)</f>
        <v>0</v>
      </c>
      <c r="F70" s="131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0</v>
      </c>
      <c r="D71" s="233"/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0</v>
      </c>
      <c r="D74" s="233"/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0</v>
      </c>
      <c r="D76" s="227">
        <f>SUM(D77,D84,D131,D165,D166,D173)</f>
        <v>0</v>
      </c>
      <c r="E76" s="88">
        <f>SUM(E77,E84,E131,E165,E166,E173)</f>
        <v>0</v>
      </c>
      <c r="F76" s="228">
        <f t="shared" si="5"/>
        <v>0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0</v>
      </c>
      <c r="K76" s="178">
        <f>SUM(K77,K84,K131,K165,K166,K173)</f>
        <v>0</v>
      </c>
      <c r="L76" s="89">
        <f t="shared" si="7"/>
        <v>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0</v>
      </c>
      <c r="D84" s="229">
        <f>SUM(D85,D90,D96,D104,D113,D117,D123,D129)</f>
        <v>0</v>
      </c>
      <c r="E84" s="43">
        <f>SUM(E85,E90,E96,E104,E113,E117,E123,E129)</f>
        <v>0</v>
      </c>
      <c r="F84" s="230">
        <f t="shared" si="5"/>
        <v>0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0</v>
      </c>
      <c r="D85" s="115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0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0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0</v>
      </c>
      <c r="D89" s="233">
        <v>0</v>
      </c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0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0</v>
      </c>
      <c r="D93" s="233"/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0</v>
      </c>
      <c r="D96" s="23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0</v>
      </c>
      <c r="D104" s="234">
        <f>SUM(D105:D112)</f>
        <v>0</v>
      </c>
      <c r="E104" s="34">
        <f>SUM(E105:E112)</f>
        <v>0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0</v>
      </c>
      <c r="D107" s="233"/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0</v>
      </c>
      <c r="D108" s="233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>
        <v>0</v>
      </c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0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0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0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ref="G129" si="15">SUM(G130)</f>
        <v>0</v>
      </c>
      <c r="H129" s="183">
        <f t="shared" si="14"/>
        <v>0</v>
      </c>
      <c r="I129" s="103">
        <f t="shared" si="11"/>
        <v>0</v>
      </c>
      <c r="J129" s="237">
        <f t="shared" ref="J129" si="16">SUM(J130)</f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0</v>
      </c>
      <c r="D131" s="229">
        <f>SUM(D132,D137,D141,D142,D145,D152,D160,D161,D164)</f>
        <v>0</v>
      </c>
      <c r="E131" s="43">
        <f>SUM(E132,E137,E141,E142,E145,E152,E160,E161,E164)</f>
        <v>0</v>
      </c>
      <c r="F131" s="230">
        <f t="shared" si="10"/>
        <v>0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12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0</v>
      </c>
      <c r="D132" s="342">
        <f>SUM(D133:D136)</f>
        <v>0</v>
      </c>
      <c r="E132" s="183">
        <f>SUM(E133:E136)</f>
        <v>0</v>
      </c>
      <c r="F132" s="238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0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0</v>
      </c>
      <c r="D134" s="233"/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0</v>
      </c>
      <c r="D139" s="233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0</v>
      </c>
      <c r="D145" s="115">
        <f>SUM(D146:D151)</f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0</v>
      </c>
      <c r="D147" s="233"/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>SUM(G167,G172)</f>
        <v>0</v>
      </c>
      <c r="H166" s="91">
        <f t="shared" ref="H166" si="17">SUM(H167,H172)</f>
        <v>0</v>
      </c>
      <c r="I166" s="101">
        <f t="shared" si="11"/>
        <v>0</v>
      </c>
      <c r="J166" s="229">
        <f>SUM(J167,J172)</f>
        <v>0</v>
      </c>
      <c r="K166" s="91">
        <f t="shared" ref="K166" si="18">SUM(K167,K172)</f>
        <v>0</v>
      </c>
      <c r="L166" s="101">
        <f t="shared" si="12"/>
        <v>0</v>
      </c>
      <c r="M166" s="123">
        <f t="shared" ref="M166:N166" si="19">SUM(M167,M172)</f>
        <v>0</v>
      </c>
      <c r="N166" s="114">
        <f t="shared" si="19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>SUM(G168:G171)</f>
        <v>0</v>
      </c>
      <c r="H167" s="183">
        <f t="shared" ref="H167" si="20">SUM(H168:H171)</f>
        <v>0</v>
      </c>
      <c r="I167" s="103">
        <f t="shared" si="11"/>
        <v>0</v>
      </c>
      <c r="J167" s="237">
        <f>SUM(J168:J171)</f>
        <v>0</v>
      </c>
      <c r="K167" s="183">
        <f t="shared" ref="K167" si="21">SUM(K168:K171)</f>
        <v>0</v>
      </c>
      <c r="L167" s="103">
        <f t="shared" si="12"/>
        <v>0</v>
      </c>
      <c r="M167" s="289">
        <f t="shared" ref="M167:N167" si="22">SUM(M168:M171)</f>
        <v>0</v>
      </c>
      <c r="N167" s="292">
        <f t="shared" si="22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>SUM(G176,G180)</f>
        <v>0</v>
      </c>
      <c r="H175" s="91">
        <f t="shared" ref="H175" si="23">SUM(H176,H180)</f>
        <v>0</v>
      </c>
      <c r="I175" s="101">
        <f t="shared" si="11"/>
        <v>0</v>
      </c>
      <c r="J175" s="229">
        <f>SUM(J176,J180)</f>
        <v>0</v>
      </c>
      <c r="K175" s="91">
        <f t="shared" ref="K175" si="24">SUM(K176,K180)</f>
        <v>0</v>
      </c>
      <c r="L175" s="101">
        <f t="shared" si="12"/>
        <v>0</v>
      </c>
      <c r="M175" s="123">
        <f t="shared" ref="M175:N175" si="25">SUM(M176,M180)</f>
        <v>0</v>
      </c>
      <c r="N175" s="114">
        <f t="shared" si="25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6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>SUM(G181:G184)</f>
        <v>0</v>
      </c>
      <c r="H180" s="183">
        <f t="shared" ref="H180" si="27">SUM(H181:H184)</f>
        <v>0</v>
      </c>
      <c r="I180" s="103">
        <f t="shared" si="11"/>
        <v>0</v>
      </c>
      <c r="J180" s="237">
        <f>SUM(J181:J184)</f>
        <v>0</v>
      </c>
      <c r="K180" s="183">
        <f t="shared" ref="K180" si="28">SUM(K181:K184)</f>
        <v>0</v>
      </c>
      <c r="L180" s="103">
        <f t="shared" si="12"/>
        <v>0</v>
      </c>
      <c r="M180" s="125">
        <f t="shared" ref="M180:N180" si="29">SUM(M181:M184)</f>
        <v>0</v>
      </c>
      <c r="N180" s="293">
        <f t="shared" si="29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6"/>
        <v>0</v>
      </c>
      <c r="D181" s="233"/>
      <c r="E181" s="52"/>
      <c r="F181" s="126">
        <f t="shared" ref="F181:F244" si="30">D181+E181</f>
        <v>0</v>
      </c>
      <c r="G181" s="233"/>
      <c r="H181" s="181"/>
      <c r="I181" s="96">
        <f t="shared" ref="I181:I244" si="31">G181+H181</f>
        <v>0</v>
      </c>
      <c r="J181" s="233"/>
      <c r="K181" s="181"/>
      <c r="L181" s="96">
        <f t="shared" ref="L181:L244" si="32">J181+K181</f>
        <v>0</v>
      </c>
      <c r="M181" s="110"/>
      <c r="N181" s="52"/>
      <c r="O181" s="96">
        <f t="shared" ref="O181:O244" si="33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6"/>
        <v>0</v>
      </c>
      <c r="D182" s="233"/>
      <c r="E182" s="52"/>
      <c r="F182" s="126">
        <f t="shared" si="30"/>
        <v>0</v>
      </c>
      <c r="G182" s="233"/>
      <c r="H182" s="181"/>
      <c r="I182" s="96">
        <f t="shared" si="31"/>
        <v>0</v>
      </c>
      <c r="J182" s="233"/>
      <c r="K182" s="181"/>
      <c r="L182" s="96">
        <f t="shared" si="32"/>
        <v>0</v>
      </c>
      <c r="M182" s="110"/>
      <c r="N182" s="52"/>
      <c r="O182" s="96">
        <f t="shared" si="33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6"/>
        <v>0</v>
      </c>
      <c r="D183" s="233"/>
      <c r="E183" s="52"/>
      <c r="F183" s="126">
        <f t="shared" si="30"/>
        <v>0</v>
      </c>
      <c r="G183" s="233"/>
      <c r="H183" s="181"/>
      <c r="I183" s="96">
        <f t="shared" si="31"/>
        <v>0</v>
      </c>
      <c r="J183" s="233"/>
      <c r="K183" s="181"/>
      <c r="L183" s="96">
        <f t="shared" si="32"/>
        <v>0</v>
      </c>
      <c r="M183" s="110"/>
      <c r="N183" s="52"/>
      <c r="O183" s="96">
        <f t="shared" si="33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6"/>
        <v>0</v>
      </c>
      <c r="D184" s="241"/>
      <c r="E184" s="112"/>
      <c r="F184" s="242">
        <f t="shared" si="30"/>
        <v>0</v>
      </c>
      <c r="G184" s="241"/>
      <c r="H184" s="185"/>
      <c r="I184" s="135">
        <f t="shared" si="31"/>
        <v>0</v>
      </c>
      <c r="J184" s="241"/>
      <c r="K184" s="185"/>
      <c r="L184" s="135">
        <f t="shared" si="32"/>
        <v>0</v>
      </c>
      <c r="M184" s="113"/>
      <c r="N184" s="112"/>
      <c r="O184" s="135">
        <f t="shared" si="33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6"/>
        <v>0</v>
      </c>
      <c r="D185" s="243">
        <f>SUM(D186:D187)</f>
        <v>0</v>
      </c>
      <c r="E185" s="114">
        <f>SUM(E186:E187)</f>
        <v>0</v>
      </c>
      <c r="F185" s="140">
        <f t="shared" si="30"/>
        <v>0</v>
      </c>
      <c r="G185" s="243">
        <f>SUM(G186:G187)</f>
        <v>0</v>
      </c>
      <c r="H185" s="186">
        <f t="shared" ref="H185" si="34">SUM(H186:H187)</f>
        <v>0</v>
      </c>
      <c r="I185" s="141">
        <f t="shared" si="31"/>
        <v>0</v>
      </c>
      <c r="J185" s="243">
        <f>SUM(J186:J187)</f>
        <v>0</v>
      </c>
      <c r="K185" s="186">
        <f t="shared" ref="K185" si="35">SUM(K186:K187)</f>
        <v>0</v>
      </c>
      <c r="L185" s="141">
        <f t="shared" si="32"/>
        <v>0</v>
      </c>
      <c r="M185" s="123">
        <f t="shared" ref="M185:N185" si="36">SUM(M186:M187)</f>
        <v>0</v>
      </c>
      <c r="N185" s="114">
        <f t="shared" si="36"/>
        <v>0</v>
      </c>
      <c r="O185" s="141">
        <f t="shared" si="33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6"/>
        <v>0</v>
      </c>
      <c r="D186" s="235"/>
      <c r="E186" s="99"/>
      <c r="F186" s="236">
        <f t="shared" si="30"/>
        <v>0</v>
      </c>
      <c r="G186" s="235"/>
      <c r="H186" s="182"/>
      <c r="I186" s="100">
        <f t="shared" si="31"/>
        <v>0</v>
      </c>
      <c r="J186" s="235"/>
      <c r="K186" s="182"/>
      <c r="L186" s="100">
        <f t="shared" si="32"/>
        <v>0</v>
      </c>
      <c r="M186" s="282"/>
      <c r="N186" s="99"/>
      <c r="O186" s="100">
        <f t="shared" si="33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6"/>
        <v>0</v>
      </c>
      <c r="D187" s="232"/>
      <c r="E187" s="47"/>
      <c r="F187" s="127">
        <f t="shared" si="30"/>
        <v>0</v>
      </c>
      <c r="G187" s="232"/>
      <c r="H187" s="180"/>
      <c r="I187" s="95">
        <f t="shared" si="31"/>
        <v>0</v>
      </c>
      <c r="J187" s="232"/>
      <c r="K187" s="180"/>
      <c r="L187" s="95">
        <f t="shared" si="32"/>
        <v>0</v>
      </c>
      <c r="M187" s="275"/>
      <c r="N187" s="47"/>
      <c r="O187" s="95">
        <f t="shared" si="33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6"/>
        <v>0</v>
      </c>
      <c r="D188" s="227">
        <f>SUM(D189,D192)</f>
        <v>0</v>
      </c>
      <c r="E188" s="88">
        <f>SUM(E189,E192)</f>
        <v>0</v>
      </c>
      <c r="F188" s="228">
        <f t="shared" si="30"/>
        <v>0</v>
      </c>
      <c r="G188" s="227">
        <f>SUM(G189,G192)</f>
        <v>0</v>
      </c>
      <c r="H188" s="178">
        <f>SUM(H189,H192)</f>
        <v>0</v>
      </c>
      <c r="I188" s="89">
        <f t="shared" si="31"/>
        <v>0</v>
      </c>
      <c r="J188" s="227">
        <f>SUM(J189,J192)</f>
        <v>0</v>
      </c>
      <c r="K188" s="178">
        <f>SUM(K189,K192)</f>
        <v>0</v>
      </c>
      <c r="L188" s="89">
        <f t="shared" si="32"/>
        <v>0</v>
      </c>
      <c r="M188" s="122">
        <f>SUM(M189,M192)</f>
        <v>0</v>
      </c>
      <c r="N188" s="88">
        <f>SUM(N189,N192)</f>
        <v>0</v>
      </c>
      <c r="O188" s="89">
        <f t="shared" si="33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6"/>
        <v>0</v>
      </c>
      <c r="D189" s="229">
        <f>SUM(D190,D191)</f>
        <v>0</v>
      </c>
      <c r="E189" s="43">
        <f>SUM(E190,E191)</f>
        <v>0</v>
      </c>
      <c r="F189" s="230">
        <f t="shared" si="30"/>
        <v>0</v>
      </c>
      <c r="G189" s="229">
        <f>SUM(G190,G191)</f>
        <v>0</v>
      </c>
      <c r="H189" s="91">
        <f>SUM(H190,H191)</f>
        <v>0</v>
      </c>
      <c r="I189" s="101">
        <f t="shared" si="31"/>
        <v>0</v>
      </c>
      <c r="J189" s="229">
        <f>SUM(J190,J191)</f>
        <v>0</v>
      </c>
      <c r="K189" s="91">
        <f>SUM(K190,K191)</f>
        <v>0</v>
      </c>
      <c r="L189" s="101">
        <f t="shared" si="32"/>
        <v>0</v>
      </c>
      <c r="M189" s="109">
        <f>SUM(M190,M191)</f>
        <v>0</v>
      </c>
      <c r="N189" s="43">
        <f>SUM(N190,N191)</f>
        <v>0</v>
      </c>
      <c r="O189" s="101">
        <f t="shared" si="33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6"/>
        <v>0</v>
      </c>
      <c r="D190" s="232"/>
      <c r="E190" s="47"/>
      <c r="F190" s="127">
        <f t="shared" si="30"/>
        <v>0</v>
      </c>
      <c r="G190" s="232"/>
      <c r="H190" s="180"/>
      <c r="I190" s="95">
        <f t="shared" si="31"/>
        <v>0</v>
      </c>
      <c r="J190" s="232"/>
      <c r="K190" s="180"/>
      <c r="L190" s="95">
        <f t="shared" si="32"/>
        <v>0</v>
      </c>
      <c r="M190" s="275"/>
      <c r="N190" s="47"/>
      <c r="O190" s="95">
        <f t="shared" si="33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6"/>
        <v>0</v>
      </c>
      <c r="D191" s="233"/>
      <c r="E191" s="52"/>
      <c r="F191" s="126">
        <f t="shared" si="30"/>
        <v>0</v>
      </c>
      <c r="G191" s="233"/>
      <c r="H191" s="181"/>
      <c r="I191" s="96">
        <f t="shared" si="31"/>
        <v>0</v>
      </c>
      <c r="J191" s="233"/>
      <c r="K191" s="181"/>
      <c r="L191" s="96">
        <f t="shared" si="32"/>
        <v>0</v>
      </c>
      <c r="M191" s="110"/>
      <c r="N191" s="52"/>
      <c r="O191" s="96">
        <f t="shared" si="33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6"/>
        <v>0</v>
      </c>
      <c r="D192" s="229">
        <f>SUM(D193)</f>
        <v>0</v>
      </c>
      <c r="E192" s="43">
        <f>SUM(E193)</f>
        <v>0</v>
      </c>
      <c r="F192" s="230">
        <f t="shared" si="30"/>
        <v>0</v>
      </c>
      <c r="G192" s="229">
        <f>SUM(G193)</f>
        <v>0</v>
      </c>
      <c r="H192" s="91">
        <f>SUM(H193)</f>
        <v>0</v>
      </c>
      <c r="I192" s="101">
        <f t="shared" si="31"/>
        <v>0</v>
      </c>
      <c r="J192" s="229">
        <f>SUM(J193)</f>
        <v>0</v>
      </c>
      <c r="K192" s="91">
        <f>SUM(K193)</f>
        <v>0</v>
      </c>
      <c r="L192" s="101">
        <f t="shared" si="32"/>
        <v>0</v>
      </c>
      <c r="M192" s="109">
        <f>SUM(M193)</f>
        <v>0</v>
      </c>
      <c r="N192" s="43">
        <f>SUM(N193)</f>
        <v>0</v>
      </c>
      <c r="O192" s="101">
        <f t="shared" si="33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6"/>
        <v>0</v>
      </c>
      <c r="D193" s="237">
        <f>SUM(D194:D194)</f>
        <v>0</v>
      </c>
      <c r="E193" s="60">
        <f>SUM(E194:E194)</f>
        <v>0</v>
      </c>
      <c r="F193" s="238">
        <f t="shared" si="30"/>
        <v>0</v>
      </c>
      <c r="G193" s="237">
        <f>SUM(G194:G194)</f>
        <v>0</v>
      </c>
      <c r="H193" s="183">
        <f>SUM(H194:H194)</f>
        <v>0</v>
      </c>
      <c r="I193" s="103">
        <f t="shared" si="31"/>
        <v>0</v>
      </c>
      <c r="J193" s="237">
        <f>SUM(J194:J194)</f>
        <v>0</v>
      </c>
      <c r="K193" s="183">
        <f>SUM(K194:K194)</f>
        <v>0</v>
      </c>
      <c r="L193" s="103">
        <f t="shared" si="32"/>
        <v>0</v>
      </c>
      <c r="M193" s="124">
        <f>SUM(M194:M194)</f>
        <v>0</v>
      </c>
      <c r="N193" s="60">
        <f>SUM(N194:N194)</f>
        <v>0</v>
      </c>
      <c r="O193" s="103">
        <f t="shared" si="33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6"/>
        <v>0</v>
      </c>
      <c r="D194" s="233"/>
      <c r="E194" s="52"/>
      <c r="F194" s="126">
        <f t="shared" si="30"/>
        <v>0</v>
      </c>
      <c r="G194" s="233"/>
      <c r="H194" s="181"/>
      <c r="I194" s="96">
        <f t="shared" si="31"/>
        <v>0</v>
      </c>
      <c r="J194" s="233"/>
      <c r="K194" s="181"/>
      <c r="L194" s="96">
        <f t="shared" si="32"/>
        <v>0</v>
      </c>
      <c r="M194" s="110"/>
      <c r="N194" s="52"/>
      <c r="O194" s="96">
        <f t="shared" si="33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6"/>
        <v>3392098</v>
      </c>
      <c r="D195" s="225">
        <f>SUM(D196,D231,D269)</f>
        <v>3439446</v>
      </c>
      <c r="E195" s="85">
        <f>SUM(E196,E231,E269)</f>
        <v>-47348</v>
      </c>
      <c r="F195" s="226">
        <f t="shared" si="30"/>
        <v>3392098</v>
      </c>
      <c r="G195" s="225">
        <f>SUM(G196,G231,G269)</f>
        <v>0</v>
      </c>
      <c r="H195" s="177">
        <f>SUM(H196,H231,H269)</f>
        <v>0</v>
      </c>
      <c r="I195" s="86">
        <f t="shared" si="31"/>
        <v>0</v>
      </c>
      <c r="J195" s="225">
        <f>SUM(J196,J231,J269)</f>
        <v>0</v>
      </c>
      <c r="K195" s="177">
        <f>SUM(K196,K231,K269)</f>
        <v>0</v>
      </c>
      <c r="L195" s="86">
        <f t="shared" si="32"/>
        <v>0</v>
      </c>
      <c r="M195" s="290">
        <f>SUM(M196,M231,M269)</f>
        <v>0</v>
      </c>
      <c r="N195" s="294">
        <f>SUM(N196,N231,N269)</f>
        <v>0</v>
      </c>
      <c r="O195" s="299">
        <f t="shared" si="33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3392098</v>
      </c>
      <c r="D196" s="227">
        <f>D197+D205</f>
        <v>3439446</v>
      </c>
      <c r="E196" s="88">
        <f>E197+E205</f>
        <v>-47348</v>
      </c>
      <c r="F196" s="228">
        <f t="shared" si="30"/>
        <v>3392098</v>
      </c>
      <c r="G196" s="227">
        <f>G197+G205</f>
        <v>0</v>
      </c>
      <c r="H196" s="178">
        <f>H197+H205</f>
        <v>0</v>
      </c>
      <c r="I196" s="89">
        <f t="shared" si="31"/>
        <v>0</v>
      </c>
      <c r="J196" s="227">
        <f>J197+J205</f>
        <v>0</v>
      </c>
      <c r="K196" s="178">
        <f>K197+K205</f>
        <v>0</v>
      </c>
      <c r="L196" s="89">
        <f t="shared" si="32"/>
        <v>0</v>
      </c>
      <c r="M196" s="122">
        <f>M197+M205</f>
        <v>0</v>
      </c>
      <c r="N196" s="88">
        <f>N197+N205</f>
        <v>0</v>
      </c>
      <c r="O196" s="89">
        <f t="shared" si="33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6"/>
        <v>0</v>
      </c>
      <c r="D197" s="229">
        <f>D198+D199+D202+D203+D204</f>
        <v>0</v>
      </c>
      <c r="E197" s="43">
        <f>E198+E199+E202+E203+E204</f>
        <v>0</v>
      </c>
      <c r="F197" s="230">
        <f t="shared" si="30"/>
        <v>0</v>
      </c>
      <c r="G197" s="229">
        <f>G198+G199+G202+G203+G204</f>
        <v>0</v>
      </c>
      <c r="H197" s="91">
        <f>H198+H199+H202+H203+H204</f>
        <v>0</v>
      </c>
      <c r="I197" s="101">
        <f t="shared" si="31"/>
        <v>0</v>
      </c>
      <c r="J197" s="229">
        <f>J198+J199+J202+J203+J204</f>
        <v>0</v>
      </c>
      <c r="K197" s="91">
        <f>K198+K199+K202+K203+K204</f>
        <v>0</v>
      </c>
      <c r="L197" s="101">
        <f t="shared" si="32"/>
        <v>0</v>
      </c>
      <c r="M197" s="109">
        <f>M198+M199+M202+M203+M204</f>
        <v>0</v>
      </c>
      <c r="N197" s="43">
        <f>N198+N199+N202+N203+N204</f>
        <v>0</v>
      </c>
      <c r="O197" s="101">
        <f t="shared" si="33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6"/>
        <v>0</v>
      </c>
      <c r="D198" s="232"/>
      <c r="E198" s="47"/>
      <c r="F198" s="127">
        <f t="shared" si="30"/>
        <v>0</v>
      </c>
      <c r="G198" s="232"/>
      <c r="H198" s="180"/>
      <c r="I198" s="95">
        <f t="shared" si="31"/>
        <v>0</v>
      </c>
      <c r="J198" s="232"/>
      <c r="K198" s="180"/>
      <c r="L198" s="95">
        <f t="shared" si="32"/>
        <v>0</v>
      </c>
      <c r="M198" s="275"/>
      <c r="N198" s="47"/>
      <c r="O198" s="95">
        <f t="shared" si="33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6"/>
        <v>0</v>
      </c>
      <c r="D199" s="234">
        <f>D200+D201</f>
        <v>0</v>
      </c>
      <c r="E199" s="34">
        <f>E200+E201</f>
        <v>0</v>
      </c>
      <c r="F199" s="131">
        <f t="shared" si="30"/>
        <v>0</v>
      </c>
      <c r="G199" s="234">
        <f>G200+G201</f>
        <v>0</v>
      </c>
      <c r="H199" s="104">
        <f>H200+H201</f>
        <v>0</v>
      </c>
      <c r="I199" s="98">
        <f t="shared" si="31"/>
        <v>0</v>
      </c>
      <c r="J199" s="234">
        <f>J200+J201</f>
        <v>0</v>
      </c>
      <c r="K199" s="104">
        <f>K200+K201</f>
        <v>0</v>
      </c>
      <c r="L199" s="98">
        <f t="shared" si="32"/>
        <v>0</v>
      </c>
      <c r="M199" s="119">
        <f>M200+M201</f>
        <v>0</v>
      </c>
      <c r="N199" s="34">
        <f>N200+N201</f>
        <v>0</v>
      </c>
      <c r="O199" s="98">
        <f t="shared" si="33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6"/>
        <v>0</v>
      </c>
      <c r="D200" s="233"/>
      <c r="E200" s="52"/>
      <c r="F200" s="126">
        <f t="shared" si="30"/>
        <v>0</v>
      </c>
      <c r="G200" s="233"/>
      <c r="H200" s="181"/>
      <c r="I200" s="96">
        <f t="shared" si="31"/>
        <v>0</v>
      </c>
      <c r="J200" s="233"/>
      <c r="K200" s="181"/>
      <c r="L200" s="96">
        <f t="shared" si="32"/>
        <v>0</v>
      </c>
      <c r="M200" s="110"/>
      <c r="N200" s="52"/>
      <c r="O200" s="96">
        <f t="shared" si="33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6"/>
        <v>0</v>
      </c>
      <c r="D201" s="233"/>
      <c r="E201" s="52"/>
      <c r="F201" s="126">
        <f t="shared" si="30"/>
        <v>0</v>
      </c>
      <c r="G201" s="233"/>
      <c r="H201" s="181"/>
      <c r="I201" s="96">
        <f t="shared" si="31"/>
        <v>0</v>
      </c>
      <c r="J201" s="233"/>
      <c r="K201" s="181"/>
      <c r="L201" s="96">
        <f t="shared" si="32"/>
        <v>0</v>
      </c>
      <c r="M201" s="110"/>
      <c r="N201" s="52"/>
      <c r="O201" s="96">
        <f t="shared" si="33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6"/>
        <v>0</v>
      </c>
      <c r="D202" s="233"/>
      <c r="E202" s="52"/>
      <c r="F202" s="126">
        <f t="shared" si="30"/>
        <v>0</v>
      </c>
      <c r="G202" s="233"/>
      <c r="H202" s="181"/>
      <c r="I202" s="96">
        <f t="shared" si="31"/>
        <v>0</v>
      </c>
      <c r="J202" s="233"/>
      <c r="K202" s="181"/>
      <c r="L202" s="96">
        <f t="shared" si="32"/>
        <v>0</v>
      </c>
      <c r="M202" s="110"/>
      <c r="N202" s="52"/>
      <c r="O202" s="96">
        <f t="shared" si="33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6"/>
        <v>0</v>
      </c>
      <c r="D203" s="233"/>
      <c r="E203" s="52"/>
      <c r="F203" s="126">
        <f t="shared" si="30"/>
        <v>0</v>
      </c>
      <c r="G203" s="233"/>
      <c r="H203" s="181"/>
      <c r="I203" s="96">
        <f t="shared" si="31"/>
        <v>0</v>
      </c>
      <c r="J203" s="233"/>
      <c r="K203" s="181"/>
      <c r="L203" s="96">
        <f t="shared" si="32"/>
        <v>0</v>
      </c>
      <c r="M203" s="110"/>
      <c r="N203" s="52"/>
      <c r="O203" s="96">
        <f t="shared" si="33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6"/>
        <v>0</v>
      </c>
      <c r="D204" s="233"/>
      <c r="E204" s="52"/>
      <c r="F204" s="126">
        <f t="shared" si="30"/>
        <v>0</v>
      </c>
      <c r="G204" s="233"/>
      <c r="H204" s="181"/>
      <c r="I204" s="96">
        <f t="shared" si="31"/>
        <v>0</v>
      </c>
      <c r="J204" s="233"/>
      <c r="K204" s="181"/>
      <c r="L204" s="96">
        <f t="shared" si="32"/>
        <v>0</v>
      </c>
      <c r="M204" s="110"/>
      <c r="N204" s="52"/>
      <c r="O204" s="96">
        <f t="shared" si="33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6"/>
        <v>3392098</v>
      </c>
      <c r="D205" s="229">
        <f>D206+D216+D217+D226+D227+D228+D230</f>
        <v>3439446</v>
      </c>
      <c r="E205" s="43">
        <f>E206+E216+E217+E226+E227+E228+E230</f>
        <v>-47348</v>
      </c>
      <c r="F205" s="230">
        <f t="shared" si="30"/>
        <v>3392098</v>
      </c>
      <c r="G205" s="229">
        <f>G206+G216+G217+G226+G227+G228+G230</f>
        <v>0</v>
      </c>
      <c r="H205" s="91">
        <f>H206+H216+H217+H226+H227+H228+H230</f>
        <v>0</v>
      </c>
      <c r="I205" s="101">
        <f t="shared" si="31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32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33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6"/>
        <v>0</v>
      </c>
      <c r="D206" s="115">
        <f>SUM(D207:D215)</f>
        <v>0</v>
      </c>
      <c r="E206" s="93">
        <f>SUM(E207:E215)</f>
        <v>0</v>
      </c>
      <c r="F206" s="231">
        <f t="shared" si="30"/>
        <v>0</v>
      </c>
      <c r="G206" s="115">
        <f>SUM(G207:G215)</f>
        <v>0</v>
      </c>
      <c r="H206" s="179">
        <f>SUM(H207:H215)</f>
        <v>0</v>
      </c>
      <c r="I206" s="94">
        <f t="shared" si="31"/>
        <v>0</v>
      </c>
      <c r="J206" s="115">
        <f>SUM(J207:J215)</f>
        <v>0</v>
      </c>
      <c r="K206" s="179">
        <f>SUM(K207:K215)</f>
        <v>0</v>
      </c>
      <c r="L206" s="94">
        <f t="shared" si="32"/>
        <v>0</v>
      </c>
      <c r="M206" s="120">
        <f>SUM(M207:M215)</f>
        <v>0</v>
      </c>
      <c r="N206" s="93">
        <f>SUM(N207:N215)</f>
        <v>0</v>
      </c>
      <c r="O206" s="94">
        <f t="shared" si="33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6"/>
        <v>0</v>
      </c>
      <c r="D207" s="232"/>
      <c r="E207" s="47"/>
      <c r="F207" s="127">
        <f t="shared" si="30"/>
        <v>0</v>
      </c>
      <c r="G207" s="232"/>
      <c r="H207" s="180"/>
      <c r="I207" s="95">
        <f t="shared" si="31"/>
        <v>0</v>
      </c>
      <c r="J207" s="232"/>
      <c r="K207" s="180"/>
      <c r="L207" s="95">
        <f t="shared" si="32"/>
        <v>0</v>
      </c>
      <c r="M207" s="275"/>
      <c r="N207" s="47"/>
      <c r="O207" s="95">
        <f t="shared" si="33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6"/>
        <v>0</v>
      </c>
      <c r="D208" s="233"/>
      <c r="E208" s="52"/>
      <c r="F208" s="126">
        <f t="shared" si="30"/>
        <v>0</v>
      </c>
      <c r="G208" s="233"/>
      <c r="H208" s="181"/>
      <c r="I208" s="96">
        <f t="shared" si="31"/>
        <v>0</v>
      </c>
      <c r="J208" s="233"/>
      <c r="K208" s="181"/>
      <c r="L208" s="96">
        <f t="shared" si="32"/>
        <v>0</v>
      </c>
      <c r="M208" s="110"/>
      <c r="N208" s="52"/>
      <c r="O208" s="96">
        <f t="shared" si="33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6"/>
        <v>0</v>
      </c>
      <c r="D209" s="233"/>
      <c r="E209" s="52"/>
      <c r="F209" s="126">
        <f t="shared" si="30"/>
        <v>0</v>
      </c>
      <c r="G209" s="233"/>
      <c r="H209" s="181"/>
      <c r="I209" s="96">
        <f t="shared" si="31"/>
        <v>0</v>
      </c>
      <c r="J209" s="233"/>
      <c r="K209" s="181"/>
      <c r="L209" s="96">
        <f t="shared" si="32"/>
        <v>0</v>
      </c>
      <c r="M209" s="110"/>
      <c r="N209" s="52"/>
      <c r="O209" s="96">
        <f t="shared" si="33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6"/>
        <v>0</v>
      </c>
      <c r="D210" s="233"/>
      <c r="E210" s="52"/>
      <c r="F210" s="126">
        <f t="shared" si="30"/>
        <v>0</v>
      </c>
      <c r="G210" s="233"/>
      <c r="H210" s="181"/>
      <c r="I210" s="96">
        <f t="shared" si="31"/>
        <v>0</v>
      </c>
      <c r="J210" s="233"/>
      <c r="K210" s="181"/>
      <c r="L210" s="96">
        <f t="shared" si="32"/>
        <v>0</v>
      </c>
      <c r="M210" s="110"/>
      <c r="N210" s="52"/>
      <c r="O210" s="96">
        <f t="shared" si="33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6"/>
        <v>0</v>
      </c>
      <c r="D211" s="233"/>
      <c r="E211" s="52"/>
      <c r="F211" s="126">
        <f t="shared" si="30"/>
        <v>0</v>
      </c>
      <c r="G211" s="233"/>
      <c r="H211" s="181"/>
      <c r="I211" s="96">
        <f t="shared" si="31"/>
        <v>0</v>
      </c>
      <c r="J211" s="233"/>
      <c r="K211" s="181"/>
      <c r="L211" s="96">
        <f t="shared" si="32"/>
        <v>0</v>
      </c>
      <c r="M211" s="110"/>
      <c r="N211" s="52"/>
      <c r="O211" s="96">
        <f t="shared" si="33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6"/>
        <v>0</v>
      </c>
      <c r="D212" s="233"/>
      <c r="E212" s="52"/>
      <c r="F212" s="126">
        <f t="shared" si="30"/>
        <v>0</v>
      </c>
      <c r="G212" s="233"/>
      <c r="H212" s="181"/>
      <c r="I212" s="96">
        <f t="shared" si="31"/>
        <v>0</v>
      </c>
      <c r="J212" s="233"/>
      <c r="K212" s="181"/>
      <c r="L212" s="96">
        <f t="shared" si="32"/>
        <v>0</v>
      </c>
      <c r="M212" s="110"/>
      <c r="N212" s="52"/>
      <c r="O212" s="96">
        <f t="shared" si="33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6"/>
        <v>0</v>
      </c>
      <c r="D213" s="233"/>
      <c r="E213" s="52"/>
      <c r="F213" s="126">
        <f t="shared" si="30"/>
        <v>0</v>
      </c>
      <c r="G213" s="233"/>
      <c r="H213" s="181"/>
      <c r="I213" s="96">
        <f t="shared" si="31"/>
        <v>0</v>
      </c>
      <c r="J213" s="233"/>
      <c r="K213" s="181"/>
      <c r="L213" s="96">
        <f t="shared" si="32"/>
        <v>0</v>
      </c>
      <c r="M213" s="110"/>
      <c r="N213" s="52"/>
      <c r="O213" s="96">
        <f t="shared" si="33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6"/>
        <v>0</v>
      </c>
      <c r="D214" s="233"/>
      <c r="E214" s="52"/>
      <c r="F214" s="126">
        <f t="shared" si="30"/>
        <v>0</v>
      </c>
      <c r="G214" s="233"/>
      <c r="H214" s="181"/>
      <c r="I214" s="96">
        <f t="shared" si="31"/>
        <v>0</v>
      </c>
      <c r="J214" s="233"/>
      <c r="K214" s="181"/>
      <c r="L214" s="96">
        <f t="shared" si="32"/>
        <v>0</v>
      </c>
      <c r="M214" s="110"/>
      <c r="N214" s="52"/>
      <c r="O214" s="96">
        <f t="shared" si="33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6"/>
        <v>0</v>
      </c>
      <c r="D215" s="233"/>
      <c r="E215" s="52"/>
      <c r="F215" s="126">
        <f t="shared" si="30"/>
        <v>0</v>
      </c>
      <c r="G215" s="233"/>
      <c r="H215" s="181"/>
      <c r="I215" s="96">
        <f t="shared" si="31"/>
        <v>0</v>
      </c>
      <c r="J215" s="233"/>
      <c r="K215" s="181"/>
      <c r="L215" s="96">
        <f t="shared" si="32"/>
        <v>0</v>
      </c>
      <c r="M215" s="110"/>
      <c r="N215" s="52"/>
      <c r="O215" s="96">
        <f t="shared" si="33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6"/>
        <v>0</v>
      </c>
      <c r="D216" s="233"/>
      <c r="E216" s="52"/>
      <c r="F216" s="126">
        <f t="shared" si="30"/>
        <v>0</v>
      </c>
      <c r="G216" s="233"/>
      <c r="H216" s="181"/>
      <c r="I216" s="96">
        <f t="shared" si="31"/>
        <v>0</v>
      </c>
      <c r="J216" s="233"/>
      <c r="K216" s="181"/>
      <c r="L216" s="96">
        <f t="shared" si="32"/>
        <v>0</v>
      </c>
      <c r="M216" s="110"/>
      <c r="N216" s="52"/>
      <c r="O216" s="96">
        <f t="shared" si="33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6"/>
        <v>0</v>
      </c>
      <c r="D217" s="234">
        <f>SUM(D218:D225)</f>
        <v>0</v>
      </c>
      <c r="E217" s="34">
        <f>SUM(E218:E225)</f>
        <v>0</v>
      </c>
      <c r="F217" s="131">
        <f t="shared" si="30"/>
        <v>0</v>
      </c>
      <c r="G217" s="234">
        <f>SUM(G218:G225)</f>
        <v>0</v>
      </c>
      <c r="H217" s="104">
        <f>SUM(H218:H225)</f>
        <v>0</v>
      </c>
      <c r="I217" s="98">
        <f t="shared" si="31"/>
        <v>0</v>
      </c>
      <c r="J217" s="234">
        <f>SUM(J218:J225)</f>
        <v>0</v>
      </c>
      <c r="K217" s="104">
        <f>SUM(K218:K225)</f>
        <v>0</v>
      </c>
      <c r="L217" s="98">
        <f t="shared" si="32"/>
        <v>0</v>
      </c>
      <c r="M217" s="119">
        <f>SUM(M218:M225)</f>
        <v>0</v>
      </c>
      <c r="N217" s="34">
        <f>SUM(N218:N225)</f>
        <v>0</v>
      </c>
      <c r="O217" s="98">
        <f t="shared" si="33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6"/>
        <v>0</v>
      </c>
      <c r="D218" s="233"/>
      <c r="E218" s="52"/>
      <c r="F218" s="126">
        <f t="shared" si="30"/>
        <v>0</v>
      </c>
      <c r="G218" s="233"/>
      <c r="H218" s="181"/>
      <c r="I218" s="96">
        <f t="shared" si="31"/>
        <v>0</v>
      </c>
      <c r="J218" s="233"/>
      <c r="K218" s="181"/>
      <c r="L218" s="96">
        <f t="shared" si="32"/>
        <v>0</v>
      </c>
      <c r="M218" s="110"/>
      <c r="N218" s="52"/>
      <c r="O218" s="96">
        <f t="shared" si="33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6"/>
        <v>0</v>
      </c>
      <c r="D219" s="233"/>
      <c r="E219" s="52"/>
      <c r="F219" s="126">
        <f t="shared" si="30"/>
        <v>0</v>
      </c>
      <c r="G219" s="233"/>
      <c r="H219" s="181"/>
      <c r="I219" s="96">
        <f t="shared" si="31"/>
        <v>0</v>
      </c>
      <c r="J219" s="233"/>
      <c r="K219" s="181"/>
      <c r="L219" s="96">
        <f t="shared" si="32"/>
        <v>0</v>
      </c>
      <c r="M219" s="110"/>
      <c r="N219" s="52"/>
      <c r="O219" s="96">
        <f t="shared" si="33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6"/>
        <v>0</v>
      </c>
      <c r="D220" s="233"/>
      <c r="E220" s="52"/>
      <c r="F220" s="126">
        <f t="shared" si="30"/>
        <v>0</v>
      </c>
      <c r="G220" s="233"/>
      <c r="H220" s="181"/>
      <c r="I220" s="96">
        <f t="shared" si="31"/>
        <v>0</v>
      </c>
      <c r="J220" s="233"/>
      <c r="K220" s="181"/>
      <c r="L220" s="96">
        <f t="shared" si="32"/>
        <v>0</v>
      </c>
      <c r="M220" s="110"/>
      <c r="N220" s="52"/>
      <c r="O220" s="96">
        <f t="shared" si="33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6"/>
        <v>0</v>
      </c>
      <c r="D221" s="233"/>
      <c r="E221" s="52"/>
      <c r="F221" s="126">
        <f t="shared" si="30"/>
        <v>0</v>
      </c>
      <c r="G221" s="233"/>
      <c r="H221" s="181"/>
      <c r="I221" s="96">
        <f t="shared" si="31"/>
        <v>0</v>
      </c>
      <c r="J221" s="233"/>
      <c r="K221" s="181"/>
      <c r="L221" s="96">
        <f t="shared" si="32"/>
        <v>0</v>
      </c>
      <c r="M221" s="110"/>
      <c r="N221" s="52"/>
      <c r="O221" s="96">
        <f t="shared" si="33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6"/>
        <v>0</v>
      </c>
      <c r="D222" s="233"/>
      <c r="E222" s="52"/>
      <c r="F222" s="126">
        <f t="shared" si="30"/>
        <v>0</v>
      </c>
      <c r="G222" s="233"/>
      <c r="H222" s="181"/>
      <c r="I222" s="96">
        <f t="shared" si="31"/>
        <v>0</v>
      </c>
      <c r="J222" s="233"/>
      <c r="K222" s="181"/>
      <c r="L222" s="96">
        <f t="shared" si="32"/>
        <v>0</v>
      </c>
      <c r="M222" s="110"/>
      <c r="N222" s="52"/>
      <c r="O222" s="96">
        <f t="shared" si="33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6"/>
        <v>0</v>
      </c>
      <c r="D223" s="233"/>
      <c r="E223" s="52"/>
      <c r="F223" s="126">
        <f t="shared" si="30"/>
        <v>0</v>
      </c>
      <c r="G223" s="233"/>
      <c r="H223" s="181"/>
      <c r="I223" s="96">
        <f t="shared" si="31"/>
        <v>0</v>
      </c>
      <c r="J223" s="233"/>
      <c r="K223" s="181"/>
      <c r="L223" s="96">
        <f t="shared" si="32"/>
        <v>0</v>
      </c>
      <c r="M223" s="110"/>
      <c r="N223" s="52"/>
      <c r="O223" s="96">
        <f t="shared" si="33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6"/>
        <v>0</v>
      </c>
      <c r="D224" s="233"/>
      <c r="E224" s="52"/>
      <c r="F224" s="126">
        <f t="shared" si="30"/>
        <v>0</v>
      </c>
      <c r="G224" s="233"/>
      <c r="H224" s="181"/>
      <c r="I224" s="96">
        <f t="shared" si="31"/>
        <v>0</v>
      </c>
      <c r="J224" s="233"/>
      <c r="K224" s="181"/>
      <c r="L224" s="96">
        <f t="shared" si="32"/>
        <v>0</v>
      </c>
      <c r="M224" s="110"/>
      <c r="N224" s="52"/>
      <c r="O224" s="96">
        <f t="shared" si="33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6"/>
        <v>0</v>
      </c>
      <c r="D225" s="233"/>
      <c r="E225" s="52"/>
      <c r="F225" s="126">
        <f t="shared" si="30"/>
        <v>0</v>
      </c>
      <c r="G225" s="233"/>
      <c r="H225" s="181"/>
      <c r="I225" s="96">
        <f t="shared" si="31"/>
        <v>0</v>
      </c>
      <c r="J225" s="233"/>
      <c r="K225" s="181"/>
      <c r="L225" s="96">
        <f t="shared" si="32"/>
        <v>0</v>
      </c>
      <c r="M225" s="110"/>
      <c r="N225" s="52"/>
      <c r="O225" s="96">
        <f t="shared" si="33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6"/>
        <v>3392098</v>
      </c>
      <c r="D226" s="233">
        <f>3439446</f>
        <v>3439446</v>
      </c>
      <c r="E226" s="52">
        <v>-47348</v>
      </c>
      <c r="F226" s="126">
        <f t="shared" si="30"/>
        <v>3392098</v>
      </c>
      <c r="G226" s="233"/>
      <c r="H226" s="181"/>
      <c r="I226" s="96">
        <f t="shared" si="31"/>
        <v>0</v>
      </c>
      <c r="J226" s="233"/>
      <c r="K226" s="181"/>
      <c r="L226" s="96">
        <f t="shared" si="32"/>
        <v>0</v>
      </c>
      <c r="M226" s="110"/>
      <c r="N226" s="52"/>
      <c r="O226" s="96">
        <f t="shared" si="33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6"/>
        <v>0</v>
      </c>
      <c r="D227" s="233"/>
      <c r="E227" s="52"/>
      <c r="F227" s="126">
        <f t="shared" si="30"/>
        <v>0</v>
      </c>
      <c r="G227" s="233"/>
      <c r="H227" s="181"/>
      <c r="I227" s="96">
        <f t="shared" si="31"/>
        <v>0</v>
      </c>
      <c r="J227" s="233"/>
      <c r="K227" s="181"/>
      <c r="L227" s="96">
        <f t="shared" si="32"/>
        <v>0</v>
      </c>
      <c r="M227" s="110"/>
      <c r="N227" s="52"/>
      <c r="O227" s="96">
        <f t="shared" si="33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6"/>
        <v>0</v>
      </c>
      <c r="D228" s="234">
        <f>SUM(D229)</f>
        <v>0</v>
      </c>
      <c r="E228" s="34">
        <f>SUM(E229)</f>
        <v>0</v>
      </c>
      <c r="F228" s="131">
        <f t="shared" si="30"/>
        <v>0</v>
      </c>
      <c r="G228" s="234">
        <f>SUM(G229)</f>
        <v>0</v>
      </c>
      <c r="H228" s="104">
        <f>SUM(H229)</f>
        <v>0</v>
      </c>
      <c r="I228" s="98">
        <f t="shared" si="31"/>
        <v>0</v>
      </c>
      <c r="J228" s="234">
        <f>SUM(J229)</f>
        <v>0</v>
      </c>
      <c r="K228" s="104">
        <f>SUM(K229)</f>
        <v>0</v>
      </c>
      <c r="L228" s="98">
        <f t="shared" si="32"/>
        <v>0</v>
      </c>
      <c r="M228" s="119">
        <f>SUM(M229)</f>
        <v>0</v>
      </c>
      <c r="N228" s="34">
        <f>SUM(N229)</f>
        <v>0</v>
      </c>
      <c r="O228" s="98">
        <f t="shared" si="33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6"/>
        <v>0</v>
      </c>
      <c r="D229" s="233"/>
      <c r="E229" s="52"/>
      <c r="F229" s="126">
        <f t="shared" si="30"/>
        <v>0</v>
      </c>
      <c r="G229" s="233"/>
      <c r="H229" s="181"/>
      <c r="I229" s="96">
        <f t="shared" si="31"/>
        <v>0</v>
      </c>
      <c r="J229" s="233"/>
      <c r="K229" s="181"/>
      <c r="L229" s="96">
        <f t="shared" si="32"/>
        <v>0</v>
      </c>
      <c r="M229" s="110"/>
      <c r="N229" s="52"/>
      <c r="O229" s="96">
        <f t="shared" si="33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6"/>
        <v>0</v>
      </c>
      <c r="D230" s="235"/>
      <c r="E230" s="99"/>
      <c r="F230" s="236">
        <f t="shared" si="30"/>
        <v>0</v>
      </c>
      <c r="G230" s="235"/>
      <c r="H230" s="182"/>
      <c r="I230" s="100">
        <f t="shared" si="31"/>
        <v>0</v>
      </c>
      <c r="J230" s="235"/>
      <c r="K230" s="182"/>
      <c r="L230" s="100">
        <f t="shared" si="32"/>
        <v>0</v>
      </c>
      <c r="M230" s="282"/>
      <c r="N230" s="99"/>
      <c r="O230" s="100">
        <f t="shared" si="33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6"/>
        <v>0</v>
      </c>
      <c r="D231" s="227">
        <f>D232+D252+D259</f>
        <v>0</v>
      </c>
      <c r="E231" s="88">
        <f>E232+E252+E259</f>
        <v>0</v>
      </c>
      <c r="F231" s="228">
        <f t="shared" si="30"/>
        <v>0</v>
      </c>
      <c r="G231" s="227">
        <f>G232+G252+G259</f>
        <v>0</v>
      </c>
      <c r="H231" s="178">
        <f>H232+H252+H259</f>
        <v>0</v>
      </c>
      <c r="I231" s="89">
        <f t="shared" si="31"/>
        <v>0</v>
      </c>
      <c r="J231" s="227">
        <f>J232+J252+J259</f>
        <v>0</v>
      </c>
      <c r="K231" s="178">
        <f>K232+K252+K259</f>
        <v>0</v>
      </c>
      <c r="L231" s="89">
        <f t="shared" si="32"/>
        <v>0</v>
      </c>
      <c r="M231" s="122">
        <f>M232+M252+M259</f>
        <v>0</v>
      </c>
      <c r="N231" s="88">
        <f>N232+N252+N259</f>
        <v>0</v>
      </c>
      <c r="O231" s="89">
        <f t="shared" si="33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31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32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33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6"/>
        <v>0</v>
      </c>
      <c r="D233" s="232"/>
      <c r="E233" s="47"/>
      <c r="F233" s="127">
        <f t="shared" si="30"/>
        <v>0</v>
      </c>
      <c r="G233" s="232"/>
      <c r="H233" s="180"/>
      <c r="I233" s="95">
        <f t="shared" si="31"/>
        <v>0</v>
      </c>
      <c r="J233" s="232"/>
      <c r="K233" s="180"/>
      <c r="L233" s="95">
        <f t="shared" si="32"/>
        <v>0</v>
      </c>
      <c r="M233" s="275"/>
      <c r="N233" s="47"/>
      <c r="O233" s="95">
        <f t="shared" si="33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6"/>
        <v>0</v>
      </c>
      <c r="D234" s="233">
        <f>SUM(D235)</f>
        <v>0</v>
      </c>
      <c r="E234" s="181">
        <f>SUM(E235)</f>
        <v>0</v>
      </c>
      <c r="F234" s="131">
        <f t="shared" si="30"/>
        <v>0</v>
      </c>
      <c r="G234" s="233">
        <f>SUM(G235)</f>
        <v>0</v>
      </c>
      <c r="H234" s="181">
        <f>SUM(H235)</f>
        <v>0</v>
      </c>
      <c r="I234" s="98">
        <f t="shared" si="31"/>
        <v>0</v>
      </c>
      <c r="J234" s="233">
        <f>SUM(J235)</f>
        <v>0</v>
      </c>
      <c r="K234" s="181">
        <f>SUM(K235)</f>
        <v>0</v>
      </c>
      <c r="L234" s="98">
        <f t="shared" si="32"/>
        <v>0</v>
      </c>
      <c r="M234" s="233">
        <f>SUM(M235)</f>
        <v>0</v>
      </c>
      <c r="N234" s="181">
        <f>SUM(N235)</f>
        <v>0</v>
      </c>
      <c r="O234" s="98">
        <f t="shared" si="33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6"/>
        <v>0</v>
      </c>
      <c r="D235" s="233"/>
      <c r="E235" s="52"/>
      <c r="F235" s="131">
        <f t="shared" si="30"/>
        <v>0</v>
      </c>
      <c r="G235" s="233"/>
      <c r="H235" s="181"/>
      <c r="I235" s="98">
        <f t="shared" si="31"/>
        <v>0</v>
      </c>
      <c r="J235" s="233"/>
      <c r="K235" s="181"/>
      <c r="L235" s="98">
        <f t="shared" si="32"/>
        <v>0</v>
      </c>
      <c r="M235" s="110"/>
      <c r="N235" s="52"/>
      <c r="O235" s="98">
        <f t="shared" si="33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6"/>
        <v>0</v>
      </c>
      <c r="D236" s="234">
        <f>SUM(D237:D238)</f>
        <v>0</v>
      </c>
      <c r="E236" s="34">
        <f>SUM(E237:E238)</f>
        <v>0</v>
      </c>
      <c r="F236" s="131">
        <f t="shared" si="30"/>
        <v>0</v>
      </c>
      <c r="G236" s="234">
        <f>SUM(G237:G238)</f>
        <v>0</v>
      </c>
      <c r="H236" s="104">
        <f>SUM(H237:H238)</f>
        <v>0</v>
      </c>
      <c r="I236" s="98">
        <f t="shared" si="31"/>
        <v>0</v>
      </c>
      <c r="J236" s="234">
        <f>SUM(J237:J238)</f>
        <v>0</v>
      </c>
      <c r="K236" s="104">
        <f>SUM(K237:K238)</f>
        <v>0</v>
      </c>
      <c r="L236" s="98">
        <f t="shared" si="32"/>
        <v>0</v>
      </c>
      <c r="M236" s="119">
        <f>SUM(M237:M238)</f>
        <v>0</v>
      </c>
      <c r="N236" s="34">
        <f>SUM(N237:N238)</f>
        <v>0</v>
      </c>
      <c r="O236" s="98">
        <f t="shared" si="33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6"/>
        <v>0</v>
      </c>
      <c r="D237" s="233"/>
      <c r="E237" s="52"/>
      <c r="F237" s="126">
        <f t="shared" si="30"/>
        <v>0</v>
      </c>
      <c r="G237" s="233"/>
      <c r="H237" s="181"/>
      <c r="I237" s="96">
        <f t="shared" si="31"/>
        <v>0</v>
      </c>
      <c r="J237" s="233"/>
      <c r="K237" s="181"/>
      <c r="L237" s="96">
        <f t="shared" si="32"/>
        <v>0</v>
      </c>
      <c r="M237" s="110"/>
      <c r="N237" s="52"/>
      <c r="O237" s="96">
        <f t="shared" si="33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6"/>
        <v>0</v>
      </c>
      <c r="D238" s="233"/>
      <c r="E238" s="52"/>
      <c r="F238" s="126">
        <f t="shared" si="30"/>
        <v>0</v>
      </c>
      <c r="G238" s="233"/>
      <c r="H238" s="181"/>
      <c r="I238" s="96">
        <f t="shared" si="31"/>
        <v>0</v>
      </c>
      <c r="J238" s="233"/>
      <c r="K238" s="181"/>
      <c r="L238" s="96">
        <f t="shared" si="32"/>
        <v>0</v>
      </c>
      <c r="M238" s="110"/>
      <c r="N238" s="52"/>
      <c r="O238" s="96">
        <f t="shared" si="33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6"/>
        <v>0</v>
      </c>
      <c r="D239" s="234">
        <f>SUM(D240:D244)</f>
        <v>0</v>
      </c>
      <c r="E239" s="34">
        <f>SUM(E240:E244)</f>
        <v>0</v>
      </c>
      <c r="F239" s="131">
        <f t="shared" si="30"/>
        <v>0</v>
      </c>
      <c r="G239" s="234">
        <f>SUM(G240:G244)</f>
        <v>0</v>
      </c>
      <c r="H239" s="104">
        <f>SUM(H240:H244)</f>
        <v>0</v>
      </c>
      <c r="I239" s="98">
        <f t="shared" si="31"/>
        <v>0</v>
      </c>
      <c r="J239" s="234">
        <f>SUM(J240:J244)</f>
        <v>0</v>
      </c>
      <c r="K239" s="104">
        <f>SUM(K240:K244)</f>
        <v>0</v>
      </c>
      <c r="L239" s="98">
        <f t="shared" si="32"/>
        <v>0</v>
      </c>
      <c r="M239" s="119">
        <f>SUM(M240:M244)</f>
        <v>0</v>
      </c>
      <c r="N239" s="34">
        <f>SUM(N240:N244)</f>
        <v>0</v>
      </c>
      <c r="O239" s="98">
        <f t="shared" si="33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6"/>
        <v>0</v>
      </c>
      <c r="D240" s="233"/>
      <c r="E240" s="52"/>
      <c r="F240" s="126">
        <f t="shared" si="30"/>
        <v>0</v>
      </c>
      <c r="G240" s="233"/>
      <c r="H240" s="181"/>
      <c r="I240" s="96">
        <f t="shared" si="31"/>
        <v>0</v>
      </c>
      <c r="J240" s="233"/>
      <c r="K240" s="181"/>
      <c r="L240" s="96">
        <f t="shared" si="32"/>
        <v>0</v>
      </c>
      <c r="M240" s="110"/>
      <c r="N240" s="52"/>
      <c r="O240" s="96">
        <f t="shared" si="33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6"/>
        <v>0</v>
      </c>
      <c r="D241" s="233"/>
      <c r="E241" s="52"/>
      <c r="F241" s="126">
        <f t="shared" si="30"/>
        <v>0</v>
      </c>
      <c r="G241" s="233"/>
      <c r="H241" s="181"/>
      <c r="I241" s="96">
        <f t="shared" si="31"/>
        <v>0</v>
      </c>
      <c r="J241" s="233"/>
      <c r="K241" s="181"/>
      <c r="L241" s="96">
        <f t="shared" si="32"/>
        <v>0</v>
      </c>
      <c r="M241" s="110"/>
      <c r="N241" s="52"/>
      <c r="O241" s="96">
        <f t="shared" si="33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6"/>
        <v>0</v>
      </c>
      <c r="D242" s="233"/>
      <c r="E242" s="52"/>
      <c r="F242" s="126">
        <f t="shared" si="30"/>
        <v>0</v>
      </c>
      <c r="G242" s="233"/>
      <c r="H242" s="181"/>
      <c r="I242" s="96">
        <f t="shared" si="31"/>
        <v>0</v>
      </c>
      <c r="J242" s="233"/>
      <c r="K242" s="181"/>
      <c r="L242" s="96">
        <f t="shared" si="32"/>
        <v>0</v>
      </c>
      <c r="M242" s="110"/>
      <c r="N242" s="52"/>
      <c r="O242" s="96">
        <f t="shared" si="33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6"/>
        <v>0</v>
      </c>
      <c r="D243" s="233"/>
      <c r="E243" s="52"/>
      <c r="F243" s="126">
        <f t="shared" si="30"/>
        <v>0</v>
      </c>
      <c r="G243" s="233"/>
      <c r="H243" s="181"/>
      <c r="I243" s="96">
        <f t="shared" si="31"/>
        <v>0</v>
      </c>
      <c r="J243" s="233"/>
      <c r="K243" s="181"/>
      <c r="L243" s="96">
        <f t="shared" si="32"/>
        <v>0</v>
      </c>
      <c r="M243" s="110"/>
      <c r="N243" s="52"/>
      <c r="O243" s="96">
        <f t="shared" si="33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6"/>
        <v>0</v>
      </c>
      <c r="D244" s="233"/>
      <c r="E244" s="52"/>
      <c r="F244" s="126">
        <f t="shared" si="30"/>
        <v>0</v>
      </c>
      <c r="G244" s="233"/>
      <c r="H244" s="181"/>
      <c r="I244" s="96">
        <f t="shared" si="31"/>
        <v>0</v>
      </c>
      <c r="J244" s="233"/>
      <c r="K244" s="181"/>
      <c r="L244" s="96">
        <f t="shared" si="32"/>
        <v>0</v>
      </c>
      <c r="M244" s="110"/>
      <c r="N244" s="52"/>
      <c r="O244" s="96">
        <f t="shared" si="33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6"/>
        <v>0</v>
      </c>
      <c r="D245" s="233"/>
      <c r="E245" s="52"/>
      <c r="F245" s="126">
        <f t="shared" ref="F245:F286" si="37">D245+E245</f>
        <v>0</v>
      </c>
      <c r="G245" s="233"/>
      <c r="H245" s="181"/>
      <c r="I245" s="96">
        <f t="shared" ref="I245:I286" si="38">G245+H245</f>
        <v>0</v>
      </c>
      <c r="J245" s="233"/>
      <c r="K245" s="181"/>
      <c r="L245" s="96">
        <f t="shared" ref="L245:L286" si="39">J245+K245</f>
        <v>0</v>
      </c>
      <c r="M245" s="110"/>
      <c r="N245" s="52"/>
      <c r="O245" s="96">
        <f t="shared" ref="O245:O276" si="40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6"/>
        <v>0</v>
      </c>
      <c r="D246" s="233"/>
      <c r="E246" s="52"/>
      <c r="F246" s="126">
        <f t="shared" si="37"/>
        <v>0</v>
      </c>
      <c r="G246" s="233"/>
      <c r="H246" s="181"/>
      <c r="I246" s="96">
        <f t="shared" si="38"/>
        <v>0</v>
      </c>
      <c r="J246" s="233"/>
      <c r="K246" s="181"/>
      <c r="L246" s="96">
        <f t="shared" si="39"/>
        <v>0</v>
      </c>
      <c r="M246" s="110"/>
      <c r="N246" s="52"/>
      <c r="O246" s="96">
        <f t="shared" si="40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6"/>
        <v>0</v>
      </c>
      <c r="D247" s="237">
        <f>SUM(D248:D251)</f>
        <v>0</v>
      </c>
      <c r="E247" s="60">
        <f>SUM(E248:E251)</f>
        <v>0</v>
      </c>
      <c r="F247" s="238">
        <f t="shared" si="37"/>
        <v>0</v>
      </c>
      <c r="G247" s="237">
        <f>SUM(G248:G251)</f>
        <v>0</v>
      </c>
      <c r="H247" s="183">
        <f t="shared" ref="H247" si="41">SUM(H248:H251)</f>
        <v>0</v>
      </c>
      <c r="I247" s="103">
        <f t="shared" si="38"/>
        <v>0</v>
      </c>
      <c r="J247" s="237">
        <f>SUM(J248:J251)</f>
        <v>0</v>
      </c>
      <c r="K247" s="183">
        <f t="shared" ref="K247" si="42">SUM(K248:K251)</f>
        <v>0</v>
      </c>
      <c r="L247" s="103">
        <f t="shared" si="39"/>
        <v>0</v>
      </c>
      <c r="M247" s="125">
        <f t="shared" ref="M247:N247" si="43">SUM(M248:M251)</f>
        <v>0</v>
      </c>
      <c r="N247" s="293">
        <f t="shared" si="43"/>
        <v>0</v>
      </c>
      <c r="O247" s="298">
        <f t="shared" si="40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6"/>
        <v>0</v>
      </c>
      <c r="D248" s="233"/>
      <c r="E248" s="52"/>
      <c r="F248" s="126">
        <f t="shared" si="37"/>
        <v>0</v>
      </c>
      <c r="G248" s="233"/>
      <c r="H248" s="181"/>
      <c r="I248" s="96">
        <f t="shared" si="38"/>
        <v>0</v>
      </c>
      <c r="J248" s="233"/>
      <c r="K248" s="181"/>
      <c r="L248" s="96">
        <f t="shared" si="39"/>
        <v>0</v>
      </c>
      <c r="M248" s="110"/>
      <c r="N248" s="52"/>
      <c r="O248" s="96">
        <f t="shared" si="40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6"/>
        <v>0</v>
      </c>
      <c r="D249" s="233"/>
      <c r="E249" s="52"/>
      <c r="F249" s="126">
        <f t="shared" si="37"/>
        <v>0</v>
      </c>
      <c r="G249" s="233"/>
      <c r="H249" s="181"/>
      <c r="I249" s="96">
        <f t="shared" si="38"/>
        <v>0</v>
      </c>
      <c r="J249" s="233"/>
      <c r="K249" s="181"/>
      <c r="L249" s="96">
        <f t="shared" si="39"/>
        <v>0</v>
      </c>
      <c r="M249" s="110"/>
      <c r="N249" s="52"/>
      <c r="O249" s="96">
        <f t="shared" si="40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6"/>
        <v>0</v>
      </c>
      <c r="D250" s="233"/>
      <c r="E250" s="52"/>
      <c r="F250" s="126">
        <f t="shared" si="37"/>
        <v>0</v>
      </c>
      <c r="G250" s="233"/>
      <c r="H250" s="181"/>
      <c r="I250" s="96">
        <f t="shared" si="38"/>
        <v>0</v>
      </c>
      <c r="J250" s="233"/>
      <c r="K250" s="181"/>
      <c r="L250" s="96">
        <f t="shared" si="39"/>
        <v>0</v>
      </c>
      <c r="M250" s="110"/>
      <c r="N250" s="52"/>
      <c r="O250" s="96">
        <f t="shared" si="40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6"/>
        <v>0</v>
      </c>
      <c r="D251" s="233"/>
      <c r="E251" s="52"/>
      <c r="F251" s="126">
        <f t="shared" si="37"/>
        <v>0</v>
      </c>
      <c r="G251" s="233"/>
      <c r="H251" s="181"/>
      <c r="I251" s="96">
        <f t="shared" si="38"/>
        <v>0</v>
      </c>
      <c r="J251" s="233"/>
      <c r="K251" s="181"/>
      <c r="L251" s="96">
        <f t="shared" si="39"/>
        <v>0</v>
      </c>
      <c r="M251" s="110"/>
      <c r="N251" s="52"/>
      <c r="O251" s="96">
        <f t="shared" si="40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6"/>
        <v>0</v>
      </c>
      <c r="D252" s="229">
        <f>SUM(D253,D257,D258)</f>
        <v>0</v>
      </c>
      <c r="E252" s="43">
        <f>SUM(E253,E257,E258)</f>
        <v>0</v>
      </c>
      <c r="F252" s="230">
        <f t="shared" si="37"/>
        <v>0</v>
      </c>
      <c r="G252" s="229">
        <f>SUM(G253,G257,G258)</f>
        <v>0</v>
      </c>
      <c r="H252" s="91">
        <f t="shared" ref="H252" si="44">SUM(H253,H257,H258)</f>
        <v>0</v>
      </c>
      <c r="I252" s="101">
        <f t="shared" si="38"/>
        <v>0</v>
      </c>
      <c r="J252" s="229">
        <f>SUM(J253,J257,J258)</f>
        <v>0</v>
      </c>
      <c r="K252" s="91">
        <f t="shared" ref="K252" si="45">SUM(K253,K257,K258)</f>
        <v>0</v>
      </c>
      <c r="L252" s="101">
        <f t="shared" si="39"/>
        <v>0</v>
      </c>
      <c r="M252" s="121">
        <f t="shared" ref="M252:N252" si="46">SUM(M253,M257,M258)</f>
        <v>0</v>
      </c>
      <c r="N252" s="55">
        <f t="shared" si="46"/>
        <v>0</v>
      </c>
      <c r="O252" s="265">
        <f t="shared" si="40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6"/>
        <v>0</v>
      </c>
      <c r="D253" s="237">
        <f>SUM(D254:D256)</f>
        <v>0</v>
      </c>
      <c r="E253" s="60">
        <f>SUM(E254:E256)</f>
        <v>0</v>
      </c>
      <c r="F253" s="238">
        <f t="shared" si="37"/>
        <v>0</v>
      </c>
      <c r="G253" s="237">
        <f>SUM(G254:G256)</f>
        <v>0</v>
      </c>
      <c r="H253" s="183">
        <f t="shared" ref="H253" si="47">SUM(H254:H256)</f>
        <v>0</v>
      </c>
      <c r="I253" s="103">
        <f t="shared" si="38"/>
        <v>0</v>
      </c>
      <c r="J253" s="237">
        <f>SUM(J254:J256)</f>
        <v>0</v>
      </c>
      <c r="K253" s="183">
        <f t="shared" ref="K253" si="48">SUM(K254:K256)</f>
        <v>0</v>
      </c>
      <c r="L253" s="103">
        <f t="shared" si="39"/>
        <v>0</v>
      </c>
      <c r="M253" s="124">
        <f t="shared" ref="M253:N253" si="49">SUM(M254:M256)</f>
        <v>0</v>
      </c>
      <c r="N253" s="60">
        <f t="shared" si="49"/>
        <v>0</v>
      </c>
      <c r="O253" s="103">
        <f t="shared" si="40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6"/>
        <v>0</v>
      </c>
      <c r="D254" s="233"/>
      <c r="E254" s="52"/>
      <c r="F254" s="126">
        <f t="shared" si="37"/>
        <v>0</v>
      </c>
      <c r="G254" s="233"/>
      <c r="H254" s="181"/>
      <c r="I254" s="96">
        <f t="shared" si="38"/>
        <v>0</v>
      </c>
      <c r="J254" s="233"/>
      <c r="K254" s="181"/>
      <c r="L254" s="96">
        <f t="shared" si="39"/>
        <v>0</v>
      </c>
      <c r="M254" s="110"/>
      <c r="N254" s="52"/>
      <c r="O254" s="96">
        <f t="shared" si="40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6"/>
        <v>0</v>
      </c>
      <c r="D255" s="233"/>
      <c r="E255" s="52"/>
      <c r="F255" s="126">
        <f t="shared" si="37"/>
        <v>0</v>
      </c>
      <c r="G255" s="233"/>
      <c r="H255" s="181"/>
      <c r="I255" s="96">
        <f t="shared" si="38"/>
        <v>0</v>
      </c>
      <c r="J255" s="233"/>
      <c r="K255" s="181"/>
      <c r="L255" s="96">
        <f t="shared" si="39"/>
        <v>0</v>
      </c>
      <c r="M255" s="110"/>
      <c r="N255" s="52"/>
      <c r="O255" s="96">
        <f t="shared" si="40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6"/>
        <v>0</v>
      </c>
      <c r="D256" s="232"/>
      <c r="E256" s="47"/>
      <c r="F256" s="127">
        <f t="shared" si="37"/>
        <v>0</v>
      </c>
      <c r="G256" s="232"/>
      <c r="H256" s="180"/>
      <c r="I256" s="95">
        <f t="shared" si="38"/>
        <v>0</v>
      </c>
      <c r="J256" s="232"/>
      <c r="K256" s="180"/>
      <c r="L256" s="95">
        <f t="shared" si="39"/>
        <v>0</v>
      </c>
      <c r="M256" s="275"/>
      <c r="N256" s="47"/>
      <c r="O256" s="95">
        <f t="shared" si="40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50">F257+I257+L257+O257</f>
        <v>0</v>
      </c>
      <c r="D257" s="241"/>
      <c r="E257" s="112"/>
      <c r="F257" s="242">
        <f t="shared" si="37"/>
        <v>0</v>
      </c>
      <c r="G257" s="241"/>
      <c r="H257" s="185"/>
      <c r="I257" s="135">
        <f t="shared" si="38"/>
        <v>0</v>
      </c>
      <c r="J257" s="241"/>
      <c r="K257" s="185"/>
      <c r="L257" s="135">
        <f t="shared" si="39"/>
        <v>0</v>
      </c>
      <c r="M257" s="113"/>
      <c r="N257" s="112"/>
      <c r="O257" s="135">
        <f t="shared" si="40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50"/>
        <v>0</v>
      </c>
      <c r="D258" s="233"/>
      <c r="E258" s="52"/>
      <c r="F258" s="126">
        <f t="shared" si="37"/>
        <v>0</v>
      </c>
      <c r="G258" s="233"/>
      <c r="H258" s="181"/>
      <c r="I258" s="96">
        <f t="shared" si="38"/>
        <v>0</v>
      </c>
      <c r="J258" s="233"/>
      <c r="K258" s="181"/>
      <c r="L258" s="96">
        <f t="shared" si="39"/>
        <v>0</v>
      </c>
      <c r="M258" s="110"/>
      <c r="N258" s="52"/>
      <c r="O258" s="96">
        <f t="shared" si="40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50"/>
        <v>0</v>
      </c>
      <c r="D259" s="229">
        <f>SUM(D260,D264)</f>
        <v>0</v>
      </c>
      <c r="E259" s="43">
        <f>SUM(E260,E264)</f>
        <v>0</v>
      </c>
      <c r="F259" s="230">
        <f t="shared" si="37"/>
        <v>0</v>
      </c>
      <c r="G259" s="229">
        <f>SUM(G260,G264)</f>
        <v>0</v>
      </c>
      <c r="H259" s="91">
        <f t="shared" ref="H259" si="51">SUM(H260,H264)</f>
        <v>0</v>
      </c>
      <c r="I259" s="101">
        <f t="shared" si="38"/>
        <v>0</v>
      </c>
      <c r="J259" s="229">
        <f>SUM(J260,J264)</f>
        <v>0</v>
      </c>
      <c r="K259" s="91">
        <f t="shared" ref="K259" si="52">SUM(K260,K264)</f>
        <v>0</v>
      </c>
      <c r="L259" s="101">
        <f t="shared" si="39"/>
        <v>0</v>
      </c>
      <c r="M259" s="121">
        <f t="shared" ref="M259:N259" si="53">SUM(M260,M264)</f>
        <v>0</v>
      </c>
      <c r="N259" s="55">
        <f t="shared" si="53"/>
        <v>0</v>
      </c>
      <c r="O259" s="265">
        <f t="shared" si="40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50"/>
        <v>0</v>
      </c>
      <c r="D260" s="237">
        <f>SUM(D261:D263)</f>
        <v>0</v>
      </c>
      <c r="E260" s="60">
        <f>SUM(E261:E263)</f>
        <v>0</v>
      </c>
      <c r="F260" s="238">
        <f t="shared" si="37"/>
        <v>0</v>
      </c>
      <c r="G260" s="237">
        <f>SUM(G261:G263)</f>
        <v>0</v>
      </c>
      <c r="H260" s="183">
        <f t="shared" ref="H260" si="54">SUM(H261:H263)</f>
        <v>0</v>
      </c>
      <c r="I260" s="103">
        <f t="shared" si="38"/>
        <v>0</v>
      </c>
      <c r="J260" s="237">
        <f>SUM(J261:J263)</f>
        <v>0</v>
      </c>
      <c r="K260" s="183">
        <f t="shared" ref="K260" si="55">SUM(K261:K263)</f>
        <v>0</v>
      </c>
      <c r="L260" s="103">
        <f t="shared" si="39"/>
        <v>0</v>
      </c>
      <c r="M260" s="289">
        <f t="shared" ref="M260:N260" si="56">SUM(M261:M263)</f>
        <v>0</v>
      </c>
      <c r="N260" s="292">
        <f t="shared" si="56"/>
        <v>0</v>
      </c>
      <c r="O260" s="297">
        <f t="shared" si="40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50"/>
        <v>0</v>
      </c>
      <c r="D261" s="233"/>
      <c r="E261" s="52"/>
      <c r="F261" s="126">
        <f t="shared" si="37"/>
        <v>0</v>
      </c>
      <c r="G261" s="233"/>
      <c r="H261" s="181"/>
      <c r="I261" s="96">
        <f t="shared" si="38"/>
        <v>0</v>
      </c>
      <c r="J261" s="233"/>
      <c r="K261" s="181"/>
      <c r="L261" s="96">
        <f t="shared" si="39"/>
        <v>0</v>
      </c>
      <c r="M261" s="110"/>
      <c r="N261" s="52"/>
      <c r="O261" s="96">
        <f t="shared" si="40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50"/>
        <v>0</v>
      </c>
      <c r="D262" s="233"/>
      <c r="E262" s="52"/>
      <c r="F262" s="126">
        <f t="shared" si="37"/>
        <v>0</v>
      </c>
      <c r="G262" s="233"/>
      <c r="H262" s="181"/>
      <c r="I262" s="96">
        <f t="shared" si="38"/>
        <v>0</v>
      </c>
      <c r="J262" s="233"/>
      <c r="K262" s="181"/>
      <c r="L262" s="96">
        <f t="shared" si="39"/>
        <v>0</v>
      </c>
      <c r="M262" s="110"/>
      <c r="N262" s="52"/>
      <c r="O262" s="96">
        <f t="shared" si="40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50"/>
        <v>0</v>
      </c>
      <c r="D263" s="233"/>
      <c r="E263" s="52"/>
      <c r="F263" s="126">
        <f t="shared" si="37"/>
        <v>0</v>
      </c>
      <c r="G263" s="233"/>
      <c r="H263" s="181"/>
      <c r="I263" s="96">
        <f t="shared" si="38"/>
        <v>0</v>
      </c>
      <c r="J263" s="233"/>
      <c r="K263" s="181"/>
      <c r="L263" s="96">
        <f t="shared" si="39"/>
        <v>0</v>
      </c>
      <c r="M263" s="110"/>
      <c r="N263" s="52"/>
      <c r="O263" s="96">
        <f t="shared" si="40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50"/>
        <v>0</v>
      </c>
      <c r="D264" s="234">
        <f>SUM(D265:D268)</f>
        <v>0</v>
      </c>
      <c r="E264" s="34">
        <f>SUM(E265:E268)</f>
        <v>0</v>
      </c>
      <c r="F264" s="131">
        <f t="shared" si="37"/>
        <v>0</v>
      </c>
      <c r="G264" s="234">
        <f>SUM(G265:G268)</f>
        <v>0</v>
      </c>
      <c r="H264" s="104">
        <f>SUM(H265:H268)</f>
        <v>0</v>
      </c>
      <c r="I264" s="98">
        <f t="shared" si="38"/>
        <v>0</v>
      </c>
      <c r="J264" s="234">
        <f>SUM(J265:J268)</f>
        <v>0</v>
      </c>
      <c r="K264" s="104">
        <f>SUM(K265:K268)</f>
        <v>0</v>
      </c>
      <c r="L264" s="98">
        <f t="shared" si="39"/>
        <v>0</v>
      </c>
      <c r="M264" s="119">
        <f>SUM(M265:M268)</f>
        <v>0</v>
      </c>
      <c r="N264" s="34">
        <f>SUM(N265:N268)</f>
        <v>0</v>
      </c>
      <c r="O264" s="98">
        <f t="shared" si="40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50"/>
        <v>0</v>
      </c>
      <c r="D265" s="233"/>
      <c r="E265" s="52"/>
      <c r="F265" s="126">
        <f t="shared" si="37"/>
        <v>0</v>
      </c>
      <c r="G265" s="233"/>
      <c r="H265" s="181"/>
      <c r="I265" s="96">
        <f t="shared" si="38"/>
        <v>0</v>
      </c>
      <c r="J265" s="233"/>
      <c r="K265" s="181"/>
      <c r="L265" s="96">
        <f t="shared" si="39"/>
        <v>0</v>
      </c>
      <c r="M265" s="110"/>
      <c r="N265" s="52"/>
      <c r="O265" s="96">
        <f t="shared" si="40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50"/>
        <v>0</v>
      </c>
      <c r="D266" s="233"/>
      <c r="E266" s="52"/>
      <c r="F266" s="126">
        <f t="shared" si="37"/>
        <v>0</v>
      </c>
      <c r="G266" s="233"/>
      <c r="H266" s="181"/>
      <c r="I266" s="96">
        <f t="shared" si="38"/>
        <v>0</v>
      </c>
      <c r="J266" s="233"/>
      <c r="K266" s="181"/>
      <c r="L266" s="96">
        <f t="shared" si="39"/>
        <v>0</v>
      </c>
      <c r="M266" s="110"/>
      <c r="N266" s="52"/>
      <c r="O266" s="96">
        <f t="shared" si="40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50"/>
        <v>0</v>
      </c>
      <c r="D267" s="233"/>
      <c r="E267" s="52"/>
      <c r="F267" s="126">
        <f t="shared" si="37"/>
        <v>0</v>
      </c>
      <c r="G267" s="233"/>
      <c r="H267" s="181"/>
      <c r="I267" s="96">
        <f t="shared" si="38"/>
        <v>0</v>
      </c>
      <c r="J267" s="233"/>
      <c r="K267" s="181"/>
      <c r="L267" s="96">
        <f t="shared" si="39"/>
        <v>0</v>
      </c>
      <c r="M267" s="110"/>
      <c r="N267" s="52"/>
      <c r="O267" s="96">
        <f t="shared" si="40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50"/>
        <v>0</v>
      </c>
      <c r="D268" s="233"/>
      <c r="E268" s="52"/>
      <c r="F268" s="126">
        <f t="shared" si="37"/>
        <v>0</v>
      </c>
      <c r="G268" s="233"/>
      <c r="H268" s="181"/>
      <c r="I268" s="96">
        <f t="shared" si="38"/>
        <v>0</v>
      </c>
      <c r="J268" s="233"/>
      <c r="K268" s="181"/>
      <c r="L268" s="96">
        <f t="shared" si="39"/>
        <v>0</v>
      </c>
      <c r="M268" s="110"/>
      <c r="N268" s="52"/>
      <c r="O268" s="96">
        <f t="shared" si="40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50"/>
        <v>0</v>
      </c>
      <c r="D269" s="246">
        <f>SUM(D270,D281)</f>
        <v>0</v>
      </c>
      <c r="E269" s="133">
        <f>SUM(E270,E281)</f>
        <v>0</v>
      </c>
      <c r="F269" s="247">
        <f t="shared" si="37"/>
        <v>0</v>
      </c>
      <c r="G269" s="246">
        <f>SUM(G270,G281)</f>
        <v>0</v>
      </c>
      <c r="H269" s="188">
        <f t="shared" ref="H269" si="57">SUM(H270,H281)</f>
        <v>0</v>
      </c>
      <c r="I269" s="266">
        <f t="shared" si="38"/>
        <v>0</v>
      </c>
      <c r="J269" s="246">
        <f>SUM(J270,J281)</f>
        <v>0</v>
      </c>
      <c r="K269" s="188">
        <f t="shared" ref="K269" si="58">SUM(K270,K281)</f>
        <v>0</v>
      </c>
      <c r="L269" s="266">
        <f t="shared" si="39"/>
        <v>0</v>
      </c>
      <c r="M269" s="291">
        <f t="shared" ref="M269:N269" si="59">SUM(M270,M281)</f>
        <v>0</v>
      </c>
      <c r="N269" s="295">
        <f t="shared" si="59"/>
        <v>0</v>
      </c>
      <c r="O269" s="300">
        <f t="shared" si="40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5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7"/>
        <v>0</v>
      </c>
      <c r="G270" s="229">
        <f>SUM(G271,G272,G276,G277,G280)</f>
        <v>0</v>
      </c>
      <c r="H270" s="91">
        <f t="shared" ref="H270" si="60">SUM(H271,H272,H276,H277,H280)</f>
        <v>0</v>
      </c>
      <c r="I270" s="101">
        <f t="shared" si="38"/>
        <v>0</v>
      </c>
      <c r="J270" s="229">
        <f>SUM(J271,J272,J276,J277,J280)</f>
        <v>0</v>
      </c>
      <c r="K270" s="91">
        <f t="shared" ref="K270" si="61">SUM(K271,K272,K276,K277,K280)</f>
        <v>0</v>
      </c>
      <c r="L270" s="101">
        <f t="shared" si="39"/>
        <v>0</v>
      </c>
      <c r="M270" s="123">
        <f t="shared" ref="M270:N270" si="62">SUM(M271,M272,M276,M277,M280)</f>
        <v>0</v>
      </c>
      <c r="N270" s="114">
        <f t="shared" si="62"/>
        <v>0</v>
      </c>
      <c r="O270" s="141">
        <f t="shared" si="40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50"/>
        <v>0</v>
      </c>
      <c r="D271" s="232"/>
      <c r="E271" s="47"/>
      <c r="F271" s="127">
        <f t="shared" si="37"/>
        <v>0</v>
      </c>
      <c r="G271" s="232"/>
      <c r="H271" s="180"/>
      <c r="I271" s="95">
        <f t="shared" si="38"/>
        <v>0</v>
      </c>
      <c r="J271" s="232"/>
      <c r="K271" s="180"/>
      <c r="L271" s="95">
        <f t="shared" si="39"/>
        <v>0</v>
      </c>
      <c r="M271" s="275"/>
      <c r="N271" s="47"/>
      <c r="O271" s="95">
        <f t="shared" si="40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50"/>
        <v>0</v>
      </c>
      <c r="D272" s="234">
        <f>SUM(D273:D275)</f>
        <v>0</v>
      </c>
      <c r="E272" s="34">
        <f>SUM(E273:E275)</f>
        <v>0</v>
      </c>
      <c r="F272" s="131">
        <f t="shared" si="37"/>
        <v>0</v>
      </c>
      <c r="G272" s="234">
        <f>SUM(G273:G275)</f>
        <v>0</v>
      </c>
      <c r="H272" s="104">
        <f>SUM(H273:H275)</f>
        <v>0</v>
      </c>
      <c r="I272" s="98">
        <f t="shared" si="38"/>
        <v>0</v>
      </c>
      <c r="J272" s="234">
        <f>SUM(J273:J275)</f>
        <v>0</v>
      </c>
      <c r="K272" s="104">
        <f>SUM(K273:K275)</f>
        <v>0</v>
      </c>
      <c r="L272" s="98">
        <f t="shared" si="39"/>
        <v>0</v>
      </c>
      <c r="M272" s="119">
        <f>SUM(M273:M275)</f>
        <v>0</v>
      </c>
      <c r="N272" s="34">
        <f>SUM(N273:N275)</f>
        <v>0</v>
      </c>
      <c r="O272" s="98">
        <f t="shared" si="40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50"/>
        <v>0</v>
      </c>
      <c r="D273" s="233"/>
      <c r="E273" s="52"/>
      <c r="F273" s="126">
        <f t="shared" si="37"/>
        <v>0</v>
      </c>
      <c r="G273" s="233"/>
      <c r="H273" s="181"/>
      <c r="I273" s="96">
        <f t="shared" si="38"/>
        <v>0</v>
      </c>
      <c r="J273" s="233"/>
      <c r="K273" s="181"/>
      <c r="L273" s="96">
        <f t="shared" si="39"/>
        <v>0</v>
      </c>
      <c r="M273" s="110"/>
      <c r="N273" s="52"/>
      <c r="O273" s="96">
        <f t="shared" si="40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50"/>
        <v>0</v>
      </c>
      <c r="D274" s="233"/>
      <c r="E274" s="52"/>
      <c r="F274" s="126">
        <f t="shared" si="37"/>
        <v>0</v>
      </c>
      <c r="G274" s="233"/>
      <c r="H274" s="181"/>
      <c r="I274" s="96">
        <f t="shared" si="38"/>
        <v>0</v>
      </c>
      <c r="J274" s="233"/>
      <c r="K274" s="181"/>
      <c r="L274" s="96">
        <f t="shared" si="39"/>
        <v>0</v>
      </c>
      <c r="M274" s="110"/>
      <c r="N274" s="52"/>
      <c r="O274" s="96">
        <f t="shared" si="40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50"/>
        <v>0</v>
      </c>
      <c r="D275" s="232"/>
      <c r="E275" s="47"/>
      <c r="F275" s="127">
        <f t="shared" si="37"/>
        <v>0</v>
      </c>
      <c r="G275" s="232"/>
      <c r="H275" s="180"/>
      <c r="I275" s="95">
        <f t="shared" si="38"/>
        <v>0</v>
      </c>
      <c r="J275" s="232"/>
      <c r="K275" s="180"/>
      <c r="L275" s="95">
        <f t="shared" si="39"/>
        <v>0</v>
      </c>
      <c r="M275" s="275"/>
      <c r="N275" s="47"/>
      <c r="O275" s="95">
        <f t="shared" si="40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50"/>
        <v>0</v>
      </c>
      <c r="D276" s="233"/>
      <c r="E276" s="52"/>
      <c r="F276" s="126">
        <f t="shared" si="37"/>
        <v>0</v>
      </c>
      <c r="G276" s="233"/>
      <c r="H276" s="181"/>
      <c r="I276" s="96">
        <f t="shared" si="38"/>
        <v>0</v>
      </c>
      <c r="J276" s="233"/>
      <c r="K276" s="181"/>
      <c r="L276" s="96">
        <f t="shared" si="39"/>
        <v>0</v>
      </c>
      <c r="M276" s="110"/>
      <c r="N276" s="52"/>
      <c r="O276" s="96">
        <f t="shared" si="40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50"/>
        <v>0</v>
      </c>
      <c r="D277" s="234">
        <f>SUM(D278:D279)</f>
        <v>0</v>
      </c>
      <c r="E277" s="34">
        <f>SUM(E278:E279)</f>
        <v>0</v>
      </c>
      <c r="F277" s="131">
        <f t="shared" si="37"/>
        <v>0</v>
      </c>
      <c r="G277" s="234">
        <f>SUM(G278:G279)</f>
        <v>0</v>
      </c>
      <c r="H277" s="104">
        <f>SUM(H278:H279)</f>
        <v>0</v>
      </c>
      <c r="I277" s="98">
        <f t="shared" si="38"/>
        <v>0</v>
      </c>
      <c r="J277" s="234">
        <f>SUM(J278:J279)</f>
        <v>0</v>
      </c>
      <c r="K277" s="104">
        <f>SUM(K278:K279)</f>
        <v>0</v>
      </c>
      <c r="L277" s="98">
        <f t="shared" si="39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50"/>
        <v>0</v>
      </c>
      <c r="D278" s="233"/>
      <c r="E278" s="52"/>
      <c r="F278" s="126">
        <f t="shared" si="37"/>
        <v>0</v>
      </c>
      <c r="G278" s="233"/>
      <c r="H278" s="181"/>
      <c r="I278" s="96">
        <f t="shared" si="38"/>
        <v>0</v>
      </c>
      <c r="J278" s="233"/>
      <c r="K278" s="181"/>
      <c r="L278" s="96">
        <f t="shared" si="39"/>
        <v>0</v>
      </c>
      <c r="M278" s="110"/>
      <c r="N278" s="52"/>
      <c r="O278" s="96">
        <f t="shared" ref="O278:O281" si="63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50"/>
        <v>0</v>
      </c>
      <c r="D279" s="233"/>
      <c r="E279" s="52"/>
      <c r="F279" s="126">
        <f t="shared" si="37"/>
        <v>0</v>
      </c>
      <c r="G279" s="233"/>
      <c r="H279" s="181"/>
      <c r="I279" s="96">
        <f t="shared" si="38"/>
        <v>0</v>
      </c>
      <c r="J279" s="233"/>
      <c r="K279" s="181"/>
      <c r="L279" s="96">
        <f t="shared" si="39"/>
        <v>0</v>
      </c>
      <c r="M279" s="110"/>
      <c r="N279" s="52"/>
      <c r="O279" s="96">
        <f t="shared" si="63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50"/>
        <v>0</v>
      </c>
      <c r="D280" s="232"/>
      <c r="E280" s="47"/>
      <c r="F280" s="127">
        <f t="shared" si="37"/>
        <v>0</v>
      </c>
      <c r="G280" s="232"/>
      <c r="H280" s="180"/>
      <c r="I280" s="95">
        <f t="shared" si="38"/>
        <v>0</v>
      </c>
      <c r="J280" s="232"/>
      <c r="K280" s="180"/>
      <c r="L280" s="95">
        <f t="shared" si="39"/>
        <v>0</v>
      </c>
      <c r="M280" s="275"/>
      <c r="N280" s="47"/>
      <c r="O280" s="95">
        <f t="shared" si="63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50"/>
        <v>0</v>
      </c>
      <c r="D281" s="244">
        <f>D282</f>
        <v>0</v>
      </c>
      <c r="E281" s="55">
        <f>SUM(E282)</f>
        <v>0</v>
      </c>
      <c r="F281" s="245">
        <f t="shared" si="37"/>
        <v>0</v>
      </c>
      <c r="G281" s="244">
        <f>G282</f>
        <v>0</v>
      </c>
      <c r="H281" s="187">
        <f>SUM(H282)</f>
        <v>0</v>
      </c>
      <c r="I281" s="265">
        <f t="shared" si="38"/>
        <v>0</v>
      </c>
      <c r="J281" s="244">
        <f>J282</f>
        <v>0</v>
      </c>
      <c r="K281" s="187">
        <f>SUM(K282)</f>
        <v>0</v>
      </c>
      <c r="L281" s="265">
        <f t="shared" si="39"/>
        <v>0</v>
      </c>
      <c r="M281" s="121">
        <f>SUM(M282)</f>
        <v>0</v>
      </c>
      <c r="N281" s="55">
        <f>SUM(N282)</f>
        <v>0</v>
      </c>
      <c r="O281" s="265">
        <f t="shared" si="63"/>
        <v>0</v>
      </c>
      <c r="P281" s="335"/>
    </row>
    <row r="282" spans="1:16" x14ac:dyDescent="0.25">
      <c r="A282" s="56">
        <v>7720</v>
      </c>
      <c r="B282" s="57" t="s">
        <v>250</v>
      </c>
      <c r="C282" s="360">
        <f t="shared" si="50"/>
        <v>0</v>
      </c>
      <c r="D282" s="251"/>
      <c r="E282" s="58"/>
      <c r="F282" s="252">
        <f t="shared" si="37"/>
        <v>0</v>
      </c>
      <c r="G282" s="251"/>
      <c r="H282" s="191"/>
      <c r="I282" s="150">
        <f t="shared" si="38"/>
        <v>0</v>
      </c>
      <c r="J282" s="251"/>
      <c r="K282" s="191"/>
      <c r="L282" s="150">
        <f>J282+K282</f>
        <v>0</v>
      </c>
      <c r="M282" s="276"/>
      <c r="N282" s="58"/>
      <c r="O282" s="150">
        <f>M282+N282</f>
        <v>0</v>
      </c>
      <c r="P282" s="328"/>
    </row>
    <row r="283" spans="1:16" x14ac:dyDescent="0.25">
      <c r="A283" s="149"/>
      <c r="B283" s="69" t="s">
        <v>278</v>
      </c>
      <c r="C283" s="359">
        <f t="shared" si="50"/>
        <v>0</v>
      </c>
      <c r="D283" s="115">
        <f>SUM(D284:D285)</f>
        <v>0</v>
      </c>
      <c r="E283" s="93">
        <f>SUM(E284:E285)</f>
        <v>0</v>
      </c>
      <c r="F283" s="231">
        <f t="shared" si="37"/>
        <v>0</v>
      </c>
      <c r="G283" s="115">
        <f>SUM(G284:G285)</f>
        <v>0</v>
      </c>
      <c r="H283" s="179">
        <f>SUM(H284:H285)</f>
        <v>0</v>
      </c>
      <c r="I283" s="94">
        <f t="shared" si="38"/>
        <v>0</v>
      </c>
      <c r="J283" s="115">
        <f>SUM(J284:J285)</f>
        <v>0</v>
      </c>
      <c r="K283" s="179">
        <f>SUM(K284:K285)</f>
        <v>0</v>
      </c>
      <c r="L283" s="94">
        <f t="shared" si="39"/>
        <v>0</v>
      </c>
      <c r="M283" s="120">
        <f>SUM(M284:M285)</f>
        <v>0</v>
      </c>
      <c r="N283" s="93">
        <f>SUM(N284:N285)</f>
        <v>0</v>
      </c>
      <c r="O283" s="94">
        <f t="shared" ref="O283:O286" si="64">M283+N283</f>
        <v>0</v>
      </c>
      <c r="P283" s="329"/>
    </row>
    <row r="284" spans="1:16" x14ac:dyDescent="0.25">
      <c r="A284" s="130" t="s">
        <v>281</v>
      </c>
      <c r="B284" s="31" t="s">
        <v>279</v>
      </c>
      <c r="C284" s="343">
        <f t="shared" si="50"/>
        <v>0</v>
      </c>
      <c r="D284" s="233"/>
      <c r="E284" s="52"/>
      <c r="F284" s="126">
        <f t="shared" si="37"/>
        <v>0</v>
      </c>
      <c r="G284" s="233"/>
      <c r="H284" s="181"/>
      <c r="I284" s="96">
        <f t="shared" si="38"/>
        <v>0</v>
      </c>
      <c r="J284" s="233"/>
      <c r="K284" s="181"/>
      <c r="L284" s="96">
        <f t="shared" si="39"/>
        <v>0</v>
      </c>
      <c r="M284" s="110"/>
      <c r="N284" s="52"/>
      <c r="O284" s="96">
        <f t="shared" si="64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50"/>
        <v>0</v>
      </c>
      <c r="D285" s="232"/>
      <c r="E285" s="47"/>
      <c r="F285" s="127">
        <f t="shared" si="37"/>
        <v>0</v>
      </c>
      <c r="G285" s="232"/>
      <c r="H285" s="180"/>
      <c r="I285" s="95">
        <f t="shared" si="38"/>
        <v>0</v>
      </c>
      <c r="J285" s="232"/>
      <c r="K285" s="180"/>
      <c r="L285" s="95">
        <f t="shared" si="39"/>
        <v>0</v>
      </c>
      <c r="M285" s="275"/>
      <c r="N285" s="47"/>
      <c r="O285" s="95">
        <f t="shared" si="64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3392098</v>
      </c>
      <c r="D286" s="403">
        <f>SUM(D283,D269,D231,D196,D188,D174,D76,D54)</f>
        <v>3439446</v>
      </c>
      <c r="E286" s="404">
        <f>SUM(E283,E269,E231,E196,E188,E174,E76,E54)</f>
        <v>-47348</v>
      </c>
      <c r="F286" s="405">
        <f t="shared" si="37"/>
        <v>3392098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8"/>
        <v>0</v>
      </c>
      <c r="J286" s="403">
        <f>SUM(J283,J269,J231,J196,J188,J174,J76,J54)</f>
        <v>0</v>
      </c>
      <c r="K286" s="406">
        <f>SUM(K283,K269,K231,K196,K188,K174,K76,K54)</f>
        <v>0</v>
      </c>
      <c r="L286" s="407">
        <f t="shared" si="39"/>
        <v>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64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65">F288+I288+L288+O288</f>
        <v>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0</v>
      </c>
      <c r="D290" s="250">
        <f t="shared" ref="D290:E290" si="66">SUM(D291,D293)-D301+D303</f>
        <v>0</v>
      </c>
      <c r="E290" s="143">
        <f t="shared" si="66"/>
        <v>0</v>
      </c>
      <c r="F290" s="144">
        <f>D290+E290</f>
        <v>0</v>
      </c>
      <c r="G290" s="250">
        <f t="shared" ref="G290:H290" si="67">SUM(G291,G293)-G301+G303</f>
        <v>0</v>
      </c>
      <c r="H290" s="190">
        <f t="shared" si="67"/>
        <v>0</v>
      </c>
      <c r="I290" s="147">
        <f>G290+H290</f>
        <v>0</v>
      </c>
      <c r="J290" s="250">
        <f t="shared" ref="J290:K290" si="68">SUM(J291,J293)-J301+J303</f>
        <v>0</v>
      </c>
      <c r="K290" s="190">
        <f t="shared" si="68"/>
        <v>0</v>
      </c>
      <c r="L290" s="147">
        <f>J290+K290</f>
        <v>0</v>
      </c>
      <c r="M290" s="142">
        <f t="shared" ref="M290:N290" si="69">SUM(M291,M293)-M301+M303</f>
        <v>0</v>
      </c>
      <c r="N290" s="143">
        <f t="shared" si="69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f t="shared" ref="D291" si="70"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E293" si="71">SUM(D294,D296,D298)-SUM(D295,D297,D299)</f>
        <v>0</v>
      </c>
      <c r="E293" s="143">
        <f t="shared" si="71"/>
        <v>0</v>
      </c>
      <c r="F293" s="144">
        <f>D293+E293</f>
        <v>0</v>
      </c>
      <c r="G293" s="250">
        <f t="shared" ref="G293:H293" si="72">SUM(G294,G296,G298)-SUM(G295,G297,G299)</f>
        <v>0</v>
      </c>
      <c r="H293" s="190">
        <f t="shared" si="72"/>
        <v>0</v>
      </c>
      <c r="I293" s="147">
        <f>G293+H293</f>
        <v>0</v>
      </c>
      <c r="J293" s="250">
        <f t="shared" ref="J293:K293" si="73">SUM(J294,J296,J298)-SUM(J295,J297,J299)</f>
        <v>0</v>
      </c>
      <c r="K293" s="190">
        <f t="shared" si="73"/>
        <v>0</v>
      </c>
      <c r="L293" s="147">
        <f>J293+K293</f>
        <v>0</v>
      </c>
      <c r="M293" s="142">
        <f t="shared" ref="M293:N293" si="74">SUM(M294,M296,M298)-SUM(M295,M297,M299)</f>
        <v>0</v>
      </c>
      <c r="N293" s="143">
        <f t="shared" si="74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75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75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75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76">G296+H296</f>
        <v>0</v>
      </c>
      <c r="J296" s="233"/>
      <c r="K296" s="181"/>
      <c r="L296" s="96">
        <f t="shared" ref="L296:L303" si="77">J296+K296</f>
        <v>0</v>
      </c>
      <c r="M296" s="110"/>
      <c r="N296" s="52"/>
      <c r="O296" s="96">
        <f t="shared" ref="O296:O303" si="78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75"/>
        <v>0</v>
      </c>
      <c r="D297" s="233"/>
      <c r="E297" s="52"/>
      <c r="F297" s="126">
        <f t="shared" ref="F297:F303" si="79">D297+E297</f>
        <v>0</v>
      </c>
      <c r="G297" s="233"/>
      <c r="H297" s="181"/>
      <c r="I297" s="96">
        <f t="shared" si="76"/>
        <v>0</v>
      </c>
      <c r="J297" s="233"/>
      <c r="K297" s="181"/>
      <c r="L297" s="96">
        <f t="shared" si="77"/>
        <v>0</v>
      </c>
      <c r="M297" s="110"/>
      <c r="N297" s="52"/>
      <c r="O297" s="96">
        <f t="shared" si="78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75"/>
        <v>0</v>
      </c>
      <c r="D298" s="233"/>
      <c r="E298" s="52"/>
      <c r="F298" s="126">
        <f t="shared" si="79"/>
        <v>0</v>
      </c>
      <c r="G298" s="233"/>
      <c r="H298" s="181"/>
      <c r="I298" s="96">
        <f t="shared" si="76"/>
        <v>0</v>
      </c>
      <c r="J298" s="233"/>
      <c r="K298" s="181"/>
      <c r="L298" s="96">
        <f t="shared" si="77"/>
        <v>0</v>
      </c>
      <c r="M298" s="110"/>
      <c r="N298" s="52"/>
      <c r="O298" s="96">
        <f t="shared" si="78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75"/>
        <v>0</v>
      </c>
      <c r="D299" s="241"/>
      <c r="E299" s="112"/>
      <c r="F299" s="242">
        <f t="shared" si="79"/>
        <v>0</v>
      </c>
      <c r="G299" s="241"/>
      <c r="H299" s="185"/>
      <c r="I299" s="135">
        <f t="shared" si="76"/>
        <v>0</v>
      </c>
      <c r="J299" s="241"/>
      <c r="K299" s="185"/>
      <c r="L299" s="135">
        <f t="shared" si="77"/>
        <v>0</v>
      </c>
      <c r="M299" s="113"/>
      <c r="N299" s="112"/>
      <c r="O299" s="135">
        <f t="shared" si="78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75"/>
        <v>0</v>
      </c>
      <c r="D301" s="253"/>
      <c r="E301" s="153"/>
      <c r="F301" s="254">
        <f t="shared" si="79"/>
        <v>0</v>
      </c>
      <c r="G301" s="253"/>
      <c r="H301" s="192"/>
      <c r="I301" s="154">
        <f t="shared" si="76"/>
        <v>0</v>
      </c>
      <c r="J301" s="253"/>
      <c r="K301" s="192"/>
      <c r="L301" s="154">
        <f t="shared" si="77"/>
        <v>0</v>
      </c>
      <c r="M301" s="284"/>
      <c r="N301" s="153"/>
      <c r="O301" s="154">
        <f t="shared" si="78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75"/>
        <v>0</v>
      </c>
      <c r="D303" s="257"/>
      <c r="E303" s="161"/>
      <c r="F303" s="258">
        <f t="shared" si="79"/>
        <v>0</v>
      </c>
      <c r="G303" s="253"/>
      <c r="H303" s="192"/>
      <c r="I303" s="154">
        <f t="shared" si="76"/>
        <v>0</v>
      </c>
      <c r="J303" s="253"/>
      <c r="K303" s="192"/>
      <c r="L303" s="154">
        <f t="shared" si="77"/>
        <v>0</v>
      </c>
      <c r="M303" s="284"/>
      <c r="N303" s="153"/>
      <c r="O303" s="154">
        <f t="shared" si="78"/>
        <v>0</v>
      </c>
      <c r="P303" s="340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6" x14ac:dyDescent="0.25">
      <c r="A305" s="352"/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</row>
    <row r="306" spans="1:16" x14ac:dyDescent="0.25">
      <c r="A306" s="352"/>
      <c r="B306" s="352"/>
      <c r="C306" s="352"/>
      <c r="D306" s="352"/>
      <c r="E306" s="352"/>
      <c r="F306" s="352"/>
      <c r="G306" s="352"/>
      <c r="H306" s="352"/>
      <c r="I306" s="352"/>
      <c r="J306" s="352"/>
      <c r="K306" s="352"/>
      <c r="L306" s="352"/>
      <c r="M306" s="352"/>
      <c r="N306" s="352"/>
      <c r="O306" s="352"/>
      <c r="P306" s="352"/>
    </row>
    <row r="307" spans="1:16" x14ac:dyDescent="0.25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</row>
    <row r="308" spans="1:16" x14ac:dyDescent="0.25">
      <c r="A308" s="352"/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</row>
    <row r="309" spans="1:16" x14ac:dyDescent="0.25">
      <c r="A309" s="352"/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</row>
    <row r="310" spans="1:16" x14ac:dyDescent="0.25">
      <c r="A310" s="352"/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</row>
    <row r="311" spans="1:16" x14ac:dyDescent="0.25">
      <c r="A311" s="352"/>
      <c r="B311" s="352"/>
      <c r="C311" s="35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</row>
    <row r="312" spans="1:16" x14ac:dyDescent="0.25">
      <c r="A312" s="352"/>
      <c r="B312" s="352"/>
      <c r="C312" s="352"/>
      <c r="D312" s="352"/>
      <c r="E312" s="352"/>
      <c r="F312" s="352"/>
      <c r="G312" s="352"/>
      <c r="H312" s="352"/>
      <c r="I312" s="352"/>
      <c r="J312" s="352"/>
      <c r="K312" s="352"/>
      <c r="L312" s="352"/>
      <c r="M312" s="352"/>
      <c r="N312" s="352"/>
      <c r="O312" s="352"/>
      <c r="P312" s="352"/>
    </row>
    <row r="313" spans="1:16" x14ac:dyDescent="0.25">
      <c r="A313" s="352"/>
      <c r="B313" s="352"/>
      <c r="C313" s="352"/>
      <c r="D313" s="352"/>
      <c r="E313" s="352"/>
      <c r="F313" s="352"/>
      <c r="G313" s="352"/>
      <c r="H313" s="352"/>
      <c r="I313" s="352"/>
      <c r="J313" s="352"/>
      <c r="K313" s="352"/>
      <c r="L313" s="352"/>
      <c r="M313" s="352"/>
      <c r="N313" s="352"/>
      <c r="O313" s="352"/>
      <c r="P313" s="352"/>
    </row>
    <row r="314" spans="1:16" x14ac:dyDescent="0.25">
      <c r="A314" s="352"/>
      <c r="B314" s="352"/>
      <c r="C314" s="352"/>
      <c r="D314" s="352"/>
      <c r="E314" s="352"/>
      <c r="F314" s="352"/>
      <c r="G314" s="352"/>
      <c r="H314" s="352"/>
      <c r="I314" s="352"/>
      <c r="J314" s="352"/>
      <c r="K314" s="352"/>
      <c r="L314" s="352"/>
      <c r="M314" s="352"/>
      <c r="N314" s="352"/>
      <c r="O314" s="352"/>
      <c r="P314" s="352"/>
    </row>
    <row r="315" spans="1:16" x14ac:dyDescent="0.25">
      <c r="A315" s="352"/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</row>
    <row r="316" spans="1:16" x14ac:dyDescent="0.25">
      <c r="A316" s="352"/>
      <c r="B316" s="352"/>
      <c r="C316" s="352"/>
      <c r="D316" s="352"/>
      <c r="E316" s="352"/>
      <c r="F316" s="352"/>
      <c r="G316" s="352"/>
      <c r="H316" s="352"/>
      <c r="I316" s="352"/>
      <c r="J316" s="352"/>
      <c r="K316" s="352"/>
      <c r="L316" s="352"/>
      <c r="M316" s="352"/>
      <c r="N316" s="352"/>
      <c r="O316" s="352"/>
      <c r="P316" s="352"/>
    </row>
    <row r="317" spans="1:16" x14ac:dyDescent="0.25">
      <c r="A317" s="352"/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</row>
    <row r="318" spans="1:16" x14ac:dyDescent="0.25">
      <c r="A318" s="352"/>
      <c r="B318" s="352"/>
      <c r="C318" s="352"/>
      <c r="D318" s="352"/>
      <c r="E318" s="352"/>
      <c r="F318" s="352"/>
      <c r="G318" s="352"/>
      <c r="H318" s="352"/>
      <c r="I318" s="352"/>
      <c r="J318" s="352"/>
      <c r="K318" s="352"/>
      <c r="L318" s="352"/>
      <c r="M318" s="352"/>
      <c r="N318" s="352"/>
      <c r="O318" s="352"/>
      <c r="P318" s="352"/>
    </row>
    <row r="319" spans="1:16" x14ac:dyDescent="0.25">
      <c r="A319" s="352"/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</row>
    <row r="320" spans="1:16" x14ac:dyDescent="0.25">
      <c r="A320" s="352"/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</row>
    <row r="321" spans="1:16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</row>
    <row r="322" spans="1:16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</row>
    <row r="323" spans="1:16" x14ac:dyDescent="0.25">
      <c r="A323" s="350"/>
      <c r="B323" s="350"/>
      <c r="C323" s="350"/>
      <c r="D323" s="350"/>
      <c r="E323" s="350"/>
      <c r="F323" s="350"/>
      <c r="G323" s="350"/>
      <c r="H323" s="350"/>
      <c r="I323" s="350"/>
      <c r="J323" s="350"/>
      <c r="K323" s="350"/>
      <c r="L323" s="350"/>
      <c r="M323" s="350"/>
      <c r="N323" s="350"/>
      <c r="O323" s="350"/>
      <c r="P323" s="352"/>
    </row>
    <row r="324" spans="1:16" x14ac:dyDescent="0.25">
      <c r="A324" s="350"/>
      <c r="B324" s="350"/>
      <c r="C324" s="350"/>
      <c r="D324" s="350"/>
      <c r="E324" s="350"/>
      <c r="F324" s="350"/>
      <c r="G324" s="350"/>
      <c r="H324" s="350"/>
      <c r="I324" s="350"/>
      <c r="J324" s="350"/>
      <c r="K324" s="350"/>
      <c r="L324" s="350"/>
      <c r="M324" s="350"/>
      <c r="N324" s="350"/>
      <c r="O324" s="350"/>
      <c r="P324" s="352"/>
    </row>
    <row r="325" spans="1:16" x14ac:dyDescent="0.25">
      <c r="A325" s="350"/>
      <c r="B325" s="350"/>
      <c r="C325" s="350"/>
      <c r="D325" s="350"/>
      <c r="E325" s="350"/>
      <c r="F325" s="350"/>
      <c r="G325" s="350"/>
      <c r="H325" s="350"/>
      <c r="I325" s="350"/>
      <c r="J325" s="350"/>
      <c r="K325" s="350"/>
      <c r="L325" s="350"/>
      <c r="M325" s="350"/>
      <c r="N325" s="350"/>
      <c r="O325" s="350"/>
      <c r="P325" s="352"/>
    </row>
    <row r="326" spans="1:16" x14ac:dyDescent="0.25">
      <c r="A326" s="350"/>
      <c r="B326" s="350"/>
      <c r="C326" s="350"/>
      <c r="D326" s="350"/>
      <c r="E326" s="350"/>
      <c r="F326" s="350"/>
      <c r="G326" s="350"/>
      <c r="H326" s="350"/>
      <c r="I326" s="350"/>
      <c r="J326" s="350"/>
      <c r="K326" s="350"/>
      <c r="L326" s="350"/>
      <c r="M326" s="350"/>
      <c r="N326" s="350"/>
      <c r="O326" s="350"/>
      <c r="P326" s="352"/>
    </row>
    <row r="327" spans="1:16" x14ac:dyDescent="0.25">
      <c r="A327" s="350"/>
      <c r="B327" s="350"/>
      <c r="C327" s="350"/>
      <c r="D327" s="350"/>
      <c r="E327" s="350"/>
      <c r="F327" s="350"/>
      <c r="G327" s="350"/>
      <c r="H327" s="350"/>
      <c r="I327" s="350"/>
      <c r="J327" s="350"/>
      <c r="K327" s="350"/>
      <c r="L327" s="350"/>
      <c r="M327" s="350"/>
      <c r="N327" s="350"/>
      <c r="O327" s="350"/>
      <c r="P327" s="352"/>
    </row>
    <row r="328" spans="1:16" x14ac:dyDescent="0.25">
      <c r="A328" s="350"/>
      <c r="B328" s="350"/>
      <c r="C328" s="350"/>
      <c r="D328" s="350"/>
      <c r="E328" s="350"/>
      <c r="F328" s="350"/>
      <c r="G328" s="350"/>
      <c r="H328" s="350"/>
      <c r="I328" s="350"/>
      <c r="J328" s="350"/>
      <c r="K328" s="350"/>
      <c r="L328" s="350"/>
      <c r="M328" s="350"/>
      <c r="N328" s="350"/>
      <c r="O328" s="350"/>
      <c r="P328" s="352"/>
    </row>
    <row r="329" spans="1:16" x14ac:dyDescent="0.25">
      <c r="A329" s="350"/>
      <c r="B329" s="350"/>
      <c r="C329" s="350"/>
      <c r="D329" s="350"/>
      <c r="E329" s="350"/>
      <c r="F329" s="350"/>
      <c r="G329" s="350"/>
      <c r="H329" s="350"/>
      <c r="I329" s="350"/>
      <c r="J329" s="350"/>
      <c r="K329" s="350"/>
      <c r="L329" s="350"/>
      <c r="M329" s="350"/>
      <c r="N329" s="350"/>
      <c r="O329" s="350"/>
      <c r="P329" s="352"/>
    </row>
    <row r="330" spans="1:16" x14ac:dyDescent="0.25">
      <c r="A330" s="350"/>
      <c r="B330" s="350"/>
      <c r="C330" s="350"/>
      <c r="D330" s="350"/>
      <c r="E330" s="350"/>
      <c r="F330" s="350"/>
      <c r="G330" s="350"/>
      <c r="H330" s="350"/>
      <c r="I330" s="350"/>
      <c r="J330" s="350"/>
      <c r="K330" s="350"/>
      <c r="L330" s="350"/>
      <c r="M330" s="350"/>
      <c r="N330" s="350"/>
      <c r="O330" s="350"/>
      <c r="P330" s="352"/>
    </row>
  </sheetData>
  <sheetProtection algorithmName="SHA-512" hashValue="pDzOYF9UT9/NdPeaeaoTkgy7fOaQUAu2J/5x70gqZ75j8O7KInZ4368QmQ0KvTYOiiGh6Q/KqsVfMakbUTiHUA==" saltValue="5dxoPY16quj8w591r3iFCg==" spinCount="100000" sheet="1" objects="1" scenarios="1" formatCells="0" formatColumns="0" formatRows="0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23.pielikums Jūrmalas pilsētas domes 
2015.gada 5.marta saistošajiem noteikumiem Nr.13
(protokols Nr.6, 11.punkts)
Tāme Nr.09.1.6.  </first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2D050"/>
  </sheetPr>
  <dimension ref="A1:S338"/>
  <sheetViews>
    <sheetView view="pageLayout" zoomScaleNormal="90" workbookViewId="0">
      <selection activeCell="T5" sqref="T5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customHeight="1" x14ac:dyDescent="0.25">
      <c r="A5" s="5" t="s">
        <v>0</v>
      </c>
      <c r="B5" s="6"/>
      <c r="C5" s="1100" t="s">
        <v>319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2.75" customHeight="1" x14ac:dyDescent="0.25">
      <c r="A6" s="5" t="s">
        <v>1</v>
      </c>
      <c r="B6" s="6"/>
      <c r="C6" s="1100" t="s">
        <v>318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320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457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1024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446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/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/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9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9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9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9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9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9" s="17" customFormat="1" ht="32.25" customHeight="1" thickBot="1" x14ac:dyDescent="0.3">
      <c r="A22" s="18"/>
      <c r="B22" s="19" t="s">
        <v>20</v>
      </c>
      <c r="C22" s="353">
        <f>F22+I22+L22+O22</f>
        <v>147509</v>
      </c>
      <c r="D22" s="195">
        <f>SUM(D23,D26,D27,D43,D44)</f>
        <v>147509</v>
      </c>
      <c r="E22" s="20">
        <f>SUM(E23,E26,E27,E43,E44)</f>
        <v>0</v>
      </c>
      <c r="F22" s="196">
        <f t="shared" ref="F22:F27" si="0">D22+E22</f>
        <v>147509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  <c r="S22" s="281"/>
    </row>
    <row r="23" spans="1:19" ht="21.75" customHeight="1" thickTop="1" x14ac:dyDescent="0.25">
      <c r="A23" s="22"/>
      <c r="B23" s="23" t="s">
        <v>21</v>
      </c>
      <c r="C23" s="354">
        <f>F23+I23+L23+O23</f>
        <v>0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  <c r="S23" s="281"/>
    </row>
    <row r="24" spans="1:19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  <c r="S24" s="281"/>
    </row>
    <row r="25" spans="1:19" x14ac:dyDescent="0.25">
      <c r="A25" s="30"/>
      <c r="B25" s="31" t="s">
        <v>23</v>
      </c>
      <c r="C25" s="356">
        <f>F25+I25+L25+O25</f>
        <v>0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  <c r="S25" s="281"/>
    </row>
    <row r="26" spans="1:19" s="17" customFormat="1" ht="33.75" customHeight="1" thickBot="1" x14ac:dyDescent="0.3">
      <c r="A26" s="159">
        <v>19300</v>
      </c>
      <c r="B26" s="159" t="s">
        <v>277</v>
      </c>
      <c r="C26" s="357">
        <f>SUM(F26,I26)</f>
        <v>147509</v>
      </c>
      <c r="D26" s="203">
        <v>147509</v>
      </c>
      <c r="E26" s="35"/>
      <c r="F26" s="204">
        <f t="shared" si="0"/>
        <v>147509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  <c r="S26" s="281"/>
    </row>
    <row r="27" spans="1:19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  <c r="S27" s="281"/>
    </row>
    <row r="28" spans="1:19" s="17" customFormat="1" ht="36" x14ac:dyDescent="0.25">
      <c r="A28" s="38">
        <v>21300</v>
      </c>
      <c r="B28" s="38" t="s">
        <v>26</v>
      </c>
      <c r="C28" s="358">
        <f t="shared" ref="C28:C42" si="1">L28</f>
        <v>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  <c r="S28" s="281"/>
    </row>
    <row r="29" spans="1:19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  <c r="S29" s="281"/>
    </row>
    <row r="30" spans="1:19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  <c r="S30" s="281"/>
    </row>
    <row r="31" spans="1:19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  <c r="S31" s="281"/>
    </row>
    <row r="32" spans="1:19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  <c r="S32" s="281"/>
    </row>
    <row r="33" spans="1:19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  <c r="S33" s="281"/>
    </row>
    <row r="34" spans="1:19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  <c r="S34" s="281"/>
    </row>
    <row r="35" spans="1:19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  <c r="S35" s="281"/>
    </row>
    <row r="36" spans="1:19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  <c r="S36" s="281"/>
    </row>
    <row r="37" spans="1:19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  <c r="S37" s="281"/>
    </row>
    <row r="38" spans="1:19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  <c r="S38" s="281"/>
    </row>
    <row r="39" spans="1:19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  <c r="S39" s="281"/>
    </row>
    <row r="40" spans="1:19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  <c r="S40" s="281"/>
    </row>
    <row r="41" spans="1:19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  <c r="S41" s="281"/>
    </row>
    <row r="42" spans="1:19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  <c r="S42" s="281"/>
    </row>
    <row r="43" spans="1:19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  <c r="S43" s="281"/>
    </row>
    <row r="44" spans="1:19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  <c r="S44" s="281"/>
    </row>
    <row r="45" spans="1:19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  <c r="S45" s="281"/>
    </row>
    <row r="46" spans="1:19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  <c r="S46" s="281"/>
    </row>
    <row r="47" spans="1:19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  <c r="S47" s="281"/>
    </row>
    <row r="48" spans="1:19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  <c r="S48" s="281"/>
    </row>
    <row r="49" spans="1:19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  <c r="S49" s="281"/>
    </row>
    <row r="50" spans="1:19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  <c r="S50" s="281"/>
    </row>
    <row r="51" spans="1:19" s="17" customFormat="1" ht="12.75" thickBot="1" x14ac:dyDescent="0.3">
      <c r="A51" s="77"/>
      <c r="B51" s="18" t="s">
        <v>48</v>
      </c>
      <c r="C51" s="366">
        <f t="shared" ref="C51:C114" si="4">F51+I51+L51+O51</f>
        <v>147509</v>
      </c>
      <c r="D51" s="221">
        <f>SUM(D52,D283)</f>
        <v>147509</v>
      </c>
      <c r="E51" s="78">
        <f>SUM(E52,E283)</f>
        <v>0</v>
      </c>
      <c r="F51" s="222">
        <f t="shared" ref="F51:F115" si="5">D51+E51</f>
        <v>147509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0</v>
      </c>
      <c r="K51" s="175">
        <f>SUM(K52,K283)</f>
        <v>0</v>
      </c>
      <c r="L51" s="79">
        <f t="shared" ref="L51:L115" si="7">J51+K51</f>
        <v>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  <c r="S51" s="281"/>
    </row>
    <row r="52" spans="1:19" s="17" customFormat="1" ht="36.75" thickTop="1" x14ac:dyDescent="0.25">
      <c r="A52" s="80"/>
      <c r="B52" s="81" t="s">
        <v>49</v>
      </c>
      <c r="C52" s="367">
        <f t="shared" si="4"/>
        <v>147509</v>
      </c>
      <c r="D52" s="223">
        <f>SUM(D53,D195)</f>
        <v>147509</v>
      </c>
      <c r="E52" s="82">
        <f>SUM(E53,E195)</f>
        <v>0</v>
      </c>
      <c r="F52" s="224">
        <f t="shared" si="5"/>
        <v>147509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0</v>
      </c>
      <c r="K52" s="176">
        <f>SUM(K53,K195)</f>
        <v>0</v>
      </c>
      <c r="L52" s="83">
        <f t="shared" si="7"/>
        <v>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  <c r="S52" s="281"/>
    </row>
    <row r="53" spans="1:19" s="17" customFormat="1" ht="24" x14ac:dyDescent="0.25">
      <c r="A53" s="84"/>
      <c r="B53" s="15" t="s">
        <v>50</v>
      </c>
      <c r="C53" s="368">
        <f t="shared" si="4"/>
        <v>143509</v>
      </c>
      <c r="D53" s="225">
        <f>SUM(D54,D76,D174,D188)</f>
        <v>143509</v>
      </c>
      <c r="E53" s="85">
        <f>SUM(E54,E76,E174,E188)</f>
        <v>0</v>
      </c>
      <c r="F53" s="226">
        <f t="shared" si="5"/>
        <v>143509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0</v>
      </c>
      <c r="K53" s="177">
        <f>SUM(K54,K76,K174,K188)</f>
        <v>0</v>
      </c>
      <c r="L53" s="86">
        <f t="shared" si="7"/>
        <v>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  <c r="S53" s="281"/>
    </row>
    <row r="54" spans="1:19" s="17" customFormat="1" x14ac:dyDescent="0.25">
      <c r="A54" s="87">
        <v>1000</v>
      </c>
      <c r="B54" s="87" t="s">
        <v>51</v>
      </c>
      <c r="C54" s="369">
        <f t="shared" si="4"/>
        <v>23881</v>
      </c>
      <c r="D54" s="227">
        <f>SUM(D55,D68)</f>
        <v>23881</v>
      </c>
      <c r="E54" s="88">
        <f>SUM(E55,E68)</f>
        <v>0</v>
      </c>
      <c r="F54" s="228">
        <f t="shared" si="5"/>
        <v>23881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  <c r="S54" s="281"/>
    </row>
    <row r="55" spans="1:19" x14ac:dyDescent="0.25">
      <c r="A55" s="38">
        <v>1100</v>
      </c>
      <c r="B55" s="90" t="s">
        <v>52</v>
      </c>
      <c r="C55" s="358">
        <f t="shared" si="4"/>
        <v>20452</v>
      </c>
      <c r="D55" s="229">
        <f>SUM(D56,D59,D67)</f>
        <v>20452</v>
      </c>
      <c r="E55" s="43">
        <f>SUM(E56,E59,E67)</f>
        <v>0</v>
      </c>
      <c r="F55" s="230">
        <f t="shared" si="5"/>
        <v>20452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  <c r="S55" s="281"/>
    </row>
    <row r="56" spans="1:19" x14ac:dyDescent="0.25">
      <c r="A56" s="92">
        <v>1110</v>
      </c>
      <c r="B56" s="69" t="s">
        <v>53</v>
      </c>
      <c r="C56" s="364">
        <f t="shared" si="4"/>
        <v>0</v>
      </c>
      <c r="D56" s="115">
        <f>SUM(D57:D58)</f>
        <v>0</v>
      </c>
      <c r="E56" s="93">
        <f>SUM(E57:E58)</f>
        <v>0</v>
      </c>
      <c r="F56" s="231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  <c r="S56" s="281"/>
    </row>
    <row r="57" spans="1:19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  <c r="S57" s="281"/>
    </row>
    <row r="58" spans="1:19" ht="24" customHeight="1" x14ac:dyDescent="0.25">
      <c r="A58" s="31">
        <v>1119</v>
      </c>
      <c r="B58" s="50" t="s">
        <v>55</v>
      </c>
      <c r="C58" s="343">
        <f t="shared" si="4"/>
        <v>0</v>
      </c>
      <c r="D58" s="233"/>
      <c r="E58" s="52"/>
      <c r="F58" s="126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  <c r="S58" s="281"/>
    </row>
    <row r="59" spans="1:19" ht="23.25" customHeight="1" x14ac:dyDescent="0.25">
      <c r="A59" s="97">
        <v>1140</v>
      </c>
      <c r="B59" s="50" t="s">
        <v>56</v>
      </c>
      <c r="C59" s="343">
        <f t="shared" si="4"/>
        <v>0</v>
      </c>
      <c r="D59" s="234">
        <f>SUM(D60:D66)</f>
        <v>0</v>
      </c>
      <c r="E59" s="34">
        <f>SUM(E60:E66)</f>
        <v>0</v>
      </c>
      <c r="F59" s="131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  <c r="S59" s="281"/>
    </row>
    <row r="60" spans="1:19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  <c r="S60" s="281"/>
    </row>
    <row r="61" spans="1:19" ht="24.75" customHeight="1" x14ac:dyDescent="0.25">
      <c r="A61" s="31">
        <v>1142</v>
      </c>
      <c r="B61" s="50" t="s">
        <v>58</v>
      </c>
      <c r="C61" s="343">
        <f t="shared" si="4"/>
        <v>0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  <c r="S61" s="281"/>
    </row>
    <row r="62" spans="1:19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  <c r="S62" s="281"/>
    </row>
    <row r="63" spans="1:19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  <c r="S63" s="281"/>
    </row>
    <row r="64" spans="1:19" x14ac:dyDescent="0.25">
      <c r="A64" s="31">
        <v>1147</v>
      </c>
      <c r="B64" s="50" t="s">
        <v>61</v>
      </c>
      <c r="C64" s="343">
        <f t="shared" si="4"/>
        <v>0</v>
      </c>
      <c r="D64" s="233"/>
      <c r="E64" s="52"/>
      <c r="F64" s="126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  <c r="S64" s="281"/>
    </row>
    <row r="65" spans="1:19" x14ac:dyDescent="0.25">
      <c r="A65" s="31">
        <v>1148</v>
      </c>
      <c r="B65" s="50" t="s">
        <v>295</v>
      </c>
      <c r="C65" s="343">
        <f t="shared" si="4"/>
        <v>0</v>
      </c>
      <c r="D65" s="233"/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  <c r="S65" s="281"/>
    </row>
    <row r="66" spans="1:19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  <c r="S66" s="281"/>
    </row>
    <row r="67" spans="1:19" ht="36" x14ac:dyDescent="0.25">
      <c r="A67" s="92">
        <v>1150</v>
      </c>
      <c r="B67" s="69" t="s">
        <v>63</v>
      </c>
      <c r="C67" s="343">
        <f t="shared" si="4"/>
        <v>20452</v>
      </c>
      <c r="D67" s="235">
        <f>20652-200</f>
        <v>20452</v>
      </c>
      <c r="E67" s="99"/>
      <c r="F67" s="236">
        <f t="shared" si="5"/>
        <v>20452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  <c r="S67" s="281"/>
    </row>
    <row r="68" spans="1:19" ht="36" x14ac:dyDescent="0.25">
      <c r="A68" s="38">
        <v>1200</v>
      </c>
      <c r="B68" s="90" t="s">
        <v>64</v>
      </c>
      <c r="C68" s="358">
        <f t="shared" si="4"/>
        <v>3429</v>
      </c>
      <c r="D68" s="229">
        <f>SUM(D69:D70)</f>
        <v>3429</v>
      </c>
      <c r="E68" s="43">
        <f>SUM(E69:E70)</f>
        <v>0</v>
      </c>
      <c r="F68" s="230">
        <f>D68+E68</f>
        <v>3429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  <c r="S68" s="281"/>
    </row>
    <row r="69" spans="1:19" ht="24" x14ac:dyDescent="0.25">
      <c r="A69" s="102">
        <v>1210</v>
      </c>
      <c r="B69" s="45" t="s">
        <v>65</v>
      </c>
      <c r="C69" s="359">
        <f t="shared" si="4"/>
        <v>3429</v>
      </c>
      <c r="D69" s="232">
        <v>3429</v>
      </c>
      <c r="E69" s="47"/>
      <c r="F69" s="127">
        <f t="shared" si="5"/>
        <v>3429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  <c r="S69" s="281"/>
    </row>
    <row r="70" spans="1:19" ht="24" x14ac:dyDescent="0.25">
      <c r="A70" s="97">
        <v>1220</v>
      </c>
      <c r="B70" s="50" t="s">
        <v>66</v>
      </c>
      <c r="C70" s="343">
        <f t="shared" si="4"/>
        <v>0</v>
      </c>
      <c r="D70" s="234">
        <f>SUM(D71:D75)</f>
        <v>0</v>
      </c>
      <c r="E70" s="34">
        <f>SUM(E71:E75)</f>
        <v>0</v>
      </c>
      <c r="F70" s="131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  <c r="S70" s="281"/>
    </row>
    <row r="71" spans="1:19" ht="60" x14ac:dyDescent="0.25">
      <c r="A71" s="31">
        <v>1221</v>
      </c>
      <c r="B71" s="50" t="s">
        <v>296</v>
      </c>
      <c r="C71" s="343">
        <f t="shared" si="4"/>
        <v>0</v>
      </c>
      <c r="D71" s="233"/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  <c r="S71" s="281"/>
    </row>
    <row r="72" spans="1:19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  <c r="S72" s="281"/>
    </row>
    <row r="73" spans="1:19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  <c r="S73" s="281"/>
    </row>
    <row r="74" spans="1:19" ht="36" x14ac:dyDescent="0.25">
      <c r="A74" s="31">
        <v>1227</v>
      </c>
      <c r="B74" s="50" t="s">
        <v>68</v>
      </c>
      <c r="C74" s="343">
        <f t="shared" si="4"/>
        <v>0</v>
      </c>
      <c r="D74" s="233"/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  <c r="S74" s="281"/>
    </row>
    <row r="75" spans="1:19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  <c r="S75" s="281"/>
    </row>
    <row r="76" spans="1:19" ht="15" customHeight="1" x14ac:dyDescent="0.25">
      <c r="A76" s="87">
        <v>2000</v>
      </c>
      <c r="B76" s="87" t="s">
        <v>69</v>
      </c>
      <c r="C76" s="369">
        <f t="shared" si="4"/>
        <v>119628</v>
      </c>
      <c r="D76" s="227">
        <f>SUM(D77,D84,D131,D165,D166,D173)</f>
        <v>119628</v>
      </c>
      <c r="E76" s="88">
        <f>SUM(E77,E84,E131,E165,E166,E173)</f>
        <v>0</v>
      </c>
      <c r="F76" s="228">
        <f t="shared" si="5"/>
        <v>119628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0</v>
      </c>
      <c r="K76" s="178">
        <f>SUM(K77,K84,K131,K165,K166,K173)</f>
        <v>0</v>
      </c>
      <c r="L76" s="89">
        <f t="shared" si="7"/>
        <v>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  <c r="S76" s="281"/>
    </row>
    <row r="77" spans="1:19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  <c r="S77" s="281"/>
    </row>
    <row r="78" spans="1:19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  <c r="S78" s="281"/>
    </row>
    <row r="79" spans="1:19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  <c r="S79" s="281"/>
    </row>
    <row r="80" spans="1:19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  <c r="S80" s="281"/>
    </row>
    <row r="81" spans="1:19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  <c r="S81" s="281"/>
    </row>
    <row r="82" spans="1:19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  <c r="S82" s="281"/>
    </row>
    <row r="83" spans="1:19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  <c r="S83" s="281"/>
    </row>
    <row r="84" spans="1:19" x14ac:dyDescent="0.25">
      <c r="A84" s="38">
        <v>2200</v>
      </c>
      <c r="B84" s="90" t="s">
        <v>71</v>
      </c>
      <c r="C84" s="344">
        <f t="shared" si="4"/>
        <v>61660</v>
      </c>
      <c r="D84" s="229">
        <f>SUM(D85,D90,D96,D104,D113,D117,D123,D129)</f>
        <v>61740</v>
      </c>
      <c r="E84" s="43">
        <f>SUM(E85,E90,E96,E104,E113,E117,E123,E129)</f>
        <v>-80</v>
      </c>
      <c r="F84" s="230">
        <f t="shared" si="5"/>
        <v>61660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  <c r="S84" s="281"/>
    </row>
    <row r="85" spans="1:19" ht="24" x14ac:dyDescent="0.25">
      <c r="A85" s="92">
        <v>2210</v>
      </c>
      <c r="B85" s="69" t="s">
        <v>72</v>
      </c>
      <c r="C85" s="364">
        <f t="shared" si="4"/>
        <v>143</v>
      </c>
      <c r="D85" s="115">
        <f>SUM(D86:D89)</f>
        <v>143</v>
      </c>
      <c r="E85" s="93">
        <f>SUM(E86:E89)</f>
        <v>0</v>
      </c>
      <c r="F85" s="231">
        <f t="shared" si="5"/>
        <v>143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  <c r="S85" s="281"/>
    </row>
    <row r="86" spans="1:19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  <c r="S86" s="281"/>
    </row>
    <row r="87" spans="1:19" ht="36" x14ac:dyDescent="0.25">
      <c r="A87" s="31">
        <v>2212</v>
      </c>
      <c r="B87" s="50" t="s">
        <v>74</v>
      </c>
      <c r="C87" s="343">
        <f t="shared" si="4"/>
        <v>0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  <c r="S87" s="281"/>
    </row>
    <row r="88" spans="1:19" ht="24" x14ac:dyDescent="0.25">
      <c r="A88" s="31">
        <v>2214</v>
      </c>
      <c r="B88" s="50" t="s">
        <v>75</v>
      </c>
      <c r="C88" s="343">
        <f t="shared" si="4"/>
        <v>0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  <c r="S88" s="281"/>
    </row>
    <row r="89" spans="1:19" x14ac:dyDescent="0.25">
      <c r="A89" s="31">
        <v>2219</v>
      </c>
      <c r="B89" s="50" t="s">
        <v>76</v>
      </c>
      <c r="C89" s="343">
        <f t="shared" si="4"/>
        <v>143</v>
      </c>
      <c r="D89" s="233">
        <v>143</v>
      </c>
      <c r="E89" s="52"/>
      <c r="F89" s="126">
        <f t="shared" si="5"/>
        <v>143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  <c r="S89" s="281"/>
    </row>
    <row r="90" spans="1:19" ht="24" x14ac:dyDescent="0.25">
      <c r="A90" s="97">
        <v>2220</v>
      </c>
      <c r="B90" s="50" t="s">
        <v>77</v>
      </c>
      <c r="C90" s="343">
        <f t="shared" si="4"/>
        <v>0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  <c r="S90" s="281"/>
    </row>
    <row r="91" spans="1:19" x14ac:dyDescent="0.25">
      <c r="A91" s="31">
        <v>2221</v>
      </c>
      <c r="B91" s="50" t="s">
        <v>78</v>
      </c>
      <c r="C91" s="343">
        <f t="shared" si="4"/>
        <v>0</v>
      </c>
      <c r="D91" s="233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  <c r="S91" s="281"/>
    </row>
    <row r="92" spans="1:19" x14ac:dyDescent="0.25">
      <c r="A92" s="31">
        <v>2222</v>
      </c>
      <c r="B92" s="50" t="s">
        <v>79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  <c r="S92" s="281"/>
    </row>
    <row r="93" spans="1:19" x14ac:dyDescent="0.25">
      <c r="A93" s="31">
        <v>2223</v>
      </c>
      <c r="B93" s="50" t="s">
        <v>80</v>
      </c>
      <c r="C93" s="343">
        <f t="shared" si="4"/>
        <v>0</v>
      </c>
      <c r="D93" s="233"/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  <c r="S93" s="281"/>
    </row>
    <row r="94" spans="1:19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  <c r="S94" s="281"/>
    </row>
    <row r="95" spans="1:19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  <c r="S95" s="281"/>
    </row>
    <row r="96" spans="1:19" ht="36" x14ac:dyDescent="0.25">
      <c r="A96" s="97">
        <v>2230</v>
      </c>
      <c r="B96" s="50" t="s">
        <v>82</v>
      </c>
      <c r="C96" s="343">
        <f t="shared" si="4"/>
        <v>9811</v>
      </c>
      <c r="D96" s="234">
        <f>SUM(D97:D103)</f>
        <v>9811</v>
      </c>
      <c r="E96" s="34">
        <f>SUM(E97:E103)</f>
        <v>0</v>
      </c>
      <c r="F96" s="131">
        <f t="shared" si="5"/>
        <v>9811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  <c r="S96" s="281"/>
    </row>
    <row r="97" spans="1:19" ht="24" x14ac:dyDescent="0.25">
      <c r="A97" s="31">
        <v>2231</v>
      </c>
      <c r="B97" s="50" t="s">
        <v>303</v>
      </c>
      <c r="C97" s="343">
        <f t="shared" si="4"/>
        <v>5011</v>
      </c>
      <c r="D97" s="233">
        <v>5011</v>
      </c>
      <c r="E97" s="52"/>
      <c r="F97" s="126">
        <f t="shared" si="5"/>
        <v>5011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  <c r="S97" s="281"/>
    </row>
    <row r="98" spans="1:19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  <c r="S98" s="281"/>
    </row>
    <row r="99" spans="1:19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  <c r="S99" s="281"/>
    </row>
    <row r="100" spans="1:19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  <c r="S100" s="281"/>
    </row>
    <row r="101" spans="1:19" ht="24" x14ac:dyDescent="0.25">
      <c r="A101" s="31">
        <v>2235</v>
      </c>
      <c r="B101" s="50" t="s">
        <v>304</v>
      </c>
      <c r="C101" s="343">
        <f t="shared" si="4"/>
        <v>4800</v>
      </c>
      <c r="D101" s="233">
        <v>4800</v>
      </c>
      <c r="E101" s="52"/>
      <c r="F101" s="126">
        <f t="shared" si="5"/>
        <v>4800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  <c r="S101" s="281"/>
    </row>
    <row r="102" spans="1:19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  <c r="S102" s="281"/>
    </row>
    <row r="103" spans="1:19" ht="24" x14ac:dyDescent="0.25">
      <c r="A103" s="31">
        <v>2239</v>
      </c>
      <c r="B103" s="50" t="s">
        <v>87</v>
      </c>
      <c r="C103" s="343">
        <f t="shared" si="4"/>
        <v>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  <c r="S103" s="281"/>
    </row>
    <row r="104" spans="1:19" ht="36" x14ac:dyDescent="0.25">
      <c r="A104" s="97">
        <v>2240</v>
      </c>
      <c r="B104" s="50" t="s">
        <v>305</v>
      </c>
      <c r="C104" s="343">
        <f t="shared" si="4"/>
        <v>500</v>
      </c>
      <c r="D104" s="234">
        <f>SUM(D105:D112)</f>
        <v>500</v>
      </c>
      <c r="E104" s="34">
        <f>SUM(E105:E112)</f>
        <v>0</v>
      </c>
      <c r="F104" s="131">
        <f t="shared" si="5"/>
        <v>500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  <c r="S104" s="281"/>
    </row>
    <row r="105" spans="1:19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  <c r="S105" s="281"/>
    </row>
    <row r="106" spans="1:19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  <c r="S106" s="281"/>
    </row>
    <row r="107" spans="1:19" ht="24" x14ac:dyDescent="0.25">
      <c r="A107" s="31">
        <v>2243</v>
      </c>
      <c r="B107" s="50" t="s">
        <v>90</v>
      </c>
      <c r="C107" s="343">
        <f t="shared" si="4"/>
        <v>500</v>
      </c>
      <c r="D107" s="233">
        <v>500</v>
      </c>
      <c r="E107" s="52"/>
      <c r="F107" s="126">
        <f t="shared" si="5"/>
        <v>500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  <c r="S107" s="281"/>
    </row>
    <row r="108" spans="1:19" x14ac:dyDescent="0.25">
      <c r="A108" s="31">
        <v>2244</v>
      </c>
      <c r="B108" s="50" t="s">
        <v>306</v>
      </c>
      <c r="C108" s="343">
        <f t="shared" si="4"/>
        <v>0</v>
      </c>
      <c r="D108" s="233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  <c r="S108" s="281"/>
    </row>
    <row r="109" spans="1:19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  <c r="S109" s="281"/>
    </row>
    <row r="110" spans="1:19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  <c r="S110" s="281"/>
    </row>
    <row r="111" spans="1:19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  <c r="S111" s="281"/>
    </row>
    <row r="112" spans="1:19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  <c r="S112" s="281"/>
    </row>
    <row r="113" spans="1:19" x14ac:dyDescent="0.25">
      <c r="A113" s="97">
        <v>2250</v>
      </c>
      <c r="B113" s="50" t="s">
        <v>95</v>
      </c>
      <c r="C113" s="343">
        <f t="shared" si="4"/>
        <v>3000</v>
      </c>
      <c r="D113" s="234">
        <f>SUM(D114:D116)</f>
        <v>3000</v>
      </c>
      <c r="E113" s="34">
        <f>SUM(E114:E116)</f>
        <v>0</v>
      </c>
      <c r="F113" s="131">
        <f t="shared" si="5"/>
        <v>3000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  <c r="S113" s="281"/>
    </row>
    <row r="114" spans="1:19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  <c r="S114" s="281"/>
    </row>
    <row r="115" spans="1:19" ht="24" x14ac:dyDescent="0.25">
      <c r="A115" s="31">
        <v>2252</v>
      </c>
      <c r="B115" s="50" t="s">
        <v>97</v>
      </c>
      <c r="C115" s="343">
        <f t="shared" ref="C115:C179" si="9">F115+I115+L115+O115</f>
        <v>3000</v>
      </c>
      <c r="D115" s="233">
        <v>3000</v>
      </c>
      <c r="E115" s="52"/>
      <c r="F115" s="126">
        <f t="shared" si="5"/>
        <v>3000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  <c r="S115" s="281"/>
    </row>
    <row r="116" spans="1:19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  <c r="S116" s="281"/>
    </row>
    <row r="117" spans="1:19" x14ac:dyDescent="0.25">
      <c r="A117" s="97">
        <v>2260</v>
      </c>
      <c r="B117" s="50" t="s">
        <v>99</v>
      </c>
      <c r="C117" s="343">
        <f t="shared" si="9"/>
        <v>29398</v>
      </c>
      <c r="D117" s="234">
        <f>SUM(D118:D122)</f>
        <v>29478</v>
      </c>
      <c r="E117" s="34">
        <f>SUM(E118:E122)</f>
        <v>-80</v>
      </c>
      <c r="F117" s="131">
        <f t="shared" si="10"/>
        <v>29398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  <c r="S117" s="281"/>
    </row>
    <row r="118" spans="1:19" x14ac:dyDescent="0.25">
      <c r="A118" s="31">
        <v>2261</v>
      </c>
      <c r="B118" s="50" t="s">
        <v>100</v>
      </c>
      <c r="C118" s="343">
        <f t="shared" si="9"/>
        <v>330</v>
      </c>
      <c r="D118" s="233">
        <v>330</v>
      </c>
      <c r="E118" s="52"/>
      <c r="F118" s="126">
        <f t="shared" si="10"/>
        <v>330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  <c r="S118" s="281"/>
    </row>
    <row r="119" spans="1:19" ht="24" x14ac:dyDescent="0.25">
      <c r="A119" s="31">
        <v>2262</v>
      </c>
      <c r="B119" s="50" t="s">
        <v>101</v>
      </c>
      <c r="C119" s="343">
        <f t="shared" si="9"/>
        <v>27540</v>
      </c>
      <c r="D119" s="233">
        <v>27620</v>
      </c>
      <c r="E119" s="52">
        <f>-300-300+520</f>
        <v>-80</v>
      </c>
      <c r="F119" s="126">
        <f t="shared" si="10"/>
        <v>27540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 t="s">
        <v>1025</v>
      </c>
      <c r="S119" s="281"/>
    </row>
    <row r="120" spans="1:19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  <c r="S120" s="281"/>
    </row>
    <row r="121" spans="1:19" ht="24" x14ac:dyDescent="0.25">
      <c r="A121" s="31">
        <v>2264</v>
      </c>
      <c r="B121" s="50" t="s">
        <v>307</v>
      </c>
      <c r="C121" s="343">
        <f t="shared" si="9"/>
        <v>1528</v>
      </c>
      <c r="D121" s="233">
        <v>1528</v>
      </c>
      <c r="E121" s="52"/>
      <c r="F121" s="126">
        <f t="shared" si="10"/>
        <v>1528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  <c r="S121" s="281"/>
    </row>
    <row r="122" spans="1:19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  <c r="S122" s="281"/>
    </row>
    <row r="123" spans="1:19" x14ac:dyDescent="0.25">
      <c r="A123" s="97">
        <v>2270</v>
      </c>
      <c r="B123" s="50" t="s">
        <v>104</v>
      </c>
      <c r="C123" s="343">
        <f t="shared" si="9"/>
        <v>18808</v>
      </c>
      <c r="D123" s="234">
        <f>SUM(D124:D128)</f>
        <v>18808</v>
      </c>
      <c r="E123" s="34">
        <f>SUM(E124:E128)</f>
        <v>0</v>
      </c>
      <c r="F123" s="131">
        <f t="shared" si="10"/>
        <v>18808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  <c r="S123" s="281"/>
    </row>
    <row r="124" spans="1:19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  <c r="S124" s="281"/>
    </row>
    <row r="125" spans="1:19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  <c r="S125" s="281"/>
    </row>
    <row r="126" spans="1:19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  <c r="S126" s="281"/>
    </row>
    <row r="127" spans="1:19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  <c r="S127" s="281"/>
    </row>
    <row r="128" spans="1:19" ht="24" x14ac:dyDescent="0.25">
      <c r="A128" s="31">
        <v>2279</v>
      </c>
      <c r="B128" s="50" t="s">
        <v>109</v>
      </c>
      <c r="C128" s="343">
        <f t="shared" si="9"/>
        <v>18808</v>
      </c>
      <c r="D128" s="233">
        <f>18608+200</f>
        <v>18808</v>
      </c>
      <c r="E128" s="52"/>
      <c r="F128" s="126">
        <f t="shared" si="10"/>
        <v>18808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  <c r="S128" s="281"/>
    </row>
    <row r="129" spans="1:19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  <c r="S129" s="281"/>
    </row>
    <row r="130" spans="1:19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  <c r="S130" s="281"/>
    </row>
    <row r="131" spans="1:19" ht="38.25" customHeight="1" x14ac:dyDescent="0.25">
      <c r="A131" s="38">
        <v>2300</v>
      </c>
      <c r="B131" s="90" t="s">
        <v>112</v>
      </c>
      <c r="C131" s="358">
        <f t="shared" si="9"/>
        <v>57968</v>
      </c>
      <c r="D131" s="229">
        <f>SUM(D132,D137,D141,D142,D145,D152,D160,D161,D164)</f>
        <v>57888</v>
      </c>
      <c r="E131" s="43">
        <f>SUM(E132,E137,E141,E142,E145,E152,E160,E161,E164)</f>
        <v>80</v>
      </c>
      <c r="F131" s="230">
        <f t="shared" si="10"/>
        <v>57968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12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  <c r="S131" s="281"/>
    </row>
    <row r="132" spans="1:19" ht="24" x14ac:dyDescent="0.25">
      <c r="A132" s="102">
        <v>2310</v>
      </c>
      <c r="B132" s="45" t="s">
        <v>308</v>
      </c>
      <c r="C132" s="359">
        <f t="shared" si="9"/>
        <v>40638</v>
      </c>
      <c r="D132" s="342">
        <f>SUM(D133:D136)</f>
        <v>40638</v>
      </c>
      <c r="E132" s="183">
        <f>SUM(E133:E136)</f>
        <v>0</v>
      </c>
      <c r="F132" s="238">
        <f t="shared" si="10"/>
        <v>40638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  <c r="S132" s="281"/>
    </row>
    <row r="133" spans="1:19" x14ac:dyDescent="0.25">
      <c r="A133" s="31">
        <v>2311</v>
      </c>
      <c r="B133" s="50" t="s">
        <v>113</v>
      </c>
      <c r="C133" s="343">
        <f t="shared" si="9"/>
        <v>393</v>
      </c>
      <c r="D133" s="233">
        <v>393</v>
      </c>
      <c r="E133" s="52"/>
      <c r="F133" s="126">
        <f t="shared" si="10"/>
        <v>393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  <c r="S133" s="281"/>
    </row>
    <row r="134" spans="1:19" x14ac:dyDescent="0.25">
      <c r="A134" s="31">
        <v>2312</v>
      </c>
      <c r="B134" s="50" t="s">
        <v>114</v>
      </c>
      <c r="C134" s="343">
        <f t="shared" si="9"/>
        <v>0</v>
      </c>
      <c r="D134" s="233"/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  <c r="S134" s="281"/>
    </row>
    <row r="135" spans="1:19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  <c r="S135" s="281"/>
    </row>
    <row r="136" spans="1:19" ht="36" x14ac:dyDescent="0.25">
      <c r="A136" s="31">
        <v>2314</v>
      </c>
      <c r="B136" s="50" t="s">
        <v>294</v>
      </c>
      <c r="C136" s="343">
        <f t="shared" si="9"/>
        <v>40245</v>
      </c>
      <c r="D136" s="233">
        <v>40245</v>
      </c>
      <c r="E136" s="52"/>
      <c r="F136" s="126">
        <f t="shared" si="10"/>
        <v>40245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  <c r="S136" s="281"/>
    </row>
    <row r="137" spans="1:19" x14ac:dyDescent="0.25">
      <c r="A137" s="97">
        <v>2320</v>
      </c>
      <c r="B137" s="50" t="s">
        <v>116</v>
      </c>
      <c r="C137" s="343">
        <f t="shared" si="9"/>
        <v>470</v>
      </c>
      <c r="D137" s="234">
        <f>SUM(D138:D140)</f>
        <v>390</v>
      </c>
      <c r="E137" s="34">
        <f>SUM(E138:E140)</f>
        <v>80</v>
      </c>
      <c r="F137" s="131">
        <f t="shared" si="10"/>
        <v>470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  <c r="S137" s="281"/>
    </row>
    <row r="138" spans="1:19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  <c r="S138" s="281"/>
    </row>
    <row r="139" spans="1:19" ht="24" x14ac:dyDescent="0.25">
      <c r="A139" s="31">
        <v>2322</v>
      </c>
      <c r="B139" s="50" t="s">
        <v>118</v>
      </c>
      <c r="C139" s="343">
        <f t="shared" si="9"/>
        <v>470</v>
      </c>
      <c r="D139" s="233">
        <v>390</v>
      </c>
      <c r="E139" s="52">
        <v>80</v>
      </c>
      <c r="F139" s="126">
        <f t="shared" si="10"/>
        <v>470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 t="s">
        <v>1026</v>
      </c>
      <c r="S139" s="281"/>
    </row>
    <row r="140" spans="1:19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  <c r="S140" s="281"/>
    </row>
    <row r="141" spans="1:19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  <c r="S141" s="281"/>
    </row>
    <row r="142" spans="1:19" ht="48" x14ac:dyDescent="0.25">
      <c r="A142" s="97">
        <v>2340</v>
      </c>
      <c r="B142" s="50" t="s">
        <v>121</v>
      </c>
      <c r="C142" s="343">
        <f t="shared" si="9"/>
        <v>150</v>
      </c>
      <c r="D142" s="234">
        <f>SUM(D143:D144)</f>
        <v>150</v>
      </c>
      <c r="E142" s="34">
        <f>SUM(E143:E144)</f>
        <v>0</v>
      </c>
      <c r="F142" s="131">
        <f t="shared" si="10"/>
        <v>150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  <c r="S142" s="281"/>
    </row>
    <row r="143" spans="1:19" x14ac:dyDescent="0.25">
      <c r="A143" s="31">
        <v>2341</v>
      </c>
      <c r="B143" s="50" t="s">
        <v>122</v>
      </c>
      <c r="C143" s="343">
        <f t="shared" si="9"/>
        <v>150</v>
      </c>
      <c r="D143" s="233">
        <v>150</v>
      </c>
      <c r="E143" s="52"/>
      <c r="F143" s="126">
        <f t="shared" si="10"/>
        <v>150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  <c r="S143" s="281"/>
    </row>
    <row r="144" spans="1:19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  <c r="S144" s="281"/>
    </row>
    <row r="145" spans="1:19" ht="24" x14ac:dyDescent="0.25">
      <c r="A145" s="92">
        <v>2350</v>
      </c>
      <c r="B145" s="69" t="s">
        <v>124</v>
      </c>
      <c r="C145" s="343">
        <f t="shared" si="9"/>
        <v>200</v>
      </c>
      <c r="D145" s="115">
        <f>SUM(D146:D151)</f>
        <v>200</v>
      </c>
      <c r="E145" s="93">
        <f>SUM(E146:E151)</f>
        <v>0</v>
      </c>
      <c r="F145" s="231">
        <f t="shared" si="10"/>
        <v>200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  <c r="S145" s="281"/>
    </row>
    <row r="146" spans="1:19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  <c r="S146" s="281"/>
    </row>
    <row r="147" spans="1:19" x14ac:dyDescent="0.25">
      <c r="A147" s="31">
        <v>2352</v>
      </c>
      <c r="B147" s="50" t="s">
        <v>126</v>
      </c>
      <c r="C147" s="343">
        <f t="shared" si="9"/>
        <v>200</v>
      </c>
      <c r="D147" s="233">
        <v>200</v>
      </c>
      <c r="E147" s="52"/>
      <c r="F147" s="126">
        <f t="shared" si="10"/>
        <v>200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  <c r="S147" s="281"/>
    </row>
    <row r="148" spans="1:19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  <c r="S148" s="281"/>
    </row>
    <row r="149" spans="1:19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  <c r="S149" s="281"/>
    </row>
    <row r="150" spans="1:19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  <c r="S150" s="281"/>
    </row>
    <row r="151" spans="1:19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  <c r="S151" s="281"/>
    </row>
    <row r="152" spans="1:19" ht="24.75" customHeight="1" x14ac:dyDescent="0.25">
      <c r="A152" s="97">
        <v>2360</v>
      </c>
      <c r="B152" s="50" t="s">
        <v>131</v>
      </c>
      <c r="C152" s="343">
        <f t="shared" si="9"/>
        <v>14010</v>
      </c>
      <c r="D152" s="234">
        <f>SUM(D153:D159)</f>
        <v>14010</v>
      </c>
      <c r="E152" s="34">
        <f>SUM(E153:E159)</f>
        <v>0</v>
      </c>
      <c r="F152" s="131">
        <f t="shared" si="10"/>
        <v>14010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  <c r="S152" s="281"/>
    </row>
    <row r="153" spans="1:19" x14ac:dyDescent="0.25">
      <c r="A153" s="30">
        <v>2361</v>
      </c>
      <c r="B153" s="50" t="s">
        <v>132</v>
      </c>
      <c r="C153" s="343">
        <f t="shared" si="9"/>
        <v>900</v>
      </c>
      <c r="D153" s="233">
        <v>900</v>
      </c>
      <c r="E153" s="52"/>
      <c r="F153" s="126">
        <f t="shared" si="10"/>
        <v>900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  <c r="S153" s="281"/>
    </row>
    <row r="154" spans="1:19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  <c r="S154" s="281"/>
    </row>
    <row r="155" spans="1:19" x14ac:dyDescent="0.25">
      <c r="A155" s="30">
        <v>2363</v>
      </c>
      <c r="B155" s="50" t="s">
        <v>134</v>
      </c>
      <c r="C155" s="343">
        <f t="shared" si="9"/>
        <v>13110</v>
      </c>
      <c r="D155" s="233">
        <v>13110</v>
      </c>
      <c r="E155" s="52"/>
      <c r="F155" s="126">
        <f t="shared" si="10"/>
        <v>13110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  <c r="S155" s="281"/>
    </row>
    <row r="156" spans="1:19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  <c r="S156" s="281"/>
    </row>
    <row r="157" spans="1:19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  <c r="S157" s="281"/>
    </row>
    <row r="158" spans="1:19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  <c r="S158" s="281"/>
    </row>
    <row r="159" spans="1:19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  <c r="S159" s="281"/>
    </row>
    <row r="160" spans="1:19" x14ac:dyDescent="0.25">
      <c r="A160" s="92">
        <v>2370</v>
      </c>
      <c r="B160" s="69" t="s">
        <v>139</v>
      </c>
      <c r="C160" s="343">
        <f t="shared" si="9"/>
        <v>2500</v>
      </c>
      <c r="D160" s="235">
        <v>2500</v>
      </c>
      <c r="E160" s="99"/>
      <c r="F160" s="236">
        <f t="shared" si="10"/>
        <v>2500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  <c r="S160" s="281"/>
    </row>
    <row r="161" spans="1:19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  <c r="S161" s="281"/>
    </row>
    <row r="162" spans="1:19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  <c r="S162" s="281"/>
    </row>
    <row r="163" spans="1:19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  <c r="S163" s="281"/>
    </row>
    <row r="164" spans="1:19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  <c r="S164" s="281"/>
    </row>
    <row r="165" spans="1:19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  <c r="S165" s="281"/>
    </row>
    <row r="166" spans="1:19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0</v>
      </c>
      <c r="K166" s="91">
        <f t="shared" si="15"/>
        <v>0</v>
      </c>
      <c r="L166" s="101">
        <f t="shared" si="12"/>
        <v>0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  <c r="S166" s="281"/>
    </row>
    <row r="167" spans="1:19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0</v>
      </c>
      <c r="K167" s="183">
        <f t="shared" si="17"/>
        <v>0</v>
      </c>
      <c r="L167" s="103">
        <f t="shared" si="12"/>
        <v>0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  <c r="S167" s="281"/>
    </row>
    <row r="168" spans="1:19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  <c r="S168" s="281"/>
    </row>
    <row r="169" spans="1:19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  <c r="S169" s="281"/>
    </row>
    <row r="170" spans="1:19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  <c r="S170" s="281"/>
    </row>
    <row r="171" spans="1:19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  <c r="S171" s="281"/>
    </row>
    <row r="172" spans="1:19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  <c r="S172" s="281"/>
    </row>
    <row r="173" spans="1:19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  <c r="S173" s="281"/>
    </row>
    <row r="174" spans="1:19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  <c r="S174" s="281"/>
    </row>
    <row r="175" spans="1:19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  <c r="S175" s="281"/>
    </row>
    <row r="176" spans="1:19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  <c r="S176" s="281"/>
    </row>
    <row r="177" spans="1:19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  <c r="S177" s="281"/>
    </row>
    <row r="178" spans="1:19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  <c r="S178" s="281"/>
    </row>
    <row r="179" spans="1:19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  <c r="S179" s="281"/>
    </row>
    <row r="180" spans="1:19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  <c r="S180" s="281"/>
    </row>
    <row r="181" spans="1:19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  <c r="S181" s="281"/>
    </row>
    <row r="182" spans="1:19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  <c r="S182" s="281"/>
    </row>
    <row r="183" spans="1:19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  <c r="S183" s="281"/>
    </row>
    <row r="184" spans="1:19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  <c r="S184" s="281"/>
    </row>
    <row r="185" spans="1:19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  <c r="S185" s="281"/>
    </row>
    <row r="186" spans="1:19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  <c r="S186" s="281"/>
    </row>
    <row r="187" spans="1:19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  <c r="S187" s="281"/>
    </row>
    <row r="188" spans="1:19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  <c r="S188" s="281"/>
    </row>
    <row r="189" spans="1:19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  <c r="S189" s="281"/>
    </row>
    <row r="190" spans="1:19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  <c r="S190" s="281"/>
    </row>
    <row r="191" spans="1:19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  <c r="S191" s="281"/>
    </row>
    <row r="192" spans="1:19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  <c r="S192" s="281"/>
    </row>
    <row r="193" spans="1:19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  <c r="S193" s="281"/>
    </row>
    <row r="194" spans="1:19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  <c r="S194" s="281"/>
    </row>
    <row r="195" spans="1:19" s="17" customFormat="1" ht="24" x14ac:dyDescent="0.25">
      <c r="A195" s="118"/>
      <c r="B195" s="16" t="s">
        <v>167</v>
      </c>
      <c r="C195" s="368">
        <f t="shared" si="21"/>
        <v>4000</v>
      </c>
      <c r="D195" s="225">
        <f>SUM(D196,D231,D269)</f>
        <v>4000</v>
      </c>
      <c r="E195" s="85">
        <f>SUM(E196,E231,E269)</f>
        <v>0</v>
      </c>
      <c r="F195" s="226">
        <f t="shared" si="24"/>
        <v>4000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0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  <c r="S195" s="281"/>
    </row>
    <row r="196" spans="1:19" x14ac:dyDescent="0.25">
      <c r="A196" s="87">
        <v>5000</v>
      </c>
      <c r="B196" s="87" t="s">
        <v>168</v>
      </c>
      <c r="C196" s="369">
        <f>F196+I196+L196+O196</f>
        <v>0</v>
      </c>
      <c r="D196" s="227">
        <f>D197+D205</f>
        <v>0</v>
      </c>
      <c r="E196" s="88">
        <f>E197+E205</f>
        <v>0</v>
      </c>
      <c r="F196" s="228">
        <f t="shared" si="24"/>
        <v>0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0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  <c r="S196" s="281"/>
    </row>
    <row r="197" spans="1:19" x14ac:dyDescent="0.25">
      <c r="A197" s="38">
        <v>5100</v>
      </c>
      <c r="B197" s="90" t="s">
        <v>169</v>
      </c>
      <c r="C197" s="358">
        <f t="shared" si="21"/>
        <v>0</v>
      </c>
      <c r="D197" s="229">
        <f>D198+D199+D202+D203+D204</f>
        <v>0</v>
      </c>
      <c r="E197" s="43">
        <f>E198+E199+E202+E203+E204</f>
        <v>0</v>
      </c>
      <c r="F197" s="230">
        <f t="shared" si="24"/>
        <v>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  <c r="S197" s="281"/>
    </row>
    <row r="198" spans="1:19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  <c r="S198" s="281"/>
    </row>
    <row r="199" spans="1:19" ht="24" x14ac:dyDescent="0.25">
      <c r="A199" s="97">
        <v>5120</v>
      </c>
      <c r="B199" s="50" t="s">
        <v>171</v>
      </c>
      <c r="C199" s="343">
        <f t="shared" si="21"/>
        <v>0</v>
      </c>
      <c r="D199" s="234">
        <f>D200+D201</f>
        <v>0</v>
      </c>
      <c r="E199" s="34">
        <f>E200+E201</f>
        <v>0</v>
      </c>
      <c r="F199" s="131">
        <f t="shared" si="24"/>
        <v>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  <c r="S199" s="281"/>
    </row>
    <row r="200" spans="1:19" x14ac:dyDescent="0.25">
      <c r="A200" s="31">
        <v>5121</v>
      </c>
      <c r="B200" s="50" t="s">
        <v>172</v>
      </c>
      <c r="C200" s="343">
        <f t="shared" si="21"/>
        <v>0</v>
      </c>
      <c r="D200" s="233"/>
      <c r="E200" s="52"/>
      <c r="F200" s="126">
        <f t="shared" si="24"/>
        <v>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  <c r="S200" s="281"/>
    </row>
    <row r="201" spans="1:19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  <c r="S201" s="281"/>
    </row>
    <row r="202" spans="1:19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  <c r="S202" s="281"/>
    </row>
    <row r="203" spans="1:19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  <c r="S203" s="281"/>
    </row>
    <row r="204" spans="1:19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  <c r="S204" s="281"/>
    </row>
    <row r="205" spans="1:19" x14ac:dyDescent="0.25">
      <c r="A205" s="38">
        <v>5200</v>
      </c>
      <c r="B205" s="90" t="s">
        <v>177</v>
      </c>
      <c r="C205" s="358">
        <f t="shared" si="21"/>
        <v>0</v>
      </c>
      <c r="D205" s="229">
        <f>D206+D216+D217+D226+D227+D228+D230</f>
        <v>0</v>
      </c>
      <c r="E205" s="43">
        <f>E206+E216+E217+E226+E227+E228+E230</f>
        <v>0</v>
      </c>
      <c r="F205" s="230">
        <f t="shared" si="24"/>
        <v>0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  <c r="S205" s="281"/>
    </row>
    <row r="206" spans="1:19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  <c r="S206" s="281"/>
    </row>
    <row r="207" spans="1:19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  <c r="S207" s="281"/>
    </row>
    <row r="208" spans="1:19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  <c r="S208" s="281"/>
    </row>
    <row r="209" spans="1:19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  <c r="S209" s="281"/>
    </row>
    <row r="210" spans="1:19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  <c r="S210" s="281"/>
    </row>
    <row r="211" spans="1:19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  <c r="S211" s="281"/>
    </row>
    <row r="212" spans="1:19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  <c r="S212" s="281"/>
    </row>
    <row r="213" spans="1:19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  <c r="S213" s="281"/>
    </row>
    <row r="214" spans="1:19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  <c r="S214" s="281"/>
    </row>
    <row r="215" spans="1:19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  <c r="S215" s="281"/>
    </row>
    <row r="216" spans="1:19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  <c r="S216" s="281"/>
    </row>
    <row r="217" spans="1:19" x14ac:dyDescent="0.25">
      <c r="A217" s="97">
        <v>5230</v>
      </c>
      <c r="B217" s="50" t="s">
        <v>189</v>
      </c>
      <c r="C217" s="343">
        <f t="shared" si="21"/>
        <v>0</v>
      </c>
      <c r="D217" s="234">
        <f>SUM(D218:D225)</f>
        <v>0</v>
      </c>
      <c r="E217" s="34">
        <f>SUM(E218:E225)</f>
        <v>0</v>
      </c>
      <c r="F217" s="131">
        <f t="shared" si="24"/>
        <v>0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0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  <c r="S217" s="281"/>
    </row>
    <row r="218" spans="1:19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  <c r="S218" s="281"/>
    </row>
    <row r="219" spans="1:19" x14ac:dyDescent="0.25">
      <c r="A219" s="31">
        <v>5232</v>
      </c>
      <c r="B219" s="50" t="s">
        <v>191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  <c r="S219" s="281"/>
    </row>
    <row r="220" spans="1:19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  <c r="S220" s="281"/>
    </row>
    <row r="221" spans="1:19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  <c r="S221" s="281"/>
    </row>
    <row r="222" spans="1:19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  <c r="S222" s="281"/>
    </row>
    <row r="223" spans="1:19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  <c r="S223" s="281"/>
    </row>
    <row r="224" spans="1:19" ht="24" x14ac:dyDescent="0.25">
      <c r="A224" s="31">
        <v>5238</v>
      </c>
      <c r="B224" s="50" t="s">
        <v>196</v>
      </c>
      <c r="C224" s="343">
        <f t="shared" si="21"/>
        <v>0</v>
      </c>
      <c r="D224" s="233"/>
      <c r="E224" s="52"/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  <c r="S224" s="281"/>
    </row>
    <row r="225" spans="1:19" ht="24" x14ac:dyDescent="0.25">
      <c r="A225" s="31">
        <v>5239</v>
      </c>
      <c r="B225" s="50" t="s">
        <v>197</v>
      </c>
      <c r="C225" s="343">
        <f t="shared" si="21"/>
        <v>0</v>
      </c>
      <c r="D225" s="233"/>
      <c r="E225" s="52"/>
      <c r="F225" s="126">
        <f t="shared" si="24"/>
        <v>0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  <c r="S225" s="281"/>
    </row>
    <row r="226" spans="1:19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  <c r="S226" s="281"/>
    </row>
    <row r="227" spans="1:19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  <c r="S227" s="281"/>
    </row>
    <row r="228" spans="1:19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  <c r="S228" s="281"/>
    </row>
    <row r="229" spans="1:19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  <c r="S229" s="281"/>
    </row>
    <row r="230" spans="1:19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  <c r="S230" s="281"/>
    </row>
    <row r="231" spans="1:19" x14ac:dyDescent="0.25">
      <c r="A231" s="87">
        <v>6000</v>
      </c>
      <c r="B231" s="87" t="s">
        <v>203</v>
      </c>
      <c r="C231" s="369">
        <f t="shared" si="21"/>
        <v>4000</v>
      </c>
      <c r="D231" s="227">
        <f>D232+D252+D259</f>
        <v>4000</v>
      </c>
      <c r="E231" s="88">
        <f>E232+E252+E259</f>
        <v>0</v>
      </c>
      <c r="F231" s="228">
        <f t="shared" si="24"/>
        <v>4000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  <c r="S231" s="281"/>
    </row>
    <row r="232" spans="1:19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  <c r="S232" s="281"/>
    </row>
    <row r="233" spans="1:19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  <c r="S233" s="281"/>
    </row>
    <row r="234" spans="1:19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  <c r="S234" s="281"/>
    </row>
    <row r="235" spans="1:19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  <c r="S235" s="281"/>
    </row>
    <row r="236" spans="1:19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  <c r="S236" s="281"/>
    </row>
    <row r="237" spans="1:19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  <c r="S237" s="281"/>
    </row>
    <row r="238" spans="1:19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  <c r="S238" s="281"/>
    </row>
    <row r="239" spans="1:19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  <c r="S239" s="281"/>
    </row>
    <row r="240" spans="1:19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  <c r="S240" s="281"/>
    </row>
    <row r="241" spans="1:19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  <c r="S241" s="281"/>
    </row>
    <row r="242" spans="1:19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  <c r="S242" s="281"/>
    </row>
    <row r="243" spans="1:19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  <c r="S243" s="281"/>
    </row>
    <row r="244" spans="1:19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  <c r="S244" s="281"/>
    </row>
    <row r="245" spans="1:19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  <c r="S245" s="281"/>
    </row>
    <row r="246" spans="1:19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  <c r="S246" s="281"/>
    </row>
    <row r="247" spans="1:19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  <c r="S247" s="281"/>
    </row>
    <row r="248" spans="1:19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  <c r="S248" s="281"/>
    </row>
    <row r="249" spans="1:19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  <c r="S249" s="281"/>
    </row>
    <row r="250" spans="1:19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  <c r="S250" s="281"/>
    </row>
    <row r="251" spans="1:19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  <c r="S251" s="281"/>
    </row>
    <row r="252" spans="1:19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  <c r="S252" s="281"/>
    </row>
    <row r="253" spans="1:19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  <c r="S253" s="281"/>
    </row>
    <row r="254" spans="1:19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  <c r="S254" s="281"/>
    </row>
    <row r="255" spans="1:19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  <c r="S255" s="281"/>
    </row>
    <row r="256" spans="1:19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  <c r="S256" s="281"/>
    </row>
    <row r="257" spans="1:19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  <c r="S257" s="281"/>
    </row>
    <row r="258" spans="1:19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  <c r="S258" s="281"/>
    </row>
    <row r="259" spans="1:19" ht="36" x14ac:dyDescent="0.25">
      <c r="A259" s="38">
        <v>6400</v>
      </c>
      <c r="B259" s="90" t="s">
        <v>229</v>
      </c>
      <c r="C259" s="358">
        <f t="shared" si="40"/>
        <v>4000</v>
      </c>
      <c r="D259" s="229">
        <f>SUM(D260,D264)</f>
        <v>4000</v>
      </c>
      <c r="E259" s="43">
        <f>SUM(E260,E264)</f>
        <v>0</v>
      </c>
      <c r="F259" s="230">
        <f t="shared" si="30"/>
        <v>4000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  <c r="S259" s="281"/>
    </row>
    <row r="260" spans="1:19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  <c r="S260" s="281"/>
    </row>
    <row r="261" spans="1:19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  <c r="S261" s="281"/>
    </row>
    <row r="262" spans="1:19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  <c r="S262" s="281"/>
    </row>
    <row r="263" spans="1:19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  <c r="S263" s="281"/>
    </row>
    <row r="264" spans="1:19" ht="36" x14ac:dyDescent="0.25">
      <c r="A264" s="97">
        <v>6420</v>
      </c>
      <c r="B264" s="50" t="s">
        <v>234</v>
      </c>
      <c r="C264" s="131">
        <f t="shared" si="40"/>
        <v>4000</v>
      </c>
      <c r="D264" s="234">
        <f>SUM(D265:D268)</f>
        <v>4000</v>
      </c>
      <c r="E264" s="34">
        <f>SUM(E265:E268)</f>
        <v>0</v>
      </c>
      <c r="F264" s="131">
        <f t="shared" si="30"/>
        <v>4000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  <c r="S264" s="281"/>
    </row>
    <row r="265" spans="1:19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  <c r="S265" s="281"/>
    </row>
    <row r="266" spans="1:19" x14ac:dyDescent="0.25">
      <c r="A266" s="31">
        <v>6422</v>
      </c>
      <c r="B266" s="50" t="s">
        <v>236</v>
      </c>
      <c r="C266" s="131">
        <f t="shared" si="40"/>
        <v>4000</v>
      </c>
      <c r="D266" s="233">
        <v>4000</v>
      </c>
      <c r="E266" s="52"/>
      <c r="F266" s="126">
        <f t="shared" si="30"/>
        <v>4000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  <c r="S266" s="281"/>
    </row>
    <row r="267" spans="1:19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  <c r="S267" s="281"/>
    </row>
    <row r="268" spans="1:19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  <c r="S268" s="281"/>
    </row>
    <row r="269" spans="1:19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  <c r="S269" s="281"/>
    </row>
    <row r="270" spans="1:19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  <c r="S270" s="281"/>
    </row>
    <row r="271" spans="1:19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  <c r="S271" s="281"/>
    </row>
    <row r="272" spans="1:19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  <c r="S272" s="281"/>
    </row>
    <row r="273" spans="1:19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  <c r="S273" s="281"/>
    </row>
    <row r="274" spans="1:19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  <c r="S274" s="281"/>
    </row>
    <row r="275" spans="1:19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  <c r="S275" s="281"/>
    </row>
    <row r="276" spans="1:19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  <c r="S276" s="281"/>
    </row>
    <row r="277" spans="1:19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  <c r="S277" s="281"/>
    </row>
    <row r="278" spans="1:19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  <c r="S278" s="281"/>
    </row>
    <row r="279" spans="1:19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  <c r="S279" s="281"/>
    </row>
    <row r="280" spans="1:19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  <c r="S280" s="281"/>
    </row>
    <row r="281" spans="1:19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  <c r="S281" s="281"/>
    </row>
    <row r="282" spans="1:19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  <c r="S282" s="281"/>
    </row>
    <row r="283" spans="1:19" x14ac:dyDescent="0.25">
      <c r="A283" s="130"/>
      <c r="B283" s="50" t="s">
        <v>278</v>
      </c>
      <c r="C283" s="359">
        <f t="shared" si="40"/>
        <v>0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0</v>
      </c>
      <c r="K283" s="104">
        <f>SUM(K284:K285)</f>
        <v>0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  <c r="S283" s="281"/>
    </row>
    <row r="284" spans="1:19" x14ac:dyDescent="0.25">
      <c r="A284" s="130" t="s">
        <v>281</v>
      </c>
      <c r="B284" s="31" t="s">
        <v>279</v>
      </c>
      <c r="C284" s="370">
        <f t="shared" si="40"/>
        <v>0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/>
      <c r="K284" s="181"/>
      <c r="L284" s="96">
        <f t="shared" si="32"/>
        <v>0</v>
      </c>
      <c r="M284" s="110"/>
      <c r="N284" s="52"/>
      <c r="O284" s="96">
        <f t="shared" si="50"/>
        <v>0</v>
      </c>
      <c r="P284" s="351"/>
      <c r="S284" s="281"/>
    </row>
    <row r="285" spans="1:19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  <c r="S285" s="281"/>
    </row>
    <row r="286" spans="1:19" x14ac:dyDescent="0.25">
      <c r="A286" s="139"/>
      <c r="B286" s="401" t="s">
        <v>251</v>
      </c>
      <c r="C286" s="407">
        <f>SUM(C283,C269,C231,C196,C188,C174,C76,C54)</f>
        <v>147509</v>
      </c>
      <c r="D286" s="403">
        <f>SUM(D283,D269,D231,D196,D188,D174,D76,D54)</f>
        <v>147509</v>
      </c>
      <c r="E286" s="404">
        <f>SUM(E283,E269,E231,E196,E188,E174,E76,E54)</f>
        <v>0</v>
      </c>
      <c r="F286" s="405">
        <f t="shared" si="30"/>
        <v>147509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1"/>
        <v>0</v>
      </c>
      <c r="J286" s="403">
        <f>SUM(J283,J269,J231,J196,J188,J174,J76,J54)</f>
        <v>0</v>
      </c>
      <c r="K286" s="406">
        <f>SUM(K283,K269,K231,K196,K188,K174,K76,K54)</f>
        <v>0</v>
      </c>
      <c r="L286" s="407">
        <f t="shared" si="32"/>
        <v>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  <c r="S286" s="281"/>
    </row>
    <row r="287" spans="1:19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  <c r="S287" s="281"/>
    </row>
    <row r="288" spans="1:19" s="17" customFormat="1" x14ac:dyDescent="0.25">
      <c r="A288" s="1121" t="s">
        <v>252</v>
      </c>
      <c r="B288" s="1122"/>
      <c r="C288" s="147">
        <f t="shared" ref="C288" si="51">F288+I288+L288+O288</f>
        <v>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  <c r="S288" s="281"/>
    </row>
    <row r="289" spans="1:19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  <c r="S289" s="281"/>
    </row>
    <row r="290" spans="1:19" s="17" customFormat="1" x14ac:dyDescent="0.25">
      <c r="A290" s="1121" t="s">
        <v>253</v>
      </c>
      <c r="B290" s="1122"/>
      <c r="C290" s="144">
        <f>SUM(C291,C293)-C301+C303</f>
        <v>0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0</v>
      </c>
      <c r="K290" s="190">
        <f t="shared" si="53"/>
        <v>0</v>
      </c>
      <c r="L290" s="147">
        <f>J290+K290</f>
        <v>0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  <c r="S290" s="281"/>
    </row>
    <row r="291" spans="1:19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  <c r="S291" s="281"/>
    </row>
    <row r="292" spans="1:19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  <c r="S292" s="281"/>
    </row>
    <row r="293" spans="1:19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  <c r="S293" s="281"/>
    </row>
    <row r="294" spans="1:19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  <c r="S294" s="281"/>
    </row>
    <row r="295" spans="1:19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  <c r="S295" s="281"/>
    </row>
    <row r="296" spans="1:19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  <c r="S296" s="281"/>
    </row>
    <row r="297" spans="1:19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  <c r="S297" s="281"/>
    </row>
    <row r="298" spans="1:19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  <c r="S298" s="281"/>
    </row>
    <row r="299" spans="1:19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  <c r="S299" s="281"/>
    </row>
    <row r="300" spans="1:19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  <c r="S300" s="281"/>
    </row>
    <row r="301" spans="1:19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  <c r="S301" s="281"/>
    </row>
    <row r="302" spans="1:19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  <c r="S302" s="281"/>
    </row>
    <row r="303" spans="1:19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  <c r="S303" s="281"/>
    </row>
    <row r="304" spans="1:19" x14ac:dyDescent="0.25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</row>
    <row r="305" spans="1:16" x14ac:dyDescent="0.25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</row>
    <row r="306" spans="1:16" ht="12.75" customHeight="1" x14ac:dyDescent="0.25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</row>
    <row r="307" spans="1:16" ht="12.75" customHeight="1" x14ac:dyDescent="0.25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</row>
    <row r="308" spans="1:16" ht="12.75" customHeight="1" x14ac:dyDescent="0.25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</row>
    <row r="309" spans="1:16" ht="12.75" customHeight="1" x14ac:dyDescent="0.25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</row>
    <row r="310" spans="1:16" ht="12.75" customHeight="1" x14ac:dyDescent="0.25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</row>
    <row r="311" spans="1:16" ht="12.75" customHeight="1" x14ac:dyDescent="0.25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</row>
    <row r="312" spans="1:16" ht="12.75" customHeight="1" x14ac:dyDescent="0.25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</row>
    <row r="313" spans="1:16" ht="12.75" customHeight="1" x14ac:dyDescent="0.25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</row>
    <row r="314" spans="1:16" ht="12.75" customHeight="1" x14ac:dyDescent="0.25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</row>
    <row r="315" spans="1:16" ht="12.75" customHeight="1" x14ac:dyDescent="0.25">
      <c r="A315" s="350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</row>
    <row r="316" spans="1:16" x14ac:dyDescent="0.25">
      <c r="A316" s="350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</row>
    <row r="317" spans="1:16" x14ac:dyDescent="0.25">
      <c r="A317" s="350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</row>
    <row r="318" spans="1:16" x14ac:dyDescent="0.25">
      <c r="A318" s="350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</row>
    <row r="319" spans="1:16" x14ac:dyDescent="0.25">
      <c r="A319" s="350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</row>
    <row r="320" spans="1:16" x14ac:dyDescent="0.25">
      <c r="A320" s="350"/>
      <c r="B320" s="350"/>
      <c r="C320" s="350"/>
      <c r="D320" s="350"/>
      <c r="E320" s="350"/>
      <c r="F320" s="350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</row>
    <row r="321" spans="1:16" x14ac:dyDescent="0.25">
      <c r="A321" s="350"/>
      <c r="B321" s="350"/>
      <c r="C321" s="350"/>
      <c r="D321" s="350"/>
      <c r="E321" s="350"/>
      <c r="F321" s="350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</row>
    <row r="322" spans="1:16" x14ac:dyDescent="0.25">
      <c r="A322" s="350"/>
      <c r="B322" s="350"/>
      <c r="C322" s="350"/>
      <c r="D322" s="350"/>
      <c r="E322" s="350"/>
      <c r="F322" s="350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</row>
    <row r="323" spans="1:16" x14ac:dyDescent="0.25">
      <c r="A323" s="350"/>
      <c r="B323" s="350"/>
      <c r="C323" s="350"/>
      <c r="D323" s="350"/>
      <c r="E323" s="350"/>
      <c r="F323" s="350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</row>
    <row r="324" spans="1:16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</row>
    <row r="325" spans="1:16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</row>
    <row r="326" spans="1:16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</row>
    <row r="327" spans="1:16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</row>
    <row r="328" spans="1:1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</sheetData>
  <sheetProtection algorithmName="SHA-512" hashValue="f3L8Fv8+1GL/V5+0POR6oSF2f4RFgiiHOWIP0F5d6zo15pK3XMIuY2iEWJFKVB6v5g+pEL2OpTJWH6Ms+GZqJQ==" saltValue="2GMZyRCEtuL68CoYTzXX0Q==" spinCount="100000" sheet="1" objects="1" scenarios="1"/>
  <mergeCells count="32"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A288:B288"/>
    <mergeCell ref="A290:B290"/>
    <mergeCell ref="H18:H19"/>
    <mergeCell ref="I18:I19"/>
    <mergeCell ref="J18:J19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24.pielikums Jūrmalas pilsētas domes 
2015.gada 5.marta saistošajiem noteikumiem Nr.13
(protokols Nr.6, 11.punkts)
Tāme Nr.09.1.7.  </first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</sheetPr>
  <dimension ref="A1:Q338"/>
  <sheetViews>
    <sheetView view="pageLayout" zoomScaleNormal="90" workbookViewId="0">
      <selection activeCell="R4" sqref="R4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customHeight="1" x14ac:dyDescent="0.25">
      <c r="A5" s="5" t="s">
        <v>0</v>
      </c>
      <c r="B5" s="6"/>
      <c r="C5" s="1100" t="s">
        <v>319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2.75" customHeight="1" x14ac:dyDescent="0.25">
      <c r="A6" s="5" t="s">
        <v>1</v>
      </c>
      <c r="B6" s="6"/>
      <c r="C6" s="1100" t="s">
        <v>318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320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457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606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446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/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/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160423</v>
      </c>
      <c r="D22" s="195">
        <v>135423</v>
      </c>
      <c r="E22" s="20">
        <f>SUM(E23,E26,E27,E43,E44)</f>
        <v>25000</v>
      </c>
      <c r="F22" s="196">
        <f t="shared" ref="F22:F27" si="0">D22+E22</f>
        <v>160423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0</v>
      </c>
      <c r="D23" s="197"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>
        <v>0</v>
      </c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0</v>
      </c>
      <c r="D25" s="201">
        <v>0</v>
      </c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160423</v>
      </c>
      <c r="D26" s="203">
        <v>135423</v>
      </c>
      <c r="E26" s="35">
        <f>E52</f>
        <v>25000</v>
      </c>
      <c r="F26" s="204">
        <f t="shared" si="0"/>
        <v>160423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>
        <v>0</v>
      </c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>
        <v>0</v>
      </c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>
        <v>0</v>
      </c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160423</v>
      </c>
      <c r="D51" s="221">
        <v>135423</v>
      </c>
      <c r="E51" s="78">
        <f>SUM(E52,E283)</f>
        <v>25000</v>
      </c>
      <c r="F51" s="222">
        <f t="shared" ref="F51:F115" si="5">D51+E51</f>
        <v>160423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0</v>
      </c>
      <c r="K51" s="175">
        <f>SUM(K52,K283)</f>
        <v>0</v>
      </c>
      <c r="L51" s="79">
        <f t="shared" ref="L51:L115" si="7">J51+K51</f>
        <v>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160423</v>
      </c>
      <c r="D52" s="223">
        <v>135423</v>
      </c>
      <c r="E52" s="82">
        <f>SUM(E53,E195)</f>
        <v>25000</v>
      </c>
      <c r="F52" s="224">
        <f t="shared" si="5"/>
        <v>160423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0</v>
      </c>
      <c r="K52" s="176">
        <f>SUM(K53,K195)</f>
        <v>0</v>
      </c>
      <c r="L52" s="83">
        <f t="shared" si="7"/>
        <v>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15300</v>
      </c>
      <c r="D53" s="225">
        <v>15300</v>
      </c>
      <c r="E53" s="85">
        <f>SUM(E54,E76,E174,E188)</f>
        <v>0</v>
      </c>
      <c r="F53" s="226">
        <f t="shared" si="5"/>
        <v>15300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0</v>
      </c>
      <c r="K53" s="177">
        <f>SUM(K54,K76,K174,K188)</f>
        <v>0</v>
      </c>
      <c r="L53" s="86">
        <f t="shared" si="7"/>
        <v>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0</v>
      </c>
      <c r="D54" s="227">
        <v>0</v>
      </c>
      <c r="E54" s="88">
        <f>SUM(E55,E68)</f>
        <v>0</v>
      </c>
      <c r="F54" s="228">
        <f t="shared" si="5"/>
        <v>0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0</v>
      </c>
      <c r="D55" s="229">
        <v>0</v>
      </c>
      <c r="E55" s="43">
        <f>SUM(E56,E59,E67)</f>
        <v>0</v>
      </c>
      <c r="F55" s="230">
        <f t="shared" si="5"/>
        <v>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0</v>
      </c>
      <c r="D56" s="115">
        <v>0</v>
      </c>
      <c r="E56" s="93">
        <f>SUM(E57:E58)</f>
        <v>0</v>
      </c>
      <c r="F56" s="231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>
        <v>0</v>
      </c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0</v>
      </c>
      <c r="D58" s="233">
        <v>0</v>
      </c>
      <c r="E58" s="52"/>
      <c r="F58" s="126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0</v>
      </c>
      <c r="D59" s="234">
        <v>0</v>
      </c>
      <c r="E59" s="34">
        <f>SUM(E60:E66)</f>
        <v>0</v>
      </c>
      <c r="F59" s="131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>
        <v>0</v>
      </c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0</v>
      </c>
      <c r="D61" s="233">
        <v>0</v>
      </c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>
        <v>0</v>
      </c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>
        <v>0</v>
      </c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0</v>
      </c>
      <c r="D64" s="233">
        <v>0</v>
      </c>
      <c r="E64" s="52"/>
      <c r="F64" s="126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0</v>
      </c>
      <c r="D65" s="233">
        <v>0</v>
      </c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>
        <v>0</v>
      </c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>
        <v>0</v>
      </c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0</v>
      </c>
      <c r="D68" s="229">
        <v>0</v>
      </c>
      <c r="E68" s="43">
        <f>SUM(E69:E70)</f>
        <v>0</v>
      </c>
      <c r="F68" s="230">
        <f>D68+E68</f>
        <v>0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0</v>
      </c>
      <c r="D69" s="232">
        <v>0</v>
      </c>
      <c r="E69" s="47"/>
      <c r="F69" s="127">
        <f t="shared" si="5"/>
        <v>0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0</v>
      </c>
      <c r="D70" s="234">
        <v>0</v>
      </c>
      <c r="E70" s="34">
        <f>SUM(E71:E75)</f>
        <v>0</v>
      </c>
      <c r="F70" s="131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0</v>
      </c>
      <c r="D71" s="233">
        <v>0</v>
      </c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>
        <v>0</v>
      </c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>
        <v>0</v>
      </c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0</v>
      </c>
      <c r="D74" s="233">
        <v>0</v>
      </c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>
        <v>0</v>
      </c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15300</v>
      </c>
      <c r="D76" s="227">
        <v>15300</v>
      </c>
      <c r="E76" s="88">
        <f>SUM(E77,E84,E131,E165,E166,E173)</f>
        <v>0</v>
      </c>
      <c r="F76" s="228">
        <f t="shared" si="5"/>
        <v>15300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0</v>
      </c>
      <c r="K76" s="178">
        <f>SUM(K77,K84,K131,K165,K166,K173)</f>
        <v>0</v>
      </c>
      <c r="L76" s="89">
        <f t="shared" si="7"/>
        <v>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>
        <v>0</v>
      </c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>
        <v>0</v>
      </c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>
        <v>0</v>
      </c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>
        <v>0</v>
      </c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15300</v>
      </c>
      <c r="D84" s="229">
        <v>15300</v>
      </c>
      <c r="E84" s="43">
        <f>SUM(E85,E90,E96,E104,E113,E117,E123,E129)</f>
        <v>0</v>
      </c>
      <c r="F84" s="230">
        <f t="shared" si="5"/>
        <v>15300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0</v>
      </c>
      <c r="D85" s="115"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>
        <v>0</v>
      </c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0</v>
      </c>
      <c r="D87" s="233">
        <v>0</v>
      </c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0</v>
      </c>
      <c r="D88" s="233">
        <v>0</v>
      </c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0</v>
      </c>
      <c r="D89" s="233">
        <v>0</v>
      </c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0</v>
      </c>
      <c r="D90" s="234"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>
        <v>0</v>
      </c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0</v>
      </c>
      <c r="D92" s="233">
        <v>0</v>
      </c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0</v>
      </c>
      <c r="D93" s="233">
        <v>0</v>
      </c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>
        <v>0</v>
      </c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>
        <v>0</v>
      </c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0</v>
      </c>
      <c r="D96" s="234"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>
        <v>0</v>
      </c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>
        <v>0</v>
      </c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>
        <v>0</v>
      </c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>
        <v>0</v>
      </c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>
        <v>0</v>
      </c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>
        <v>0</v>
      </c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0</v>
      </c>
      <c r="D103" s="233">
        <v>0</v>
      </c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15300</v>
      </c>
      <c r="D104" s="234">
        <v>15300</v>
      </c>
      <c r="E104" s="34">
        <f>SUM(E105:E112)</f>
        <v>0</v>
      </c>
      <c r="F104" s="131">
        <f t="shared" si="5"/>
        <v>15300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15300</v>
      </c>
      <c r="D105" s="233">
        <v>15300</v>
      </c>
      <c r="E105" s="52"/>
      <c r="F105" s="126">
        <f t="shared" si="5"/>
        <v>15300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>
        <v>0</v>
      </c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0</v>
      </c>
      <c r="D107" s="233">
        <v>0</v>
      </c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0</v>
      </c>
      <c r="D108" s="233">
        <v>0</v>
      </c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>
        <v>0</v>
      </c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>
        <v>0</v>
      </c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>
        <v>0</v>
      </c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>
        <v>0</v>
      </c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>
        <v>0</v>
      </c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>
        <v>0</v>
      </c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>
        <v>0</v>
      </c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0</v>
      </c>
      <c r="D117" s="234"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>
        <v>0</v>
      </c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>
        <v>0</v>
      </c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>
        <v>0</v>
      </c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>
        <v>0</v>
      </c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233">
        <v>0</v>
      </c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0</v>
      </c>
      <c r="D123" s="234"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>
        <v>0</v>
      </c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>
        <v>0</v>
      </c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>
        <v>0</v>
      </c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>
        <v>0</v>
      </c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0</v>
      </c>
      <c r="D128" s="233">
        <v>0</v>
      </c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v>0</v>
      </c>
      <c r="E129" s="60">
        <f t="shared" ref="E129:N129" si="14">SUM(E130)</f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>
        <v>0</v>
      </c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0</v>
      </c>
      <c r="D131" s="229">
        <v>0</v>
      </c>
      <c r="E131" s="43">
        <f>SUM(E132,E137,E141,E142,E145,E152,E160,E161,E164)</f>
        <v>0</v>
      </c>
      <c r="F131" s="230">
        <f t="shared" si="10"/>
        <v>0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12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0</v>
      </c>
      <c r="D132" s="342">
        <v>0</v>
      </c>
      <c r="E132" s="183">
        <f>SUM(E133:E136)</f>
        <v>0</v>
      </c>
      <c r="F132" s="238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0</v>
      </c>
      <c r="D133" s="233">
        <v>0</v>
      </c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0</v>
      </c>
      <c r="D134" s="233">
        <v>0</v>
      </c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>
        <v>0</v>
      </c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>
        <v>0</v>
      </c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0</v>
      </c>
      <c r="D137" s="234"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>
        <v>0</v>
      </c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0</v>
      </c>
      <c r="D139" s="233">
        <v>0</v>
      </c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>
        <v>0</v>
      </c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>
        <v>0</v>
      </c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234"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233">
        <v>0</v>
      </c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>
        <v>0</v>
      </c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0</v>
      </c>
      <c r="D145" s="115"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232">
        <v>0</v>
      </c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0</v>
      </c>
      <c r="D147" s="233">
        <v>0</v>
      </c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>
        <v>0</v>
      </c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>
        <v>0</v>
      </c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>
        <v>0</v>
      </c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>
        <v>0</v>
      </c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>
        <v>0</v>
      </c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>
        <v>0</v>
      </c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>
        <v>0</v>
      </c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>
        <v>0</v>
      </c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>
        <v>0</v>
      </c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>
        <v>0</v>
      </c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>
        <v>0</v>
      </c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>
        <v>0</v>
      </c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>
        <v>0</v>
      </c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>
        <v>0</v>
      </c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>
        <v>0</v>
      </c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>
        <v>0</v>
      </c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v>0</v>
      </c>
      <c r="E166" s="43">
        <f>SUM(E167,E172)</f>
        <v>0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0</v>
      </c>
      <c r="K166" s="91">
        <f t="shared" si="15"/>
        <v>0</v>
      </c>
      <c r="L166" s="101">
        <f t="shared" si="12"/>
        <v>0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v>0</v>
      </c>
      <c r="E167" s="60">
        <f>SUM(E168:E171)</f>
        <v>0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0</v>
      </c>
      <c r="K167" s="183">
        <f t="shared" si="17"/>
        <v>0</v>
      </c>
      <c r="L167" s="103">
        <f t="shared" si="12"/>
        <v>0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>
        <v>0</v>
      </c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>
        <v>0</v>
      </c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>
        <v>0</v>
      </c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>
        <v>0</v>
      </c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>
        <v>0</v>
      </c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>
        <v>0</v>
      </c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>
        <v>0</v>
      </c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>
        <v>0</v>
      </c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>
        <v>0</v>
      </c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>
        <v>0</v>
      </c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>
        <v>0</v>
      </c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>
        <v>0</v>
      </c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>
        <v>0</v>
      </c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>
        <v>0</v>
      </c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>
        <v>0</v>
      </c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>
        <v>0</v>
      </c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>
        <v>0</v>
      </c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>
        <v>0</v>
      </c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145123</v>
      </c>
      <c r="D195" s="225">
        <v>120123</v>
      </c>
      <c r="E195" s="85">
        <f>SUM(E196,E231,E269)</f>
        <v>25000</v>
      </c>
      <c r="F195" s="226">
        <f t="shared" si="24"/>
        <v>145123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0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145123</v>
      </c>
      <c r="D196" s="227">
        <v>120123</v>
      </c>
      <c r="E196" s="88">
        <f>E197+E205</f>
        <v>25000</v>
      </c>
      <c r="F196" s="228">
        <f t="shared" si="24"/>
        <v>145123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0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0</v>
      </c>
      <c r="D197" s="229">
        <v>0</v>
      </c>
      <c r="E197" s="43">
        <f>E198+E199+E202+E203+E204</f>
        <v>0</v>
      </c>
      <c r="F197" s="230">
        <f t="shared" si="24"/>
        <v>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>
        <v>0</v>
      </c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0</v>
      </c>
      <c r="D199" s="234">
        <v>0</v>
      </c>
      <c r="E199" s="34">
        <f>E200+E201</f>
        <v>0</v>
      </c>
      <c r="F199" s="131">
        <f t="shared" si="24"/>
        <v>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1"/>
        <v>0</v>
      </c>
      <c r="D200" s="233">
        <v>0</v>
      </c>
      <c r="E200" s="52"/>
      <c r="F200" s="126">
        <f t="shared" si="24"/>
        <v>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>
        <v>0</v>
      </c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>
        <v>0</v>
      </c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>
        <v>0</v>
      </c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>
        <v>0</v>
      </c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145123</v>
      </c>
      <c r="D205" s="229">
        <v>120123</v>
      </c>
      <c r="E205" s="43">
        <f>E206+E216+E217+E226+E227+E228+E230</f>
        <v>25000</v>
      </c>
      <c r="F205" s="230">
        <f t="shared" si="24"/>
        <v>145123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>
        <v>0</v>
      </c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>
        <v>0</v>
      </c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>
        <v>0</v>
      </c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>
        <v>0</v>
      </c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>
        <v>0</v>
      </c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>
        <v>0</v>
      </c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>
        <v>0</v>
      </c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>
        <v>0</v>
      </c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>
        <v>0</v>
      </c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>
        <v>0</v>
      </c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0</v>
      </c>
      <c r="D217" s="234">
        <v>0</v>
      </c>
      <c r="E217" s="34">
        <f>SUM(E218:E225)</f>
        <v>0</v>
      </c>
      <c r="F217" s="131">
        <f t="shared" si="24"/>
        <v>0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0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>
        <v>0</v>
      </c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1"/>
        <v>0</v>
      </c>
      <c r="D219" s="233">
        <v>0</v>
      </c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1"/>
        <v>0</v>
      </c>
      <c r="D220" s="233">
        <v>0</v>
      </c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>
        <v>0</v>
      </c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>
        <v>0</v>
      </c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>
        <v>0</v>
      </c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1"/>
        <v>0</v>
      </c>
      <c r="D224" s="233">
        <v>0</v>
      </c>
      <c r="E224" s="52"/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1"/>
        <v>0</v>
      </c>
      <c r="D225" s="233">
        <v>0</v>
      </c>
      <c r="E225" s="52"/>
      <c r="F225" s="126">
        <f t="shared" si="24"/>
        <v>0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233">
        <v>0</v>
      </c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48" x14ac:dyDescent="0.25">
      <c r="A227" s="97">
        <v>5250</v>
      </c>
      <c r="B227" s="50" t="s">
        <v>199</v>
      </c>
      <c r="C227" s="343">
        <f t="shared" si="21"/>
        <v>145123</v>
      </c>
      <c r="D227" s="233">
        <v>120123</v>
      </c>
      <c r="E227" s="52">
        <f>25000</f>
        <v>25000</v>
      </c>
      <c r="F227" s="126">
        <f t="shared" si="24"/>
        <v>145123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 t="s">
        <v>1020</v>
      </c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>
        <v>0</v>
      </c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>
        <v>0</v>
      </c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232">
        <v>0</v>
      </c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233"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233">
        <v>0</v>
      </c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234"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233">
        <v>0</v>
      </c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233">
        <v>0</v>
      </c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>
        <v>0</v>
      </c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>
        <v>0</v>
      </c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233">
        <v>0</v>
      </c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233">
        <v>0</v>
      </c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233">
        <v>0</v>
      </c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>
        <v>0</v>
      </c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233">
        <v>0</v>
      </c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233">
        <v>0</v>
      </c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233">
        <v>0</v>
      </c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>
        <v>0</v>
      </c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>
        <v>0</v>
      </c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237"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233">
        <v>0</v>
      </c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233">
        <v>0</v>
      </c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232">
        <v>0</v>
      </c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>
        <v>0</v>
      </c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233">
        <v>0</v>
      </c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237"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233">
        <v>0</v>
      </c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>
        <v>0</v>
      </c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233">
        <v>0</v>
      </c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234"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233">
        <v>0</v>
      </c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233">
        <v>0</v>
      </c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233">
        <v>0</v>
      </c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233">
        <v>0</v>
      </c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>
        <v>0</v>
      </c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>
        <v>0</v>
      </c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>
        <v>0</v>
      </c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>
        <v>0</v>
      </c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>
        <v>0</v>
      </c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>
        <v>0</v>
      </c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>
        <v>0</v>
      </c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>
        <v>0</v>
      </c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>
        <v>0</v>
      </c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0</v>
      </c>
      <c r="D283" s="234"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0</v>
      </c>
      <c r="K283" s="104">
        <f>SUM(K284:K285)</f>
        <v>0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0</v>
      </c>
      <c r="D284" s="233">
        <v>0</v>
      </c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/>
      <c r="K284" s="181"/>
      <c r="L284" s="96">
        <f t="shared" si="32"/>
        <v>0</v>
      </c>
      <c r="M284" s="110"/>
      <c r="N284" s="52"/>
      <c r="O284" s="96">
        <f t="shared" si="50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232">
        <v>0</v>
      </c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160423</v>
      </c>
      <c r="D286" s="403">
        <v>135423</v>
      </c>
      <c r="E286" s="404">
        <f>SUM(E283,E269,E231,E196,E188,E174,E76,E54)</f>
        <v>25000</v>
      </c>
      <c r="F286" s="405">
        <f t="shared" si="30"/>
        <v>160423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1"/>
        <v>0</v>
      </c>
      <c r="J286" s="403">
        <f>SUM(J283,J269,J231,J196,J188,J174,J76,J54)</f>
        <v>0</v>
      </c>
      <c r="K286" s="406">
        <f>SUM(K283,K269,K231,K196,K188,K174,K76,K54)</f>
        <v>0</v>
      </c>
      <c r="L286" s="407">
        <f t="shared" si="32"/>
        <v>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0</v>
      </c>
      <c r="D288" s="250"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0</v>
      </c>
      <c r="D290" s="250"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0</v>
      </c>
      <c r="K290" s="190">
        <f t="shared" si="53"/>
        <v>0</v>
      </c>
      <c r="L290" s="147">
        <f>J290+K290</f>
        <v>0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v>0</v>
      </c>
      <c r="E293" s="143">
        <f t="shared" ref="E293:K293" si="55">SUM(E294,E296,E298)-SUM(E295,E297,E299)</f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>
        <v>0</v>
      </c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233">
        <v>0</v>
      </c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233">
        <v>0</v>
      </c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233">
        <v>0</v>
      </c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233">
        <v>0</v>
      </c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241">
        <v>0</v>
      </c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>
        <v>0</v>
      </c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>
        <v>0</v>
      </c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  <row r="304" spans="1:16" x14ac:dyDescent="0.25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</row>
    <row r="305" spans="1:16" x14ac:dyDescent="0.25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</row>
    <row r="306" spans="1:16" ht="12.75" customHeight="1" x14ac:dyDescent="0.25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</row>
    <row r="307" spans="1:16" ht="12.75" customHeight="1" x14ac:dyDescent="0.25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</row>
    <row r="308" spans="1:16" ht="12.75" customHeight="1" x14ac:dyDescent="0.25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</row>
    <row r="309" spans="1:16" ht="12.75" customHeight="1" x14ac:dyDescent="0.25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</row>
    <row r="310" spans="1:16" ht="12.75" customHeight="1" x14ac:dyDescent="0.25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</row>
    <row r="311" spans="1:16" ht="12.75" customHeight="1" x14ac:dyDescent="0.25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</row>
    <row r="312" spans="1:16" ht="12.75" customHeight="1" x14ac:dyDescent="0.25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</row>
    <row r="313" spans="1:16" ht="12.75" customHeight="1" x14ac:dyDescent="0.25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</row>
    <row r="314" spans="1:16" ht="12.75" customHeight="1" x14ac:dyDescent="0.25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</row>
    <row r="315" spans="1:16" ht="12.75" customHeight="1" x14ac:dyDescent="0.25">
      <c r="A315" s="350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</row>
    <row r="316" spans="1:16" x14ac:dyDescent="0.25">
      <c r="A316" s="350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</row>
    <row r="317" spans="1:16" x14ac:dyDescent="0.25">
      <c r="A317" s="350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</row>
    <row r="318" spans="1:16" x14ac:dyDescent="0.25">
      <c r="A318" s="350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</row>
    <row r="319" spans="1:16" x14ac:dyDescent="0.25">
      <c r="A319" s="350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</row>
    <row r="320" spans="1:16" x14ac:dyDescent="0.25">
      <c r="A320" s="350"/>
      <c r="B320" s="350"/>
      <c r="C320" s="350"/>
      <c r="D320" s="350"/>
      <c r="E320" s="350"/>
      <c r="F320" s="350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</row>
    <row r="321" spans="1:16" x14ac:dyDescent="0.25">
      <c r="A321" s="350"/>
      <c r="B321" s="350"/>
      <c r="C321" s="350"/>
      <c r="D321" s="350"/>
      <c r="E321" s="350"/>
      <c r="F321" s="350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</row>
    <row r="322" spans="1:16" x14ac:dyDescent="0.25">
      <c r="A322" s="350"/>
      <c r="B322" s="350"/>
      <c r="C322" s="350"/>
      <c r="D322" s="350"/>
      <c r="E322" s="350"/>
      <c r="F322" s="350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</row>
    <row r="323" spans="1:16" x14ac:dyDescent="0.25">
      <c r="A323" s="350"/>
      <c r="B323" s="350"/>
      <c r="C323" s="350"/>
      <c r="D323" s="350"/>
      <c r="E323" s="350"/>
      <c r="F323" s="350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</row>
    <row r="324" spans="1:16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</row>
    <row r="325" spans="1:16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</row>
    <row r="326" spans="1:16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</row>
    <row r="327" spans="1:16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</row>
    <row r="328" spans="1:1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</sheetData>
  <sheetProtection algorithmName="SHA-512" hashValue="k/NR2NVxhczEjGox8HVeoJEIUztMsz//m4IWRFNy3oKs+pwz6fG4PhX+WFIltKxSgqSx6KGEVL7Jvt+elo4qsg==" saltValue="z9lFXkQGns7qPPfrX8Alsg==" spinCount="100000" sheet="1" objects="1" scenarios="1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25.pielikums Jūrmalas pilsētas domes
2015.gada 5.marta saistošajiem noteikumiem Nr.13
(protokols Nr.6, 11.punkts)
Tāme Nr.09.1.8.  </first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1:Q322"/>
  <sheetViews>
    <sheetView view="pageLayout" zoomScaleNormal="90" workbookViewId="0">
      <selection activeCell="S3" sqref="S3:S4"/>
    </sheetView>
  </sheetViews>
  <sheetFormatPr defaultColWidth="9.140625"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5" customHeight="1" x14ac:dyDescent="0.25">
      <c r="A5" s="5" t="s">
        <v>0</v>
      </c>
      <c r="B5" s="6"/>
      <c r="C5" s="1100" t="s">
        <v>996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997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998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457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999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1000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1001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 t="s">
        <v>1002</v>
      </c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 t="s">
        <v>1003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289410</v>
      </c>
      <c r="D22" s="195">
        <f>SUM(D23,D26,D27,D43,D44)</f>
        <v>222184</v>
      </c>
      <c r="E22" s="20">
        <f>SUM(E23,E26,E27,E43,E44)</f>
        <v>935</v>
      </c>
      <c r="F22" s="196">
        <f t="shared" ref="F22:F27" si="0">D22+E22</f>
        <v>223119</v>
      </c>
      <c r="G22" s="195">
        <f>SUM(G23,G26,G44)</f>
        <v>56387</v>
      </c>
      <c r="H22" s="163">
        <f>SUM(H23,H26,H44)</f>
        <v>0</v>
      </c>
      <c r="I22" s="21">
        <f>G22+H22</f>
        <v>56387</v>
      </c>
      <c r="J22" s="195">
        <f>SUM(J23,J28,J44)</f>
        <v>7239</v>
      </c>
      <c r="K22" s="163">
        <f>SUM(K23,K28,K44)</f>
        <v>2665</v>
      </c>
      <c r="L22" s="21">
        <f>J22+K22</f>
        <v>9904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3156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491</v>
      </c>
      <c r="K23" s="164">
        <f>SUM(K24:K25)</f>
        <v>2665</v>
      </c>
      <c r="L23" s="25">
        <f>J23+K23</f>
        <v>3156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3156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>
        <v>491</v>
      </c>
      <c r="K25" s="166">
        <v>2665</v>
      </c>
      <c r="L25" s="33">
        <f>J25+K25</f>
        <v>3156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279506</v>
      </c>
      <c r="D26" s="203">
        <f>D52</f>
        <v>222184</v>
      </c>
      <c r="E26" s="35">
        <v>935</v>
      </c>
      <c r="F26" s="204">
        <f t="shared" si="0"/>
        <v>223119</v>
      </c>
      <c r="G26" s="203">
        <f>G52</f>
        <v>56387</v>
      </c>
      <c r="H26" s="167"/>
      <c r="I26" s="260">
        <f>G26+H26</f>
        <v>56387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 t="s">
        <v>1012</v>
      </c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6748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6748</v>
      </c>
      <c r="K28" s="91">
        <f>SUM(K29,K33,K35,K38)</f>
        <v>0</v>
      </c>
      <c r="L28" s="101">
        <f t="shared" ref="L28:L42" si="2">J28+K28</f>
        <v>6748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5325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5325</v>
      </c>
      <c r="K29" s="91">
        <f>SUM(K30:K32)</f>
        <v>0</v>
      </c>
      <c r="L29" s="101">
        <f t="shared" si="2"/>
        <v>5325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5325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>
        <v>5325</v>
      </c>
      <c r="K31" s="181"/>
      <c r="L31" s="96">
        <f t="shared" si="2"/>
        <v>5325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20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20</v>
      </c>
      <c r="K35" s="91">
        <f>SUM(K36:K37)</f>
        <v>0</v>
      </c>
      <c r="L35" s="101">
        <f t="shared" si="2"/>
        <v>20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20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>
        <v>20</v>
      </c>
      <c r="K36" s="180"/>
      <c r="L36" s="95">
        <f t="shared" si="2"/>
        <v>20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1403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1403</v>
      </c>
      <c r="K38" s="91">
        <f>SUM(K39:K42)</f>
        <v>0</v>
      </c>
      <c r="L38" s="101">
        <f t="shared" si="2"/>
        <v>1403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1403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1403</v>
      </c>
      <c r="K42" s="181"/>
      <c r="L42" s="96">
        <f t="shared" si="2"/>
        <v>1403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>G45</f>
        <v>0</v>
      </c>
      <c r="H44" s="172">
        <f t="shared" ref="H44:K44" si="3">H45</f>
        <v>0</v>
      </c>
      <c r="I44" s="261">
        <f>G44+H44</f>
        <v>0</v>
      </c>
      <c r="J44" s="215">
        <f>J45</f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289410</v>
      </c>
      <c r="D51" s="221">
        <f>SUM(D52,D283)</f>
        <v>222184</v>
      </c>
      <c r="E51" s="78">
        <f>SUM(E52,E283)</f>
        <v>935</v>
      </c>
      <c r="F51" s="222">
        <f t="shared" ref="F51:F115" si="5">D51+E51</f>
        <v>223119</v>
      </c>
      <c r="G51" s="221">
        <f>SUM(G52,G283)</f>
        <v>56387</v>
      </c>
      <c r="H51" s="175">
        <f>SUM(H52,H283)</f>
        <v>0</v>
      </c>
      <c r="I51" s="79">
        <f t="shared" ref="I51:I115" si="6">G51+H51</f>
        <v>56387</v>
      </c>
      <c r="J51" s="221">
        <f>SUM(J52,J283)</f>
        <v>7239</v>
      </c>
      <c r="K51" s="175">
        <f>SUM(K52,K283)</f>
        <v>2665</v>
      </c>
      <c r="L51" s="79">
        <f t="shared" ref="L51:L115" si="7">J51+K51</f>
        <v>9904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289410</v>
      </c>
      <c r="D52" s="223">
        <f>SUM(D53,D195)</f>
        <v>222184</v>
      </c>
      <c r="E52" s="82">
        <f>SUM(E53,E195)</f>
        <v>935</v>
      </c>
      <c r="F52" s="224">
        <f t="shared" si="5"/>
        <v>223119</v>
      </c>
      <c r="G52" s="223">
        <f>SUM(G53,G195)</f>
        <v>56387</v>
      </c>
      <c r="H52" s="176">
        <f>SUM(H53,H195)</f>
        <v>0</v>
      </c>
      <c r="I52" s="83">
        <f t="shared" si="6"/>
        <v>56387</v>
      </c>
      <c r="J52" s="223">
        <f>SUM(J53,J195)</f>
        <v>7239</v>
      </c>
      <c r="K52" s="176">
        <f>SUM(K53,K195)</f>
        <v>2665</v>
      </c>
      <c r="L52" s="83">
        <f t="shared" si="7"/>
        <v>9904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287670</v>
      </c>
      <c r="D53" s="225">
        <f>SUM(D54,D76,D174,D188)</f>
        <v>222024</v>
      </c>
      <c r="E53" s="85">
        <f>SUM(E54,E76,E174,E188)</f>
        <v>935</v>
      </c>
      <c r="F53" s="226">
        <f t="shared" si="5"/>
        <v>222959</v>
      </c>
      <c r="G53" s="225">
        <f>SUM(G54,G76,G174,G188)</f>
        <v>56387</v>
      </c>
      <c r="H53" s="177">
        <f>SUM(H54,H76,H174,H188)</f>
        <v>0</v>
      </c>
      <c r="I53" s="86">
        <f t="shared" si="6"/>
        <v>56387</v>
      </c>
      <c r="J53" s="225">
        <f>SUM(J54,J76,J174,J188)</f>
        <v>6739</v>
      </c>
      <c r="K53" s="177">
        <f>SUM(K54,K76,K174,K188)</f>
        <v>1585</v>
      </c>
      <c r="L53" s="86">
        <f t="shared" si="7"/>
        <v>8324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232714</v>
      </c>
      <c r="D54" s="227">
        <f>SUM(D55,D68)</f>
        <v>172502</v>
      </c>
      <c r="E54" s="88">
        <f>SUM(E55,E68)</f>
        <v>0</v>
      </c>
      <c r="F54" s="228">
        <f t="shared" si="5"/>
        <v>172502</v>
      </c>
      <c r="G54" s="227">
        <f>SUM(G55,G68)</f>
        <v>56387</v>
      </c>
      <c r="H54" s="178">
        <f>SUM(H55,H68)</f>
        <v>0</v>
      </c>
      <c r="I54" s="89">
        <f t="shared" si="6"/>
        <v>56387</v>
      </c>
      <c r="J54" s="227">
        <f>SUM(J55,J68)</f>
        <v>3825</v>
      </c>
      <c r="K54" s="178">
        <f>SUM(K55,K68)</f>
        <v>0</v>
      </c>
      <c r="L54" s="89">
        <f t="shared" si="7"/>
        <v>3825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179170</v>
      </c>
      <c r="D55" s="229">
        <f>SUM(D56,D59,D67)</f>
        <v>130590</v>
      </c>
      <c r="E55" s="43">
        <f>SUM(E56,E59,E67)</f>
        <v>0</v>
      </c>
      <c r="F55" s="230">
        <f t="shared" si="5"/>
        <v>130590</v>
      </c>
      <c r="G55" s="229">
        <f>SUM(G56,G59,G67)</f>
        <v>45484</v>
      </c>
      <c r="H55" s="91">
        <f>SUM(H56,H59,H67)</f>
        <v>0</v>
      </c>
      <c r="I55" s="101">
        <f t="shared" si="6"/>
        <v>45484</v>
      </c>
      <c r="J55" s="229">
        <f>SUM(J56,J59,J67)</f>
        <v>3096</v>
      </c>
      <c r="K55" s="91">
        <f>SUM(K56,K59,K67)</f>
        <v>0</v>
      </c>
      <c r="L55" s="101">
        <f t="shared" si="7"/>
        <v>3096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159481</v>
      </c>
      <c r="D56" s="115">
        <f>SUM(D57:D58)</f>
        <v>114729</v>
      </c>
      <c r="E56" s="93">
        <f>SUM(E57:E58)</f>
        <v>0</v>
      </c>
      <c r="F56" s="231">
        <f t="shared" si="5"/>
        <v>114729</v>
      </c>
      <c r="G56" s="115">
        <f>SUM(G57:G58)</f>
        <v>44752</v>
      </c>
      <c r="H56" s="179">
        <f>SUM(H57:H58)</f>
        <v>0</v>
      </c>
      <c r="I56" s="94">
        <f t="shared" si="6"/>
        <v>44752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159481</v>
      </c>
      <c r="D58" s="233">
        <v>114729</v>
      </c>
      <c r="E58" s="52"/>
      <c r="F58" s="126">
        <f t="shared" si="5"/>
        <v>114729</v>
      </c>
      <c r="G58" s="233">
        <v>44752</v>
      </c>
      <c r="H58" s="181"/>
      <c r="I58" s="96">
        <f t="shared" si="6"/>
        <v>44752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16593</v>
      </c>
      <c r="D59" s="234">
        <f>SUM(D60:D66)</f>
        <v>15861</v>
      </c>
      <c r="E59" s="34">
        <f>SUM(E60:E66)</f>
        <v>0</v>
      </c>
      <c r="F59" s="131">
        <f>D59+E59</f>
        <v>15861</v>
      </c>
      <c r="G59" s="234">
        <f>SUM(G60:G66)</f>
        <v>732</v>
      </c>
      <c r="H59" s="104">
        <f>SUM(H60:H66)</f>
        <v>0</v>
      </c>
      <c r="I59" s="98">
        <f t="shared" si="6"/>
        <v>732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3723</v>
      </c>
      <c r="D60" s="233">
        <v>3723</v>
      </c>
      <c r="E60" s="52"/>
      <c r="F60" s="126">
        <f t="shared" si="5"/>
        <v>3723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918</v>
      </c>
      <c r="D61" s="233">
        <v>918</v>
      </c>
      <c r="E61" s="52"/>
      <c r="F61" s="126">
        <f t="shared" si="5"/>
        <v>918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2320</v>
      </c>
      <c r="D64" s="233">
        <v>2320</v>
      </c>
      <c r="E64" s="52"/>
      <c r="F64" s="126">
        <f t="shared" si="5"/>
        <v>2320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8754</v>
      </c>
      <c r="D65" s="233">
        <v>8754</v>
      </c>
      <c r="E65" s="52"/>
      <c r="F65" s="126">
        <f t="shared" si="5"/>
        <v>8754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878</v>
      </c>
      <c r="D66" s="233">
        <v>146</v>
      </c>
      <c r="E66" s="52"/>
      <c r="F66" s="126">
        <f t="shared" si="5"/>
        <v>146</v>
      </c>
      <c r="G66" s="233">
        <v>732</v>
      </c>
      <c r="H66" s="181"/>
      <c r="I66" s="96">
        <f t="shared" si="6"/>
        <v>732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3096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>
        <v>3096</v>
      </c>
      <c r="K67" s="182"/>
      <c r="L67" s="100">
        <f t="shared" si="7"/>
        <v>3096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53544</v>
      </c>
      <c r="D68" s="229">
        <f>SUM(D69:D70)</f>
        <v>41912</v>
      </c>
      <c r="E68" s="43">
        <f>SUM(E69:E70)</f>
        <v>0</v>
      </c>
      <c r="F68" s="230">
        <f>D68+E68</f>
        <v>41912</v>
      </c>
      <c r="G68" s="229">
        <f>SUM(G69:G70)</f>
        <v>10903</v>
      </c>
      <c r="H68" s="91">
        <f>SUM(H69:H70)</f>
        <v>0</v>
      </c>
      <c r="I68" s="101">
        <f t="shared" si="6"/>
        <v>10903</v>
      </c>
      <c r="J68" s="229">
        <f>SUM(J69:J70)</f>
        <v>729</v>
      </c>
      <c r="K68" s="91">
        <f>SUM(K69:K70)</f>
        <v>0</v>
      </c>
      <c r="L68" s="101">
        <f t="shared" si="7"/>
        <v>729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43504</v>
      </c>
      <c r="D69" s="232">
        <v>32012</v>
      </c>
      <c r="E69" s="47"/>
      <c r="F69" s="127">
        <f t="shared" si="5"/>
        <v>32012</v>
      </c>
      <c r="G69" s="232">
        <v>10763</v>
      </c>
      <c r="H69" s="180"/>
      <c r="I69" s="95">
        <f t="shared" si="6"/>
        <v>10763</v>
      </c>
      <c r="J69" s="232">
        <v>729</v>
      </c>
      <c r="K69" s="180"/>
      <c r="L69" s="95">
        <f t="shared" si="7"/>
        <v>729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10040</v>
      </c>
      <c r="D70" s="234">
        <f>SUM(D71:D75)</f>
        <v>9900</v>
      </c>
      <c r="E70" s="34">
        <f>SUM(E71:E75)</f>
        <v>0</v>
      </c>
      <c r="F70" s="131">
        <f t="shared" si="5"/>
        <v>9900</v>
      </c>
      <c r="G70" s="234">
        <f>SUM(G71:G75)</f>
        <v>140</v>
      </c>
      <c r="H70" s="104">
        <f>SUM(H71:H75)</f>
        <v>0</v>
      </c>
      <c r="I70" s="98">
        <f t="shared" si="6"/>
        <v>140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5252</v>
      </c>
      <c r="D71" s="233">
        <v>5112</v>
      </c>
      <c r="E71" s="52"/>
      <c r="F71" s="126">
        <f t="shared" si="5"/>
        <v>5112</v>
      </c>
      <c r="G71" s="233">
        <v>140</v>
      </c>
      <c r="H71" s="181"/>
      <c r="I71" s="96">
        <f t="shared" si="6"/>
        <v>140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4695</v>
      </c>
      <c r="D74" s="233">
        <v>4695</v>
      </c>
      <c r="E74" s="52"/>
      <c r="F74" s="126">
        <f t="shared" si="5"/>
        <v>4695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93</v>
      </c>
      <c r="D75" s="233">
        <v>93</v>
      </c>
      <c r="E75" s="52"/>
      <c r="F75" s="126">
        <f t="shared" si="5"/>
        <v>93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54956</v>
      </c>
      <c r="D76" s="227">
        <f>SUM(D77,D84,D131,D165,D166,D173)</f>
        <v>49522</v>
      </c>
      <c r="E76" s="88">
        <f>SUM(E77,E84,E131,E165,E166,E173)</f>
        <v>935</v>
      </c>
      <c r="F76" s="228">
        <f t="shared" si="5"/>
        <v>50457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2914</v>
      </c>
      <c r="K76" s="178">
        <f>SUM(K77,K84,K131,K165,K166,K173)</f>
        <v>1585</v>
      </c>
      <c r="L76" s="89">
        <f t="shared" si="7"/>
        <v>4499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24304</v>
      </c>
      <c r="D84" s="229">
        <f>SUM(D85,D90,D96,D104,D113,D117,D123,D129)</f>
        <v>21033</v>
      </c>
      <c r="E84" s="43">
        <f>SUM(E85,E90,E96,E104,E113,E117,E123,E129)</f>
        <v>935</v>
      </c>
      <c r="F84" s="230">
        <f t="shared" si="5"/>
        <v>21968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1011</v>
      </c>
      <c r="K84" s="91">
        <f>SUM(K85,K90,K96,K104,K113,K117,K123,K129)</f>
        <v>1325</v>
      </c>
      <c r="L84" s="101">
        <f t="shared" si="7"/>
        <v>2336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1483</v>
      </c>
      <c r="D85" s="115">
        <f>SUM(D86:D89)</f>
        <v>1483</v>
      </c>
      <c r="E85" s="93">
        <f>SUM(E86:E89)</f>
        <v>0</v>
      </c>
      <c r="F85" s="231">
        <f t="shared" si="5"/>
        <v>1483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1176</v>
      </c>
      <c r="D87" s="233">
        <v>1176</v>
      </c>
      <c r="E87" s="52"/>
      <c r="F87" s="126">
        <f t="shared" si="5"/>
        <v>1176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257</v>
      </c>
      <c r="D88" s="233">
        <v>257</v>
      </c>
      <c r="E88" s="52"/>
      <c r="F88" s="126">
        <f t="shared" si="5"/>
        <v>257</v>
      </c>
      <c r="G88" s="233"/>
      <c r="H88" s="181"/>
      <c r="I88" s="96">
        <f t="shared" si="6"/>
        <v>0</v>
      </c>
      <c r="J88" s="233">
        <v>0</v>
      </c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50</v>
      </c>
      <c r="D89" s="233">
        <v>50</v>
      </c>
      <c r="E89" s="52"/>
      <c r="F89" s="126">
        <f t="shared" si="5"/>
        <v>50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15984</v>
      </c>
      <c r="D90" s="234">
        <f>SUM(D91:D95)</f>
        <v>13848</v>
      </c>
      <c r="E90" s="34">
        <f>SUM(E91:E95)</f>
        <v>0</v>
      </c>
      <c r="F90" s="131">
        <f t="shared" si="5"/>
        <v>13848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1011</v>
      </c>
      <c r="K90" s="104">
        <f>SUM(K91:K95)</f>
        <v>1125</v>
      </c>
      <c r="L90" s="98">
        <f t="shared" si="7"/>
        <v>2136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10376</v>
      </c>
      <c r="D91" s="233">
        <v>8440</v>
      </c>
      <c r="E91" s="52"/>
      <c r="F91" s="126">
        <f t="shared" si="5"/>
        <v>8440</v>
      </c>
      <c r="G91" s="233"/>
      <c r="H91" s="181"/>
      <c r="I91" s="96">
        <f t="shared" si="6"/>
        <v>0</v>
      </c>
      <c r="J91" s="233">
        <v>1011</v>
      </c>
      <c r="K91" s="181">
        <v>925</v>
      </c>
      <c r="L91" s="96">
        <f t="shared" si="7"/>
        <v>1936</v>
      </c>
      <c r="M91" s="110"/>
      <c r="N91" s="52"/>
      <c r="O91" s="96">
        <f t="shared" si="8"/>
        <v>0</v>
      </c>
      <c r="P91" s="351" t="s">
        <v>1004</v>
      </c>
    </row>
    <row r="92" spans="1:16" x14ac:dyDescent="0.25">
      <c r="A92" s="31">
        <v>2222</v>
      </c>
      <c r="B92" s="50" t="s">
        <v>79</v>
      </c>
      <c r="C92" s="343">
        <f t="shared" si="4"/>
        <v>130</v>
      </c>
      <c r="D92" s="233">
        <v>130</v>
      </c>
      <c r="E92" s="52"/>
      <c r="F92" s="126">
        <f t="shared" si="5"/>
        <v>130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5000</v>
      </c>
      <c r="D93" s="233">
        <v>5000</v>
      </c>
      <c r="E93" s="52"/>
      <c r="F93" s="126">
        <f t="shared" si="5"/>
        <v>5000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478</v>
      </c>
      <c r="D94" s="233">
        <v>278</v>
      </c>
      <c r="E94" s="52"/>
      <c r="F94" s="126">
        <f t="shared" si="5"/>
        <v>278</v>
      </c>
      <c r="G94" s="233"/>
      <c r="H94" s="181"/>
      <c r="I94" s="96">
        <f t="shared" si="6"/>
        <v>0</v>
      </c>
      <c r="J94" s="233"/>
      <c r="K94" s="181">
        <v>200</v>
      </c>
      <c r="L94" s="96">
        <f t="shared" si="7"/>
        <v>200</v>
      </c>
      <c r="M94" s="110"/>
      <c r="N94" s="52"/>
      <c r="O94" s="96">
        <f t="shared" si="8"/>
        <v>0</v>
      </c>
      <c r="P94" s="351" t="s">
        <v>1005</v>
      </c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1697</v>
      </c>
      <c r="D96" s="234">
        <f>SUM(D97:D103)</f>
        <v>1697</v>
      </c>
      <c r="E96" s="34">
        <f>SUM(E97:E103)</f>
        <v>0</v>
      </c>
      <c r="F96" s="131">
        <f t="shared" si="5"/>
        <v>1697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2"/>
    </row>
    <row r="97" spans="1:16" ht="24" x14ac:dyDescent="0.25">
      <c r="A97" s="31">
        <v>2231</v>
      </c>
      <c r="B97" s="50" t="s">
        <v>303</v>
      </c>
      <c r="C97" s="343">
        <f t="shared" si="4"/>
        <v>250</v>
      </c>
      <c r="D97" s="233">
        <v>250</v>
      </c>
      <c r="E97" s="52"/>
      <c r="F97" s="126">
        <f t="shared" si="5"/>
        <v>250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1447</v>
      </c>
      <c r="D103" s="233">
        <f>930+90+427</f>
        <v>1447</v>
      </c>
      <c r="E103" s="52"/>
      <c r="F103" s="126">
        <f t="shared" si="5"/>
        <v>1447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4040</v>
      </c>
      <c r="D104" s="234">
        <f>SUM(D105:D112)</f>
        <v>2905</v>
      </c>
      <c r="E104" s="34">
        <f>SUM(E105:E112)</f>
        <v>935</v>
      </c>
      <c r="F104" s="131">
        <f t="shared" si="5"/>
        <v>3840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200</v>
      </c>
      <c r="L104" s="98">
        <f t="shared" si="7"/>
        <v>200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345</v>
      </c>
      <c r="D107" s="233">
        <f>435-90</f>
        <v>345</v>
      </c>
      <c r="E107" s="52"/>
      <c r="F107" s="126">
        <f t="shared" si="5"/>
        <v>345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3595</v>
      </c>
      <c r="D108" s="233">
        <v>2460</v>
      </c>
      <c r="E108" s="52">
        <v>935</v>
      </c>
      <c r="F108" s="126">
        <f t="shared" si="5"/>
        <v>3395</v>
      </c>
      <c r="G108" s="233"/>
      <c r="H108" s="181"/>
      <c r="I108" s="96">
        <f t="shared" si="6"/>
        <v>0</v>
      </c>
      <c r="J108" s="233"/>
      <c r="K108" s="181">
        <v>200</v>
      </c>
      <c r="L108" s="96">
        <f t="shared" si="7"/>
        <v>200</v>
      </c>
      <c r="M108" s="110"/>
      <c r="N108" s="52"/>
      <c r="O108" s="96">
        <f t="shared" si="8"/>
        <v>0</v>
      </c>
      <c r="P108" s="351" t="s">
        <v>1006</v>
      </c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100</v>
      </c>
      <c r="D112" s="233">
        <v>100</v>
      </c>
      <c r="E112" s="52"/>
      <c r="F112" s="126">
        <f t="shared" si="5"/>
        <v>100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>
        <v>0</v>
      </c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700</v>
      </c>
      <c r="D117" s="234">
        <f>SUM(D118:D122)</f>
        <v>700</v>
      </c>
      <c r="E117" s="34">
        <f>SUM(E118:E122)</f>
        <v>0</v>
      </c>
      <c r="F117" s="131">
        <f t="shared" si="10"/>
        <v>700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700</v>
      </c>
      <c r="D119" s="233">
        <v>700</v>
      </c>
      <c r="E119" s="52"/>
      <c r="F119" s="126">
        <f t="shared" si="10"/>
        <v>700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400</v>
      </c>
      <c r="D123" s="234">
        <f>SUM(D124:D128)</f>
        <v>400</v>
      </c>
      <c r="E123" s="34">
        <f>SUM(E124:E128)</f>
        <v>0</v>
      </c>
      <c r="F123" s="131">
        <f t="shared" si="10"/>
        <v>400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400</v>
      </c>
      <c r="D128" s="233">
        <v>400</v>
      </c>
      <c r="E128" s="52"/>
      <c r="F128" s="126">
        <f t="shared" si="10"/>
        <v>400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ref="E129" si="15">SUM(E130)</f>
        <v>0</v>
      </c>
      <c r="F129" s="238">
        <f t="shared" si="10"/>
        <v>0</v>
      </c>
      <c r="G129" s="237">
        <f t="shared" ref="G129" si="16">SUM(G130)</f>
        <v>0</v>
      </c>
      <c r="H129" s="183">
        <f t="shared" si="14"/>
        <v>0</v>
      </c>
      <c r="I129" s="103">
        <f t="shared" si="11"/>
        <v>0</v>
      </c>
      <c r="J129" s="237">
        <f t="shared" ref="J129" si="17">SUM(J130)</f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30652</v>
      </c>
      <c r="D131" s="229">
        <f>SUM(D132,D137,D141,D142,D145,D152,D160,D161,D164)</f>
        <v>28489</v>
      </c>
      <c r="E131" s="43">
        <f>SUM(E132,E137,E141,E142,E145,E152,E160,E161,E164)</f>
        <v>0</v>
      </c>
      <c r="F131" s="230">
        <f t="shared" si="10"/>
        <v>28489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1903</v>
      </c>
      <c r="K131" s="91">
        <f>SUM(K132,K137,K141,K142,K145,K152,K160,K161,K164)</f>
        <v>260</v>
      </c>
      <c r="L131" s="101">
        <f t="shared" si="12"/>
        <v>2163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7930</v>
      </c>
      <c r="D132" s="342">
        <f>SUM(D133:D136)</f>
        <v>7850</v>
      </c>
      <c r="E132" s="183">
        <f>SUM(E133:E136)</f>
        <v>0</v>
      </c>
      <c r="F132" s="238">
        <f t="shared" si="10"/>
        <v>7850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80</v>
      </c>
      <c r="L132" s="103">
        <f t="shared" si="12"/>
        <v>80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730</v>
      </c>
      <c r="D133" s="233">
        <v>650</v>
      </c>
      <c r="E133" s="52"/>
      <c r="F133" s="126">
        <f t="shared" si="10"/>
        <v>650</v>
      </c>
      <c r="G133" s="233"/>
      <c r="H133" s="181"/>
      <c r="I133" s="96">
        <f t="shared" si="11"/>
        <v>0</v>
      </c>
      <c r="J133" s="233"/>
      <c r="K133" s="181">
        <v>80</v>
      </c>
      <c r="L133" s="96">
        <f t="shared" si="12"/>
        <v>80</v>
      </c>
      <c r="M133" s="110"/>
      <c r="N133" s="52"/>
      <c r="O133" s="96">
        <f t="shared" si="13"/>
        <v>0</v>
      </c>
      <c r="P133" s="351" t="s">
        <v>1007</v>
      </c>
    </row>
    <row r="134" spans="1:16" x14ac:dyDescent="0.25">
      <c r="A134" s="31">
        <v>2312</v>
      </c>
      <c r="B134" s="50" t="s">
        <v>114</v>
      </c>
      <c r="C134" s="343">
        <f t="shared" si="9"/>
        <v>6000</v>
      </c>
      <c r="D134" s="233">
        <v>6000</v>
      </c>
      <c r="E134" s="52"/>
      <c r="F134" s="126">
        <f t="shared" si="10"/>
        <v>6000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1200</v>
      </c>
      <c r="D136" s="233">
        <v>1200</v>
      </c>
      <c r="E136" s="52"/>
      <c r="F136" s="126">
        <f t="shared" si="10"/>
        <v>1200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3017</v>
      </c>
      <c r="D137" s="234">
        <f>SUM(D138:D140)</f>
        <v>3017</v>
      </c>
      <c r="E137" s="34">
        <f>SUM(E138:E140)</f>
        <v>0</v>
      </c>
      <c r="F137" s="131">
        <f t="shared" si="10"/>
        <v>3017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2486</v>
      </c>
      <c r="D138" s="233">
        <v>2486</v>
      </c>
      <c r="E138" s="52"/>
      <c r="F138" s="126">
        <f t="shared" si="10"/>
        <v>2486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531</v>
      </c>
      <c r="D139" s="233">
        <v>531</v>
      </c>
      <c r="E139" s="52"/>
      <c r="F139" s="126">
        <f t="shared" si="10"/>
        <v>531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214</v>
      </c>
      <c r="D142" s="234">
        <f>SUM(D143:D144)</f>
        <v>214</v>
      </c>
      <c r="E142" s="34">
        <f>SUM(E143:E144)</f>
        <v>0</v>
      </c>
      <c r="F142" s="131">
        <f t="shared" si="10"/>
        <v>214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214</v>
      </c>
      <c r="D143" s="233">
        <v>214</v>
      </c>
      <c r="E143" s="52"/>
      <c r="F143" s="126">
        <f t="shared" si="10"/>
        <v>214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6028</v>
      </c>
      <c r="D145" s="115">
        <f>SUM(D146:D151)</f>
        <v>5445</v>
      </c>
      <c r="E145" s="93">
        <f>SUM(E146:E151)</f>
        <v>0</v>
      </c>
      <c r="F145" s="231">
        <f t="shared" si="10"/>
        <v>5445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403</v>
      </c>
      <c r="K145" s="179">
        <f>SUM(K146:K151)</f>
        <v>180</v>
      </c>
      <c r="L145" s="94">
        <f t="shared" si="12"/>
        <v>583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900</v>
      </c>
      <c r="D146" s="232">
        <v>900</v>
      </c>
      <c r="E146" s="47"/>
      <c r="F146" s="127">
        <f t="shared" si="10"/>
        <v>900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1653</v>
      </c>
      <c r="D147" s="233">
        <v>1250</v>
      </c>
      <c r="E147" s="52"/>
      <c r="F147" s="126">
        <f t="shared" si="10"/>
        <v>1250</v>
      </c>
      <c r="G147" s="233"/>
      <c r="H147" s="181"/>
      <c r="I147" s="96">
        <f t="shared" si="11"/>
        <v>0</v>
      </c>
      <c r="J147" s="233">
        <v>403</v>
      </c>
      <c r="K147" s="181"/>
      <c r="L147" s="96">
        <f t="shared" si="12"/>
        <v>403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3095</v>
      </c>
      <c r="D148" s="233">
        <v>3095</v>
      </c>
      <c r="E148" s="52"/>
      <c r="F148" s="126">
        <f t="shared" si="10"/>
        <v>3095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380</v>
      </c>
      <c r="D150" s="233">
        <v>200</v>
      </c>
      <c r="E150" s="52"/>
      <c r="F150" s="126">
        <f t="shared" si="10"/>
        <v>200</v>
      </c>
      <c r="G150" s="233"/>
      <c r="H150" s="181"/>
      <c r="I150" s="96">
        <f t="shared" si="11"/>
        <v>0</v>
      </c>
      <c r="J150" s="233"/>
      <c r="K150" s="181">
        <v>180</v>
      </c>
      <c r="L150" s="96">
        <f t="shared" si="12"/>
        <v>180</v>
      </c>
      <c r="M150" s="110"/>
      <c r="N150" s="52"/>
      <c r="O150" s="96">
        <f t="shared" si="13"/>
        <v>0</v>
      </c>
      <c r="P150" s="351" t="s">
        <v>1008</v>
      </c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5250</v>
      </c>
      <c r="D152" s="234">
        <f>SUM(D153:D159)</f>
        <v>4200</v>
      </c>
      <c r="E152" s="34">
        <f>SUM(E153:E159)</f>
        <v>0</v>
      </c>
      <c r="F152" s="131">
        <f t="shared" si="10"/>
        <v>4200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1050</v>
      </c>
      <c r="K152" s="104">
        <f>SUM(K153:K159)</f>
        <v>0</v>
      </c>
      <c r="L152" s="98">
        <f t="shared" si="12"/>
        <v>1050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5250</v>
      </c>
      <c r="D155" s="233">
        <v>4200</v>
      </c>
      <c r="E155" s="52"/>
      <c r="F155" s="126">
        <f t="shared" si="10"/>
        <v>4200</v>
      </c>
      <c r="G155" s="233"/>
      <c r="H155" s="181"/>
      <c r="I155" s="96">
        <f t="shared" si="11"/>
        <v>0</v>
      </c>
      <c r="J155" s="233">
        <v>1050</v>
      </c>
      <c r="K155" s="181"/>
      <c r="L155" s="96">
        <f t="shared" si="12"/>
        <v>1050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7413</v>
      </c>
      <c r="D160" s="235">
        <f>5163+1800</f>
        <v>6963</v>
      </c>
      <c r="E160" s="99"/>
      <c r="F160" s="236">
        <f t="shared" si="10"/>
        <v>6963</v>
      </c>
      <c r="G160" s="235"/>
      <c r="H160" s="182"/>
      <c r="I160" s="100">
        <f t="shared" si="11"/>
        <v>0</v>
      </c>
      <c r="J160" s="235">
        <v>450</v>
      </c>
      <c r="K160" s="182"/>
      <c r="L160" s="100">
        <f t="shared" si="12"/>
        <v>450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800</v>
      </c>
      <c r="D161" s="115">
        <f>SUM(D162:D163)</f>
        <v>800</v>
      </c>
      <c r="E161" s="93">
        <f>SUM(E162:E163)</f>
        <v>0</v>
      </c>
      <c r="F161" s="231">
        <f t="shared" si="10"/>
        <v>800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800</v>
      </c>
      <c r="D163" s="233">
        <v>800</v>
      </c>
      <c r="E163" s="52"/>
      <c r="F163" s="126">
        <f t="shared" si="10"/>
        <v>800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>
        <v>0</v>
      </c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>SUM(G167,G172)</f>
        <v>0</v>
      </c>
      <c r="H166" s="91">
        <f t="shared" ref="H166" si="18">SUM(H167,H172)</f>
        <v>0</v>
      </c>
      <c r="I166" s="101">
        <f t="shared" si="11"/>
        <v>0</v>
      </c>
      <c r="J166" s="229">
        <f>SUM(J167,J172)</f>
        <v>0</v>
      </c>
      <c r="K166" s="91">
        <f t="shared" ref="K166" si="19">SUM(K167,K172)</f>
        <v>0</v>
      </c>
      <c r="L166" s="101">
        <f t="shared" si="12"/>
        <v>0</v>
      </c>
      <c r="M166" s="123">
        <f t="shared" ref="M166:N166" si="20">SUM(M167,M172)</f>
        <v>0</v>
      </c>
      <c r="N166" s="114">
        <f t="shared" si="20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>SUM(G168:G171)</f>
        <v>0</v>
      </c>
      <c r="H167" s="183">
        <f t="shared" ref="H167" si="21">SUM(H168:H171)</f>
        <v>0</v>
      </c>
      <c r="I167" s="103">
        <f t="shared" si="11"/>
        <v>0</v>
      </c>
      <c r="J167" s="237">
        <f>SUM(J168:J171)</f>
        <v>0</v>
      </c>
      <c r="K167" s="183">
        <f t="shared" ref="K167" si="22">SUM(K168:K171)</f>
        <v>0</v>
      </c>
      <c r="L167" s="103">
        <f t="shared" si="12"/>
        <v>0</v>
      </c>
      <c r="M167" s="289">
        <f t="shared" ref="M167:N167" si="23">SUM(M168:M171)</f>
        <v>0</v>
      </c>
      <c r="N167" s="292">
        <f t="shared" si="23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>SUM(G176,G180)</f>
        <v>0</v>
      </c>
      <c r="H175" s="91">
        <f t="shared" ref="H175" si="24">SUM(H176,H180)</f>
        <v>0</v>
      </c>
      <c r="I175" s="101">
        <f t="shared" si="11"/>
        <v>0</v>
      </c>
      <c r="J175" s="229">
        <f>SUM(J176,J180)</f>
        <v>0</v>
      </c>
      <c r="K175" s="91">
        <f t="shared" ref="K175" si="25">SUM(K176,K180)</f>
        <v>0</v>
      </c>
      <c r="L175" s="101">
        <f t="shared" si="12"/>
        <v>0</v>
      </c>
      <c r="M175" s="123">
        <f t="shared" ref="M175:N175" si="26">SUM(M176,M180)</f>
        <v>0</v>
      </c>
      <c r="N175" s="114">
        <f t="shared" si="26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7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>SUM(G181:G184)</f>
        <v>0</v>
      </c>
      <c r="H180" s="183">
        <f t="shared" ref="H180" si="28">SUM(H181:H184)</f>
        <v>0</v>
      </c>
      <c r="I180" s="103">
        <f t="shared" si="11"/>
        <v>0</v>
      </c>
      <c r="J180" s="237">
        <f>SUM(J181:J184)</f>
        <v>0</v>
      </c>
      <c r="K180" s="183">
        <f t="shared" ref="K180" si="29">SUM(K181:K184)</f>
        <v>0</v>
      </c>
      <c r="L180" s="103">
        <f t="shared" si="12"/>
        <v>0</v>
      </c>
      <c r="M180" s="125">
        <f t="shared" ref="M180:N180" si="30">SUM(M181:M184)</f>
        <v>0</v>
      </c>
      <c r="N180" s="293">
        <f t="shared" si="30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7"/>
        <v>0</v>
      </c>
      <c r="D181" s="233"/>
      <c r="E181" s="52"/>
      <c r="F181" s="126">
        <f t="shared" ref="F181:F244" si="31">D181+E181</f>
        <v>0</v>
      </c>
      <c r="G181" s="233"/>
      <c r="H181" s="181"/>
      <c r="I181" s="96">
        <f t="shared" ref="I181:I244" si="32">G181+H181</f>
        <v>0</v>
      </c>
      <c r="J181" s="233"/>
      <c r="K181" s="181"/>
      <c r="L181" s="96">
        <f t="shared" ref="L181:L244" si="33">J181+K181</f>
        <v>0</v>
      </c>
      <c r="M181" s="110"/>
      <c r="N181" s="52"/>
      <c r="O181" s="96">
        <f t="shared" ref="O181:O244" si="34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7"/>
        <v>0</v>
      </c>
      <c r="D182" s="233"/>
      <c r="E182" s="52"/>
      <c r="F182" s="126">
        <f t="shared" si="31"/>
        <v>0</v>
      </c>
      <c r="G182" s="233"/>
      <c r="H182" s="181"/>
      <c r="I182" s="96">
        <f t="shared" si="32"/>
        <v>0</v>
      </c>
      <c r="J182" s="233"/>
      <c r="K182" s="181"/>
      <c r="L182" s="96">
        <f t="shared" si="33"/>
        <v>0</v>
      </c>
      <c r="M182" s="110"/>
      <c r="N182" s="52"/>
      <c r="O182" s="96">
        <f t="shared" si="34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7"/>
        <v>0</v>
      </c>
      <c r="D183" s="233"/>
      <c r="E183" s="52"/>
      <c r="F183" s="126">
        <f t="shared" si="31"/>
        <v>0</v>
      </c>
      <c r="G183" s="233"/>
      <c r="H183" s="181"/>
      <c r="I183" s="96">
        <f t="shared" si="32"/>
        <v>0</v>
      </c>
      <c r="J183" s="233"/>
      <c r="K183" s="181"/>
      <c r="L183" s="96">
        <f t="shared" si="33"/>
        <v>0</v>
      </c>
      <c r="M183" s="110"/>
      <c r="N183" s="52"/>
      <c r="O183" s="96">
        <f t="shared" si="34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7"/>
        <v>0</v>
      </c>
      <c r="D184" s="241"/>
      <c r="E184" s="112"/>
      <c r="F184" s="242">
        <f t="shared" si="31"/>
        <v>0</v>
      </c>
      <c r="G184" s="241"/>
      <c r="H184" s="185"/>
      <c r="I184" s="135">
        <f t="shared" si="32"/>
        <v>0</v>
      </c>
      <c r="J184" s="241"/>
      <c r="K184" s="185"/>
      <c r="L184" s="135">
        <f t="shared" si="33"/>
        <v>0</v>
      </c>
      <c r="M184" s="113"/>
      <c r="N184" s="112"/>
      <c r="O184" s="135">
        <f t="shared" si="34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7"/>
        <v>0</v>
      </c>
      <c r="D185" s="243">
        <f>SUM(D186:D187)</f>
        <v>0</v>
      </c>
      <c r="E185" s="114">
        <f>SUM(E186:E187)</f>
        <v>0</v>
      </c>
      <c r="F185" s="140">
        <f t="shared" si="31"/>
        <v>0</v>
      </c>
      <c r="G185" s="243">
        <f>SUM(G186:G187)</f>
        <v>0</v>
      </c>
      <c r="H185" s="186">
        <f t="shared" ref="H185" si="35">SUM(H186:H187)</f>
        <v>0</v>
      </c>
      <c r="I185" s="141">
        <f t="shared" si="32"/>
        <v>0</v>
      </c>
      <c r="J185" s="243">
        <f>SUM(J186:J187)</f>
        <v>0</v>
      </c>
      <c r="K185" s="186">
        <f t="shared" ref="K185" si="36">SUM(K186:K187)</f>
        <v>0</v>
      </c>
      <c r="L185" s="141">
        <f t="shared" si="33"/>
        <v>0</v>
      </c>
      <c r="M185" s="123">
        <f t="shared" ref="M185:N185" si="37">SUM(M186:M187)</f>
        <v>0</v>
      </c>
      <c r="N185" s="114">
        <f t="shared" si="37"/>
        <v>0</v>
      </c>
      <c r="O185" s="141">
        <f t="shared" si="34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7"/>
        <v>0</v>
      </c>
      <c r="D186" s="235"/>
      <c r="E186" s="99"/>
      <c r="F186" s="236">
        <f t="shared" si="31"/>
        <v>0</v>
      </c>
      <c r="G186" s="235"/>
      <c r="H186" s="182"/>
      <c r="I186" s="100">
        <f t="shared" si="32"/>
        <v>0</v>
      </c>
      <c r="J186" s="235"/>
      <c r="K186" s="182"/>
      <c r="L186" s="100">
        <f t="shared" si="33"/>
        <v>0</v>
      </c>
      <c r="M186" s="282"/>
      <c r="N186" s="99"/>
      <c r="O186" s="100">
        <f t="shared" si="34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7"/>
        <v>0</v>
      </c>
      <c r="D187" s="232"/>
      <c r="E187" s="47"/>
      <c r="F187" s="127">
        <f t="shared" si="31"/>
        <v>0</v>
      </c>
      <c r="G187" s="232"/>
      <c r="H187" s="180"/>
      <c r="I187" s="95">
        <f t="shared" si="32"/>
        <v>0</v>
      </c>
      <c r="J187" s="232"/>
      <c r="K187" s="180"/>
      <c r="L187" s="95">
        <f t="shared" si="33"/>
        <v>0</v>
      </c>
      <c r="M187" s="275"/>
      <c r="N187" s="47"/>
      <c r="O187" s="95">
        <f t="shared" si="34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7"/>
        <v>0</v>
      </c>
      <c r="D188" s="227">
        <f>SUM(D189,D192)</f>
        <v>0</v>
      </c>
      <c r="E188" s="88">
        <f>SUM(E189,E192)</f>
        <v>0</v>
      </c>
      <c r="F188" s="228">
        <f t="shared" si="31"/>
        <v>0</v>
      </c>
      <c r="G188" s="227">
        <f>SUM(G189,G192)</f>
        <v>0</v>
      </c>
      <c r="H188" s="178">
        <f>SUM(H189,H192)</f>
        <v>0</v>
      </c>
      <c r="I188" s="89">
        <f t="shared" si="32"/>
        <v>0</v>
      </c>
      <c r="J188" s="227">
        <f>SUM(J189,J192)</f>
        <v>0</v>
      </c>
      <c r="K188" s="178">
        <f>SUM(K189,K192)</f>
        <v>0</v>
      </c>
      <c r="L188" s="89">
        <f t="shared" si="33"/>
        <v>0</v>
      </c>
      <c r="M188" s="122">
        <f>SUM(M189,M192)</f>
        <v>0</v>
      </c>
      <c r="N188" s="88">
        <f>SUM(N189,N192)</f>
        <v>0</v>
      </c>
      <c r="O188" s="89">
        <f t="shared" si="34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7"/>
        <v>0</v>
      </c>
      <c r="D189" s="229">
        <f>SUM(D190,D191)</f>
        <v>0</v>
      </c>
      <c r="E189" s="43">
        <f>SUM(E190,E191)</f>
        <v>0</v>
      </c>
      <c r="F189" s="230">
        <f t="shared" si="31"/>
        <v>0</v>
      </c>
      <c r="G189" s="229">
        <f>SUM(G190,G191)</f>
        <v>0</v>
      </c>
      <c r="H189" s="91">
        <f>SUM(H190,H191)</f>
        <v>0</v>
      </c>
      <c r="I189" s="101">
        <f t="shared" si="32"/>
        <v>0</v>
      </c>
      <c r="J189" s="229">
        <f>SUM(J190,J191)</f>
        <v>0</v>
      </c>
      <c r="K189" s="91">
        <f>SUM(K190,K191)</f>
        <v>0</v>
      </c>
      <c r="L189" s="101">
        <f t="shared" si="33"/>
        <v>0</v>
      </c>
      <c r="M189" s="109">
        <f>SUM(M190,M191)</f>
        <v>0</v>
      </c>
      <c r="N189" s="43">
        <f>SUM(N190,N191)</f>
        <v>0</v>
      </c>
      <c r="O189" s="101">
        <f t="shared" si="34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7"/>
        <v>0</v>
      </c>
      <c r="D190" s="232"/>
      <c r="E190" s="47"/>
      <c r="F190" s="127">
        <f t="shared" si="31"/>
        <v>0</v>
      </c>
      <c r="G190" s="232"/>
      <c r="H190" s="180"/>
      <c r="I190" s="95">
        <f t="shared" si="32"/>
        <v>0</v>
      </c>
      <c r="J190" s="232"/>
      <c r="K190" s="180"/>
      <c r="L190" s="95">
        <f t="shared" si="33"/>
        <v>0</v>
      </c>
      <c r="M190" s="275"/>
      <c r="N190" s="47"/>
      <c r="O190" s="95">
        <f t="shared" si="34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7"/>
        <v>0</v>
      </c>
      <c r="D191" s="233"/>
      <c r="E191" s="52"/>
      <c r="F191" s="126">
        <f t="shared" si="31"/>
        <v>0</v>
      </c>
      <c r="G191" s="233"/>
      <c r="H191" s="181"/>
      <c r="I191" s="96">
        <f t="shared" si="32"/>
        <v>0</v>
      </c>
      <c r="J191" s="233"/>
      <c r="K191" s="181"/>
      <c r="L191" s="96">
        <f t="shared" si="33"/>
        <v>0</v>
      </c>
      <c r="M191" s="110"/>
      <c r="N191" s="52"/>
      <c r="O191" s="96">
        <f t="shared" si="34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7"/>
        <v>0</v>
      </c>
      <c r="D192" s="229">
        <f>SUM(D193)</f>
        <v>0</v>
      </c>
      <c r="E192" s="43">
        <f>SUM(E193)</f>
        <v>0</v>
      </c>
      <c r="F192" s="230">
        <f t="shared" si="31"/>
        <v>0</v>
      </c>
      <c r="G192" s="229">
        <f>SUM(G193)</f>
        <v>0</v>
      </c>
      <c r="H192" s="91">
        <f>SUM(H193)</f>
        <v>0</v>
      </c>
      <c r="I192" s="101">
        <f t="shared" si="32"/>
        <v>0</v>
      </c>
      <c r="J192" s="229">
        <f>SUM(J193)</f>
        <v>0</v>
      </c>
      <c r="K192" s="91">
        <f>SUM(K193)</f>
        <v>0</v>
      </c>
      <c r="L192" s="101">
        <f t="shared" si="33"/>
        <v>0</v>
      </c>
      <c r="M192" s="109">
        <f>SUM(M193)</f>
        <v>0</v>
      </c>
      <c r="N192" s="43">
        <f>SUM(N193)</f>
        <v>0</v>
      </c>
      <c r="O192" s="101">
        <f t="shared" si="34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7"/>
        <v>0</v>
      </c>
      <c r="D193" s="237">
        <f>SUM(D194:D194)</f>
        <v>0</v>
      </c>
      <c r="E193" s="60">
        <f>SUM(E194:E194)</f>
        <v>0</v>
      </c>
      <c r="F193" s="238">
        <f t="shared" si="31"/>
        <v>0</v>
      </c>
      <c r="G193" s="237">
        <f>SUM(G194:G194)</f>
        <v>0</v>
      </c>
      <c r="H193" s="183">
        <f>SUM(H194:H194)</f>
        <v>0</v>
      </c>
      <c r="I193" s="103">
        <f t="shared" si="32"/>
        <v>0</v>
      </c>
      <c r="J193" s="237">
        <f>SUM(J194:J194)</f>
        <v>0</v>
      </c>
      <c r="K193" s="183">
        <f>SUM(K194:K194)</f>
        <v>0</v>
      </c>
      <c r="L193" s="103">
        <f t="shared" si="33"/>
        <v>0</v>
      </c>
      <c r="M193" s="124">
        <f>SUM(M194:M194)</f>
        <v>0</v>
      </c>
      <c r="N193" s="60">
        <f>SUM(N194:N194)</f>
        <v>0</v>
      </c>
      <c r="O193" s="103">
        <f t="shared" si="34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7"/>
        <v>0</v>
      </c>
      <c r="D194" s="233"/>
      <c r="E194" s="52"/>
      <c r="F194" s="126">
        <f t="shared" si="31"/>
        <v>0</v>
      </c>
      <c r="G194" s="233"/>
      <c r="H194" s="181"/>
      <c r="I194" s="96">
        <f t="shared" si="32"/>
        <v>0</v>
      </c>
      <c r="J194" s="233"/>
      <c r="K194" s="181"/>
      <c r="L194" s="96">
        <f t="shared" si="33"/>
        <v>0</v>
      </c>
      <c r="M194" s="110"/>
      <c r="N194" s="52"/>
      <c r="O194" s="96">
        <f t="shared" si="34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7"/>
        <v>1740</v>
      </c>
      <c r="D195" s="225">
        <f>SUM(D196,D231,D269)</f>
        <v>160</v>
      </c>
      <c r="E195" s="85">
        <f>SUM(E196,E231,E269)</f>
        <v>0</v>
      </c>
      <c r="F195" s="226">
        <f t="shared" si="31"/>
        <v>160</v>
      </c>
      <c r="G195" s="225">
        <f>SUM(G196,G231,G269)</f>
        <v>0</v>
      </c>
      <c r="H195" s="177">
        <f>SUM(H196,H231,H269)</f>
        <v>0</v>
      </c>
      <c r="I195" s="86">
        <f t="shared" si="32"/>
        <v>0</v>
      </c>
      <c r="J195" s="225">
        <f>SUM(J196,J231,J269)</f>
        <v>500</v>
      </c>
      <c r="K195" s="177">
        <f>SUM(K196,K231,K269)</f>
        <v>1080</v>
      </c>
      <c r="L195" s="86">
        <f t="shared" si="33"/>
        <v>1580</v>
      </c>
      <c r="M195" s="290">
        <f>SUM(M196,M231,M269)</f>
        <v>0</v>
      </c>
      <c r="N195" s="294">
        <f>SUM(N196,N231,N269)</f>
        <v>0</v>
      </c>
      <c r="O195" s="299">
        <f t="shared" si="34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1740</v>
      </c>
      <c r="D196" s="227">
        <f>D197+D205</f>
        <v>160</v>
      </c>
      <c r="E196" s="88">
        <f>E197+E205</f>
        <v>0</v>
      </c>
      <c r="F196" s="228">
        <f t="shared" si="31"/>
        <v>160</v>
      </c>
      <c r="G196" s="227">
        <f>G197+G205</f>
        <v>0</v>
      </c>
      <c r="H196" s="178">
        <f>H197+H205</f>
        <v>0</v>
      </c>
      <c r="I196" s="89">
        <f t="shared" si="32"/>
        <v>0</v>
      </c>
      <c r="J196" s="227">
        <f>J197+J205</f>
        <v>500</v>
      </c>
      <c r="K196" s="178">
        <f>K197+K205</f>
        <v>1080</v>
      </c>
      <c r="L196" s="89">
        <f t="shared" si="33"/>
        <v>1580</v>
      </c>
      <c r="M196" s="122">
        <f>M197+M205</f>
        <v>0</v>
      </c>
      <c r="N196" s="88">
        <f>N197+N205</f>
        <v>0</v>
      </c>
      <c r="O196" s="89">
        <f t="shared" si="34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7"/>
        <v>0</v>
      </c>
      <c r="D197" s="229">
        <f>D198+D199+D202+D203+D204</f>
        <v>0</v>
      </c>
      <c r="E197" s="43">
        <f>E198+E199+E202+E203+E204</f>
        <v>0</v>
      </c>
      <c r="F197" s="230">
        <f t="shared" si="31"/>
        <v>0</v>
      </c>
      <c r="G197" s="229">
        <f>G198+G199+G202+G203+G204</f>
        <v>0</v>
      </c>
      <c r="H197" s="91">
        <f>H198+H199+H202+H203+H204</f>
        <v>0</v>
      </c>
      <c r="I197" s="101">
        <f t="shared" si="32"/>
        <v>0</v>
      </c>
      <c r="J197" s="229">
        <f>J198+J199+J202+J203+J204</f>
        <v>0</v>
      </c>
      <c r="K197" s="91">
        <f>K198+K199+K202+K203+K204</f>
        <v>0</v>
      </c>
      <c r="L197" s="101">
        <f t="shared" si="33"/>
        <v>0</v>
      </c>
      <c r="M197" s="109">
        <f>M198+M199+M202+M203+M204</f>
        <v>0</v>
      </c>
      <c r="N197" s="43">
        <f>N198+N199+N202+N203+N204</f>
        <v>0</v>
      </c>
      <c r="O197" s="101">
        <f t="shared" si="34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7"/>
        <v>0</v>
      </c>
      <c r="D198" s="232"/>
      <c r="E198" s="47"/>
      <c r="F198" s="127">
        <f t="shared" si="31"/>
        <v>0</v>
      </c>
      <c r="G198" s="232"/>
      <c r="H198" s="180"/>
      <c r="I198" s="95">
        <f t="shared" si="32"/>
        <v>0</v>
      </c>
      <c r="J198" s="232"/>
      <c r="K198" s="180"/>
      <c r="L198" s="95">
        <f t="shared" si="33"/>
        <v>0</v>
      </c>
      <c r="M198" s="275"/>
      <c r="N198" s="47"/>
      <c r="O198" s="95">
        <f t="shared" si="34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7"/>
        <v>0</v>
      </c>
      <c r="D199" s="234">
        <f>D200+D201</f>
        <v>0</v>
      </c>
      <c r="E199" s="34">
        <f>E200+E201</f>
        <v>0</v>
      </c>
      <c r="F199" s="131">
        <f t="shared" si="31"/>
        <v>0</v>
      </c>
      <c r="G199" s="234">
        <f>G200+G201</f>
        <v>0</v>
      </c>
      <c r="H199" s="104">
        <f>H200+H201</f>
        <v>0</v>
      </c>
      <c r="I199" s="98">
        <f t="shared" si="32"/>
        <v>0</v>
      </c>
      <c r="J199" s="234">
        <f>J200+J201</f>
        <v>0</v>
      </c>
      <c r="K199" s="104">
        <f>K200+K201</f>
        <v>0</v>
      </c>
      <c r="L199" s="98">
        <f t="shared" si="33"/>
        <v>0</v>
      </c>
      <c r="M199" s="119">
        <f>M200+M201</f>
        <v>0</v>
      </c>
      <c r="N199" s="34">
        <f>N200+N201</f>
        <v>0</v>
      </c>
      <c r="O199" s="98">
        <f t="shared" si="34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7"/>
        <v>0</v>
      </c>
      <c r="D200" s="233"/>
      <c r="E200" s="52"/>
      <c r="F200" s="126">
        <f t="shared" si="31"/>
        <v>0</v>
      </c>
      <c r="G200" s="233"/>
      <c r="H200" s="181"/>
      <c r="I200" s="96">
        <f t="shared" si="32"/>
        <v>0</v>
      </c>
      <c r="J200" s="233"/>
      <c r="K200" s="181"/>
      <c r="L200" s="96">
        <f t="shared" si="33"/>
        <v>0</v>
      </c>
      <c r="M200" s="110"/>
      <c r="N200" s="52"/>
      <c r="O200" s="96">
        <f t="shared" si="34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7"/>
        <v>0</v>
      </c>
      <c r="D201" s="233"/>
      <c r="E201" s="52"/>
      <c r="F201" s="126">
        <f t="shared" si="31"/>
        <v>0</v>
      </c>
      <c r="G201" s="233"/>
      <c r="H201" s="181"/>
      <c r="I201" s="96">
        <f t="shared" si="32"/>
        <v>0</v>
      </c>
      <c r="J201" s="233"/>
      <c r="K201" s="181"/>
      <c r="L201" s="96">
        <f t="shared" si="33"/>
        <v>0</v>
      </c>
      <c r="M201" s="110"/>
      <c r="N201" s="52"/>
      <c r="O201" s="96">
        <f t="shared" si="34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7"/>
        <v>0</v>
      </c>
      <c r="D202" s="233"/>
      <c r="E202" s="52"/>
      <c r="F202" s="126">
        <f t="shared" si="31"/>
        <v>0</v>
      </c>
      <c r="G202" s="233"/>
      <c r="H202" s="181"/>
      <c r="I202" s="96">
        <f t="shared" si="32"/>
        <v>0</v>
      </c>
      <c r="J202" s="233"/>
      <c r="K202" s="181"/>
      <c r="L202" s="96">
        <f t="shared" si="33"/>
        <v>0</v>
      </c>
      <c r="M202" s="110"/>
      <c r="N202" s="52"/>
      <c r="O202" s="96">
        <f t="shared" si="34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7"/>
        <v>0</v>
      </c>
      <c r="D203" s="233"/>
      <c r="E203" s="52"/>
      <c r="F203" s="126">
        <f t="shared" si="31"/>
        <v>0</v>
      </c>
      <c r="G203" s="233"/>
      <c r="H203" s="181"/>
      <c r="I203" s="96">
        <f t="shared" si="32"/>
        <v>0</v>
      </c>
      <c r="J203" s="233"/>
      <c r="K203" s="181"/>
      <c r="L203" s="96">
        <f t="shared" si="33"/>
        <v>0</v>
      </c>
      <c r="M203" s="110"/>
      <c r="N203" s="52"/>
      <c r="O203" s="96">
        <f t="shared" si="34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7"/>
        <v>0</v>
      </c>
      <c r="D204" s="233"/>
      <c r="E204" s="52"/>
      <c r="F204" s="126">
        <f t="shared" si="31"/>
        <v>0</v>
      </c>
      <c r="G204" s="233"/>
      <c r="H204" s="181"/>
      <c r="I204" s="96">
        <f t="shared" si="32"/>
        <v>0</v>
      </c>
      <c r="J204" s="233"/>
      <c r="K204" s="181"/>
      <c r="L204" s="96">
        <f t="shared" si="33"/>
        <v>0</v>
      </c>
      <c r="M204" s="110"/>
      <c r="N204" s="52"/>
      <c r="O204" s="96">
        <f t="shared" si="34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7"/>
        <v>1740</v>
      </c>
      <c r="D205" s="229">
        <f>D206+D216+D217+D226+D227+D228+D230</f>
        <v>160</v>
      </c>
      <c r="E205" s="43">
        <f>E206+E216+E217+E226+E227+E228+E230</f>
        <v>0</v>
      </c>
      <c r="F205" s="230">
        <f t="shared" si="31"/>
        <v>160</v>
      </c>
      <c r="G205" s="229">
        <f>G206+G216+G217+G226+G227+G228+G230</f>
        <v>0</v>
      </c>
      <c r="H205" s="91">
        <f>H206+H216+H217+H226+H227+H228+H230</f>
        <v>0</v>
      </c>
      <c r="I205" s="101">
        <f t="shared" si="32"/>
        <v>0</v>
      </c>
      <c r="J205" s="229">
        <f>J206+J216+J217+J226+J227+J228+J230</f>
        <v>500</v>
      </c>
      <c r="K205" s="91">
        <f>K206+K216+K217+K226+K227+K228+K230</f>
        <v>1080</v>
      </c>
      <c r="L205" s="101">
        <f t="shared" si="33"/>
        <v>1580</v>
      </c>
      <c r="M205" s="109">
        <f>M206+M216+M217+M226+M227+M228+M230</f>
        <v>0</v>
      </c>
      <c r="N205" s="43">
        <f>N206+N216+N217+N226+N227+N228+N230</f>
        <v>0</v>
      </c>
      <c r="O205" s="101">
        <f t="shared" si="34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7"/>
        <v>0</v>
      </c>
      <c r="D206" s="115">
        <f>SUM(D207:D215)</f>
        <v>0</v>
      </c>
      <c r="E206" s="93">
        <f>SUM(E207:E215)</f>
        <v>0</v>
      </c>
      <c r="F206" s="231">
        <f t="shared" si="31"/>
        <v>0</v>
      </c>
      <c r="G206" s="115">
        <f>SUM(G207:G215)</f>
        <v>0</v>
      </c>
      <c r="H206" s="179">
        <f>SUM(H207:H215)</f>
        <v>0</v>
      </c>
      <c r="I206" s="94">
        <f t="shared" si="32"/>
        <v>0</v>
      </c>
      <c r="J206" s="115">
        <f>SUM(J207:J215)</f>
        <v>0</v>
      </c>
      <c r="K206" s="179">
        <f>SUM(K207:K215)</f>
        <v>0</v>
      </c>
      <c r="L206" s="94">
        <f t="shared" si="33"/>
        <v>0</v>
      </c>
      <c r="M206" s="120">
        <f>SUM(M207:M215)</f>
        <v>0</v>
      </c>
      <c r="N206" s="93">
        <f>SUM(N207:N215)</f>
        <v>0</v>
      </c>
      <c r="O206" s="94">
        <f t="shared" si="34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7"/>
        <v>0</v>
      </c>
      <c r="D207" s="232"/>
      <c r="E207" s="47"/>
      <c r="F207" s="127">
        <f t="shared" si="31"/>
        <v>0</v>
      </c>
      <c r="G207" s="232"/>
      <c r="H207" s="180"/>
      <c r="I207" s="95">
        <f t="shared" si="32"/>
        <v>0</v>
      </c>
      <c r="J207" s="232"/>
      <c r="K207" s="180"/>
      <c r="L207" s="95">
        <f t="shared" si="33"/>
        <v>0</v>
      </c>
      <c r="M207" s="275"/>
      <c r="N207" s="47"/>
      <c r="O207" s="95">
        <f t="shared" si="34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7"/>
        <v>0</v>
      </c>
      <c r="D208" s="233"/>
      <c r="E208" s="52"/>
      <c r="F208" s="126">
        <f t="shared" si="31"/>
        <v>0</v>
      </c>
      <c r="G208" s="233"/>
      <c r="H208" s="181"/>
      <c r="I208" s="96">
        <f t="shared" si="32"/>
        <v>0</v>
      </c>
      <c r="J208" s="233"/>
      <c r="K208" s="181"/>
      <c r="L208" s="96">
        <f t="shared" si="33"/>
        <v>0</v>
      </c>
      <c r="M208" s="110"/>
      <c r="N208" s="52"/>
      <c r="O208" s="96">
        <f t="shared" si="34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7"/>
        <v>0</v>
      </c>
      <c r="D209" s="233"/>
      <c r="E209" s="52"/>
      <c r="F209" s="126">
        <f t="shared" si="31"/>
        <v>0</v>
      </c>
      <c r="G209" s="233"/>
      <c r="H209" s="181"/>
      <c r="I209" s="96">
        <f t="shared" si="32"/>
        <v>0</v>
      </c>
      <c r="J209" s="233"/>
      <c r="K209" s="181"/>
      <c r="L209" s="96">
        <f t="shared" si="33"/>
        <v>0</v>
      </c>
      <c r="M209" s="110"/>
      <c r="N209" s="52"/>
      <c r="O209" s="96">
        <f t="shared" si="34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7"/>
        <v>0</v>
      </c>
      <c r="D210" s="233"/>
      <c r="E210" s="52"/>
      <c r="F210" s="126">
        <f t="shared" si="31"/>
        <v>0</v>
      </c>
      <c r="G210" s="233"/>
      <c r="H210" s="181"/>
      <c r="I210" s="96">
        <f t="shared" si="32"/>
        <v>0</v>
      </c>
      <c r="J210" s="233"/>
      <c r="K210" s="181"/>
      <c r="L210" s="96">
        <f t="shared" si="33"/>
        <v>0</v>
      </c>
      <c r="M210" s="110"/>
      <c r="N210" s="52"/>
      <c r="O210" s="96">
        <f t="shared" si="34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7"/>
        <v>0</v>
      </c>
      <c r="D211" s="233"/>
      <c r="E211" s="52"/>
      <c r="F211" s="126">
        <f t="shared" si="31"/>
        <v>0</v>
      </c>
      <c r="G211" s="233"/>
      <c r="H211" s="181"/>
      <c r="I211" s="96">
        <f t="shared" si="32"/>
        <v>0</v>
      </c>
      <c r="J211" s="233"/>
      <c r="K211" s="181"/>
      <c r="L211" s="96">
        <f t="shared" si="33"/>
        <v>0</v>
      </c>
      <c r="M211" s="110"/>
      <c r="N211" s="52"/>
      <c r="O211" s="96">
        <f t="shared" si="34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7"/>
        <v>0</v>
      </c>
      <c r="D212" s="233"/>
      <c r="E212" s="52"/>
      <c r="F212" s="126">
        <f t="shared" si="31"/>
        <v>0</v>
      </c>
      <c r="G212" s="233"/>
      <c r="H212" s="181"/>
      <c r="I212" s="96">
        <f t="shared" si="32"/>
        <v>0</v>
      </c>
      <c r="J212" s="233"/>
      <c r="K212" s="181"/>
      <c r="L212" s="96">
        <f t="shared" si="33"/>
        <v>0</v>
      </c>
      <c r="M212" s="110"/>
      <c r="N212" s="52"/>
      <c r="O212" s="96">
        <f t="shared" si="34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7"/>
        <v>0</v>
      </c>
      <c r="D213" s="233"/>
      <c r="E213" s="52"/>
      <c r="F213" s="126">
        <f t="shared" si="31"/>
        <v>0</v>
      </c>
      <c r="G213" s="233"/>
      <c r="H213" s="181"/>
      <c r="I213" s="96">
        <f t="shared" si="32"/>
        <v>0</v>
      </c>
      <c r="J213" s="233"/>
      <c r="K213" s="181"/>
      <c r="L213" s="96">
        <f t="shared" si="33"/>
        <v>0</v>
      </c>
      <c r="M213" s="110"/>
      <c r="N213" s="52"/>
      <c r="O213" s="96">
        <f t="shared" si="34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7"/>
        <v>0</v>
      </c>
      <c r="D214" s="233"/>
      <c r="E214" s="52"/>
      <c r="F214" s="126">
        <f t="shared" si="31"/>
        <v>0</v>
      </c>
      <c r="G214" s="233"/>
      <c r="H214" s="181"/>
      <c r="I214" s="96">
        <f t="shared" si="32"/>
        <v>0</v>
      </c>
      <c r="J214" s="233"/>
      <c r="K214" s="181"/>
      <c r="L214" s="96">
        <f t="shared" si="33"/>
        <v>0</v>
      </c>
      <c r="M214" s="110"/>
      <c r="N214" s="52"/>
      <c r="O214" s="96">
        <f t="shared" si="34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7"/>
        <v>0</v>
      </c>
      <c r="D215" s="233"/>
      <c r="E215" s="52"/>
      <c r="F215" s="126">
        <f t="shared" si="31"/>
        <v>0</v>
      </c>
      <c r="G215" s="233"/>
      <c r="H215" s="181"/>
      <c r="I215" s="96">
        <f t="shared" si="32"/>
        <v>0</v>
      </c>
      <c r="J215" s="233"/>
      <c r="K215" s="181"/>
      <c r="L215" s="96">
        <f t="shared" si="33"/>
        <v>0</v>
      </c>
      <c r="M215" s="110"/>
      <c r="N215" s="52"/>
      <c r="O215" s="96">
        <f t="shared" si="34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7"/>
        <v>80</v>
      </c>
      <c r="D216" s="233"/>
      <c r="E216" s="52"/>
      <c r="F216" s="126">
        <f t="shared" si="31"/>
        <v>0</v>
      </c>
      <c r="G216" s="233"/>
      <c r="H216" s="181"/>
      <c r="I216" s="96">
        <f t="shared" si="32"/>
        <v>0</v>
      </c>
      <c r="J216" s="233"/>
      <c r="K216" s="181">
        <v>80</v>
      </c>
      <c r="L216" s="96">
        <f t="shared" si="33"/>
        <v>80</v>
      </c>
      <c r="M216" s="110"/>
      <c r="N216" s="52"/>
      <c r="O216" s="96">
        <f t="shared" si="34"/>
        <v>0</v>
      </c>
      <c r="P216" s="351" t="s">
        <v>1009</v>
      </c>
    </row>
    <row r="217" spans="1:16" x14ac:dyDescent="0.25">
      <c r="A217" s="97">
        <v>5230</v>
      </c>
      <c r="B217" s="50" t="s">
        <v>189</v>
      </c>
      <c r="C217" s="343">
        <f t="shared" si="27"/>
        <v>1660</v>
      </c>
      <c r="D217" s="234">
        <f>SUM(D218:D225)</f>
        <v>160</v>
      </c>
      <c r="E217" s="34">
        <f>SUM(E218:E225)</f>
        <v>0</v>
      </c>
      <c r="F217" s="131">
        <f t="shared" si="31"/>
        <v>160</v>
      </c>
      <c r="G217" s="234">
        <f>SUM(G218:G225)</f>
        <v>0</v>
      </c>
      <c r="H217" s="104">
        <f>SUM(H218:H225)</f>
        <v>0</v>
      </c>
      <c r="I217" s="98">
        <f t="shared" si="32"/>
        <v>0</v>
      </c>
      <c r="J217" s="234">
        <f>SUM(J218:J225)</f>
        <v>500</v>
      </c>
      <c r="K217" s="104">
        <f>SUM(K218:K225)</f>
        <v>1000</v>
      </c>
      <c r="L217" s="98">
        <f t="shared" si="33"/>
        <v>1500</v>
      </c>
      <c r="M217" s="119">
        <f>SUM(M218:M225)</f>
        <v>0</v>
      </c>
      <c r="N217" s="34">
        <f>SUM(N218:N225)</f>
        <v>0</v>
      </c>
      <c r="O217" s="98">
        <f t="shared" si="34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7"/>
        <v>0</v>
      </c>
      <c r="D218" s="233"/>
      <c r="E218" s="52"/>
      <c r="F218" s="126">
        <f t="shared" si="31"/>
        <v>0</v>
      </c>
      <c r="G218" s="233"/>
      <c r="H218" s="181"/>
      <c r="I218" s="96">
        <f t="shared" si="32"/>
        <v>0</v>
      </c>
      <c r="J218" s="233"/>
      <c r="K218" s="181"/>
      <c r="L218" s="96">
        <f t="shared" si="33"/>
        <v>0</v>
      </c>
      <c r="M218" s="110"/>
      <c r="N218" s="52"/>
      <c r="O218" s="96">
        <f t="shared" si="34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7"/>
        <v>0</v>
      </c>
      <c r="D219" s="233"/>
      <c r="E219" s="52"/>
      <c r="F219" s="126">
        <f t="shared" si="31"/>
        <v>0</v>
      </c>
      <c r="G219" s="233"/>
      <c r="H219" s="181"/>
      <c r="I219" s="96">
        <f t="shared" si="32"/>
        <v>0</v>
      </c>
      <c r="J219" s="233"/>
      <c r="K219" s="181"/>
      <c r="L219" s="96">
        <f t="shared" si="33"/>
        <v>0</v>
      </c>
      <c r="M219" s="110"/>
      <c r="N219" s="52"/>
      <c r="O219" s="96">
        <f t="shared" si="34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7"/>
        <v>0</v>
      </c>
      <c r="D220" s="233"/>
      <c r="E220" s="52"/>
      <c r="F220" s="126">
        <f t="shared" si="31"/>
        <v>0</v>
      </c>
      <c r="G220" s="233"/>
      <c r="H220" s="181"/>
      <c r="I220" s="96">
        <f t="shared" si="32"/>
        <v>0</v>
      </c>
      <c r="J220" s="233"/>
      <c r="K220" s="181"/>
      <c r="L220" s="96">
        <f t="shared" si="33"/>
        <v>0</v>
      </c>
      <c r="M220" s="110"/>
      <c r="N220" s="52"/>
      <c r="O220" s="96">
        <f t="shared" si="34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7"/>
        <v>0</v>
      </c>
      <c r="D221" s="233"/>
      <c r="E221" s="52"/>
      <c r="F221" s="126">
        <f t="shared" si="31"/>
        <v>0</v>
      </c>
      <c r="G221" s="233"/>
      <c r="H221" s="181"/>
      <c r="I221" s="96">
        <f t="shared" si="32"/>
        <v>0</v>
      </c>
      <c r="J221" s="233"/>
      <c r="K221" s="181"/>
      <c r="L221" s="96">
        <f t="shared" si="33"/>
        <v>0</v>
      </c>
      <c r="M221" s="110"/>
      <c r="N221" s="52"/>
      <c r="O221" s="96">
        <f t="shared" si="34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7"/>
        <v>0</v>
      </c>
      <c r="D222" s="233"/>
      <c r="E222" s="52"/>
      <c r="F222" s="126">
        <f t="shared" si="31"/>
        <v>0</v>
      </c>
      <c r="G222" s="233"/>
      <c r="H222" s="181"/>
      <c r="I222" s="96">
        <f t="shared" si="32"/>
        <v>0</v>
      </c>
      <c r="J222" s="233"/>
      <c r="K222" s="181"/>
      <c r="L222" s="96">
        <f t="shared" si="33"/>
        <v>0</v>
      </c>
      <c r="M222" s="110"/>
      <c r="N222" s="52"/>
      <c r="O222" s="96">
        <f t="shared" si="34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7"/>
        <v>0</v>
      </c>
      <c r="D223" s="233"/>
      <c r="E223" s="52"/>
      <c r="F223" s="126">
        <f t="shared" si="31"/>
        <v>0</v>
      </c>
      <c r="G223" s="233"/>
      <c r="H223" s="181"/>
      <c r="I223" s="96">
        <f t="shared" si="32"/>
        <v>0</v>
      </c>
      <c r="J223" s="233"/>
      <c r="K223" s="181"/>
      <c r="L223" s="96">
        <f t="shared" si="33"/>
        <v>0</v>
      </c>
      <c r="M223" s="110"/>
      <c r="N223" s="52"/>
      <c r="O223" s="96">
        <f t="shared" si="34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7"/>
        <v>810</v>
      </c>
      <c r="D224" s="233">
        <v>160</v>
      </c>
      <c r="E224" s="52"/>
      <c r="F224" s="126">
        <f t="shared" si="31"/>
        <v>160</v>
      </c>
      <c r="G224" s="233"/>
      <c r="H224" s="181"/>
      <c r="I224" s="96">
        <f t="shared" si="32"/>
        <v>0</v>
      </c>
      <c r="J224" s="233"/>
      <c r="K224" s="181">
        <v>650</v>
      </c>
      <c r="L224" s="96">
        <f t="shared" si="33"/>
        <v>650</v>
      </c>
      <c r="M224" s="110"/>
      <c r="N224" s="52"/>
      <c r="O224" s="96">
        <f t="shared" si="34"/>
        <v>0</v>
      </c>
      <c r="P224" s="351" t="s">
        <v>1010</v>
      </c>
    </row>
    <row r="225" spans="1:16" ht="24" x14ac:dyDescent="0.25">
      <c r="A225" s="31">
        <v>5239</v>
      </c>
      <c r="B225" s="50" t="s">
        <v>197</v>
      </c>
      <c r="C225" s="343">
        <f t="shared" si="27"/>
        <v>850</v>
      </c>
      <c r="D225" s="233"/>
      <c r="E225" s="52"/>
      <c r="F225" s="126">
        <f t="shared" si="31"/>
        <v>0</v>
      </c>
      <c r="G225" s="233"/>
      <c r="H225" s="181"/>
      <c r="I225" s="96">
        <f t="shared" si="32"/>
        <v>0</v>
      </c>
      <c r="J225" s="233">
        <v>500</v>
      </c>
      <c r="K225" s="181">
        <v>350</v>
      </c>
      <c r="L225" s="96">
        <f t="shared" si="33"/>
        <v>850</v>
      </c>
      <c r="M225" s="110"/>
      <c r="N225" s="52"/>
      <c r="O225" s="96">
        <f t="shared" si="34"/>
        <v>0</v>
      </c>
      <c r="P225" s="351" t="s">
        <v>1011</v>
      </c>
    </row>
    <row r="226" spans="1:16" ht="24" x14ac:dyDescent="0.25">
      <c r="A226" s="97">
        <v>5240</v>
      </c>
      <c r="B226" s="50" t="s">
        <v>198</v>
      </c>
      <c r="C226" s="343">
        <f t="shared" si="27"/>
        <v>0</v>
      </c>
      <c r="D226" s="233"/>
      <c r="E226" s="52"/>
      <c r="F226" s="126">
        <f t="shared" si="31"/>
        <v>0</v>
      </c>
      <c r="G226" s="233"/>
      <c r="H226" s="181"/>
      <c r="I226" s="96">
        <f t="shared" si="32"/>
        <v>0</v>
      </c>
      <c r="J226" s="233"/>
      <c r="K226" s="181"/>
      <c r="L226" s="96">
        <f t="shared" si="33"/>
        <v>0</v>
      </c>
      <c r="M226" s="110"/>
      <c r="N226" s="52"/>
      <c r="O226" s="96">
        <f t="shared" si="34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7"/>
        <v>0</v>
      </c>
      <c r="D227" s="233"/>
      <c r="E227" s="52"/>
      <c r="F227" s="126">
        <f t="shared" si="31"/>
        <v>0</v>
      </c>
      <c r="G227" s="233"/>
      <c r="H227" s="181"/>
      <c r="I227" s="96">
        <f t="shared" si="32"/>
        <v>0</v>
      </c>
      <c r="J227" s="233"/>
      <c r="K227" s="181"/>
      <c r="L227" s="96">
        <f t="shared" si="33"/>
        <v>0</v>
      </c>
      <c r="M227" s="110"/>
      <c r="N227" s="52"/>
      <c r="O227" s="96">
        <f t="shared" si="34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7"/>
        <v>0</v>
      </c>
      <c r="D228" s="234">
        <f>SUM(D229)</f>
        <v>0</v>
      </c>
      <c r="E228" s="34">
        <f>SUM(E229)</f>
        <v>0</v>
      </c>
      <c r="F228" s="131">
        <f t="shared" si="31"/>
        <v>0</v>
      </c>
      <c r="G228" s="234">
        <f>SUM(G229)</f>
        <v>0</v>
      </c>
      <c r="H228" s="104">
        <f>SUM(H229)</f>
        <v>0</v>
      </c>
      <c r="I228" s="98">
        <f t="shared" si="32"/>
        <v>0</v>
      </c>
      <c r="J228" s="234">
        <f>SUM(J229)</f>
        <v>0</v>
      </c>
      <c r="K228" s="104">
        <f>SUM(K229)</f>
        <v>0</v>
      </c>
      <c r="L228" s="98">
        <f t="shared" si="33"/>
        <v>0</v>
      </c>
      <c r="M228" s="119">
        <f>SUM(M229)</f>
        <v>0</v>
      </c>
      <c r="N228" s="34">
        <f>SUM(N229)</f>
        <v>0</v>
      </c>
      <c r="O228" s="98">
        <f t="shared" si="34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7"/>
        <v>0</v>
      </c>
      <c r="D229" s="233"/>
      <c r="E229" s="52"/>
      <c r="F229" s="126">
        <f t="shared" si="31"/>
        <v>0</v>
      </c>
      <c r="G229" s="233"/>
      <c r="H229" s="181"/>
      <c r="I229" s="96">
        <f t="shared" si="32"/>
        <v>0</v>
      </c>
      <c r="J229" s="233"/>
      <c r="K229" s="181"/>
      <c r="L229" s="96">
        <f t="shared" si="33"/>
        <v>0</v>
      </c>
      <c r="M229" s="110"/>
      <c r="N229" s="52"/>
      <c r="O229" s="96">
        <f t="shared" si="34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7"/>
        <v>0</v>
      </c>
      <c r="D230" s="235"/>
      <c r="E230" s="99"/>
      <c r="F230" s="236">
        <f t="shared" si="31"/>
        <v>0</v>
      </c>
      <c r="G230" s="235"/>
      <c r="H230" s="182"/>
      <c r="I230" s="100">
        <f t="shared" si="32"/>
        <v>0</v>
      </c>
      <c r="J230" s="235"/>
      <c r="K230" s="182"/>
      <c r="L230" s="100">
        <f t="shared" si="33"/>
        <v>0</v>
      </c>
      <c r="M230" s="282"/>
      <c r="N230" s="99"/>
      <c r="O230" s="100">
        <f t="shared" si="34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7"/>
        <v>0</v>
      </c>
      <c r="D231" s="227">
        <f>D232+D252+D259</f>
        <v>0</v>
      </c>
      <c r="E231" s="88">
        <f>E232+E252+E259</f>
        <v>0</v>
      </c>
      <c r="F231" s="228">
        <f t="shared" si="31"/>
        <v>0</v>
      </c>
      <c r="G231" s="227">
        <f>G232+G252+G259</f>
        <v>0</v>
      </c>
      <c r="H231" s="178">
        <f>H232+H252+H259</f>
        <v>0</v>
      </c>
      <c r="I231" s="89">
        <f t="shared" si="32"/>
        <v>0</v>
      </c>
      <c r="J231" s="227">
        <f>J232+J252+J259</f>
        <v>0</v>
      </c>
      <c r="K231" s="178">
        <f>K232+K252+K259</f>
        <v>0</v>
      </c>
      <c r="L231" s="89">
        <f t="shared" si="33"/>
        <v>0</v>
      </c>
      <c r="M231" s="122">
        <f>M232+M252+M259</f>
        <v>0</v>
      </c>
      <c r="N231" s="88">
        <f>N232+N252+N259</f>
        <v>0</v>
      </c>
      <c r="O231" s="89">
        <f t="shared" si="34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32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33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34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7"/>
        <v>0</v>
      </c>
      <c r="D233" s="232"/>
      <c r="E233" s="47"/>
      <c r="F233" s="127">
        <f t="shared" si="31"/>
        <v>0</v>
      </c>
      <c r="G233" s="232"/>
      <c r="H233" s="180"/>
      <c r="I233" s="95">
        <f t="shared" si="32"/>
        <v>0</v>
      </c>
      <c r="J233" s="232"/>
      <c r="K233" s="180"/>
      <c r="L233" s="95">
        <f t="shared" si="33"/>
        <v>0</v>
      </c>
      <c r="M233" s="275"/>
      <c r="N233" s="47"/>
      <c r="O233" s="95">
        <f t="shared" si="34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7"/>
        <v>0</v>
      </c>
      <c r="D234" s="233">
        <f>SUM(D235)</f>
        <v>0</v>
      </c>
      <c r="E234" s="181">
        <f>SUM(E235)</f>
        <v>0</v>
      </c>
      <c r="F234" s="131">
        <f t="shared" si="31"/>
        <v>0</v>
      </c>
      <c r="G234" s="233">
        <f>SUM(G235)</f>
        <v>0</v>
      </c>
      <c r="H234" s="181">
        <f>SUM(H235)</f>
        <v>0</v>
      </c>
      <c r="I234" s="98">
        <f t="shared" si="32"/>
        <v>0</v>
      </c>
      <c r="J234" s="233">
        <f>SUM(J235)</f>
        <v>0</v>
      </c>
      <c r="K234" s="181">
        <f>SUM(K235)</f>
        <v>0</v>
      </c>
      <c r="L234" s="98">
        <f t="shared" si="33"/>
        <v>0</v>
      </c>
      <c r="M234" s="233">
        <f>SUM(M235)</f>
        <v>0</v>
      </c>
      <c r="N234" s="181">
        <f>SUM(N235)</f>
        <v>0</v>
      </c>
      <c r="O234" s="98">
        <f t="shared" si="34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7"/>
        <v>0</v>
      </c>
      <c r="D235" s="233"/>
      <c r="E235" s="52"/>
      <c r="F235" s="131">
        <f t="shared" si="31"/>
        <v>0</v>
      </c>
      <c r="G235" s="233"/>
      <c r="H235" s="181"/>
      <c r="I235" s="98">
        <f t="shared" si="32"/>
        <v>0</v>
      </c>
      <c r="J235" s="233"/>
      <c r="K235" s="181"/>
      <c r="L235" s="98">
        <f t="shared" si="33"/>
        <v>0</v>
      </c>
      <c r="M235" s="110"/>
      <c r="N235" s="52"/>
      <c r="O235" s="98">
        <f t="shared" si="34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7"/>
        <v>0</v>
      </c>
      <c r="D236" s="234">
        <f>SUM(D237:D238)</f>
        <v>0</v>
      </c>
      <c r="E236" s="34">
        <f>SUM(E237:E238)</f>
        <v>0</v>
      </c>
      <c r="F236" s="131">
        <f t="shared" si="31"/>
        <v>0</v>
      </c>
      <c r="G236" s="234">
        <f>SUM(G237:G238)</f>
        <v>0</v>
      </c>
      <c r="H236" s="104">
        <f>SUM(H237:H238)</f>
        <v>0</v>
      </c>
      <c r="I236" s="98">
        <f t="shared" si="32"/>
        <v>0</v>
      </c>
      <c r="J236" s="234">
        <f>SUM(J237:J238)</f>
        <v>0</v>
      </c>
      <c r="K236" s="104">
        <f>SUM(K237:K238)</f>
        <v>0</v>
      </c>
      <c r="L236" s="98">
        <f t="shared" si="33"/>
        <v>0</v>
      </c>
      <c r="M236" s="119">
        <f>SUM(M237:M238)</f>
        <v>0</v>
      </c>
      <c r="N236" s="34">
        <f>SUM(N237:N238)</f>
        <v>0</v>
      </c>
      <c r="O236" s="98">
        <f t="shared" si="34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7"/>
        <v>0</v>
      </c>
      <c r="D237" s="233"/>
      <c r="E237" s="52"/>
      <c r="F237" s="126">
        <f t="shared" si="31"/>
        <v>0</v>
      </c>
      <c r="G237" s="233"/>
      <c r="H237" s="181"/>
      <c r="I237" s="96">
        <f t="shared" si="32"/>
        <v>0</v>
      </c>
      <c r="J237" s="233"/>
      <c r="K237" s="181"/>
      <c r="L237" s="96">
        <f t="shared" si="33"/>
        <v>0</v>
      </c>
      <c r="M237" s="110"/>
      <c r="N237" s="52"/>
      <c r="O237" s="96">
        <f t="shared" si="34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7"/>
        <v>0</v>
      </c>
      <c r="D238" s="233"/>
      <c r="E238" s="52"/>
      <c r="F238" s="126">
        <f t="shared" si="31"/>
        <v>0</v>
      </c>
      <c r="G238" s="233"/>
      <c r="H238" s="181"/>
      <c r="I238" s="96">
        <f t="shared" si="32"/>
        <v>0</v>
      </c>
      <c r="J238" s="233"/>
      <c r="K238" s="181"/>
      <c r="L238" s="96">
        <f t="shared" si="33"/>
        <v>0</v>
      </c>
      <c r="M238" s="110"/>
      <c r="N238" s="52"/>
      <c r="O238" s="96">
        <f t="shared" si="34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7"/>
        <v>0</v>
      </c>
      <c r="D239" s="234">
        <f>SUM(D240:D244)</f>
        <v>0</v>
      </c>
      <c r="E239" s="34">
        <f>SUM(E240:E244)</f>
        <v>0</v>
      </c>
      <c r="F239" s="131">
        <f t="shared" si="31"/>
        <v>0</v>
      </c>
      <c r="G239" s="234">
        <f>SUM(G240:G244)</f>
        <v>0</v>
      </c>
      <c r="H239" s="104">
        <f>SUM(H240:H244)</f>
        <v>0</v>
      </c>
      <c r="I239" s="98">
        <f t="shared" si="32"/>
        <v>0</v>
      </c>
      <c r="J239" s="234">
        <f>SUM(J240:J244)</f>
        <v>0</v>
      </c>
      <c r="K239" s="104">
        <f>SUM(K240:K244)</f>
        <v>0</v>
      </c>
      <c r="L239" s="98">
        <f t="shared" si="33"/>
        <v>0</v>
      </c>
      <c r="M239" s="119">
        <f>SUM(M240:M244)</f>
        <v>0</v>
      </c>
      <c r="N239" s="34">
        <f>SUM(N240:N244)</f>
        <v>0</v>
      </c>
      <c r="O239" s="98">
        <f t="shared" si="34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7"/>
        <v>0</v>
      </c>
      <c r="D240" s="233"/>
      <c r="E240" s="52"/>
      <c r="F240" s="126">
        <f t="shared" si="31"/>
        <v>0</v>
      </c>
      <c r="G240" s="233"/>
      <c r="H240" s="181"/>
      <c r="I240" s="96">
        <f t="shared" si="32"/>
        <v>0</v>
      </c>
      <c r="J240" s="233"/>
      <c r="K240" s="181"/>
      <c r="L240" s="96">
        <f t="shared" si="33"/>
        <v>0</v>
      </c>
      <c r="M240" s="110"/>
      <c r="N240" s="52"/>
      <c r="O240" s="96">
        <f t="shared" si="34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7"/>
        <v>0</v>
      </c>
      <c r="D241" s="233"/>
      <c r="E241" s="52"/>
      <c r="F241" s="126">
        <f t="shared" si="31"/>
        <v>0</v>
      </c>
      <c r="G241" s="233"/>
      <c r="H241" s="181"/>
      <c r="I241" s="96">
        <f t="shared" si="32"/>
        <v>0</v>
      </c>
      <c r="J241" s="233"/>
      <c r="K241" s="181"/>
      <c r="L241" s="96">
        <f t="shared" si="33"/>
        <v>0</v>
      </c>
      <c r="M241" s="110"/>
      <c r="N241" s="52"/>
      <c r="O241" s="96">
        <f t="shared" si="34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7"/>
        <v>0</v>
      </c>
      <c r="D242" s="233"/>
      <c r="E242" s="52"/>
      <c r="F242" s="126">
        <f t="shared" si="31"/>
        <v>0</v>
      </c>
      <c r="G242" s="233"/>
      <c r="H242" s="181"/>
      <c r="I242" s="96">
        <f t="shared" si="32"/>
        <v>0</v>
      </c>
      <c r="J242" s="233"/>
      <c r="K242" s="181"/>
      <c r="L242" s="96">
        <f t="shared" si="33"/>
        <v>0</v>
      </c>
      <c r="M242" s="110"/>
      <c r="N242" s="52"/>
      <c r="O242" s="96">
        <f t="shared" si="34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7"/>
        <v>0</v>
      </c>
      <c r="D243" s="233"/>
      <c r="E243" s="52"/>
      <c r="F243" s="126">
        <f t="shared" si="31"/>
        <v>0</v>
      </c>
      <c r="G243" s="233"/>
      <c r="H243" s="181"/>
      <c r="I243" s="96">
        <f t="shared" si="32"/>
        <v>0</v>
      </c>
      <c r="J243" s="233"/>
      <c r="K243" s="181"/>
      <c r="L243" s="96">
        <f t="shared" si="33"/>
        <v>0</v>
      </c>
      <c r="M243" s="110"/>
      <c r="N243" s="52"/>
      <c r="O243" s="96">
        <f t="shared" si="34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7"/>
        <v>0</v>
      </c>
      <c r="D244" s="233"/>
      <c r="E244" s="52"/>
      <c r="F244" s="126">
        <f t="shared" si="31"/>
        <v>0</v>
      </c>
      <c r="G244" s="233"/>
      <c r="H244" s="181"/>
      <c r="I244" s="96">
        <f t="shared" si="32"/>
        <v>0</v>
      </c>
      <c r="J244" s="233"/>
      <c r="K244" s="181"/>
      <c r="L244" s="96">
        <f t="shared" si="33"/>
        <v>0</v>
      </c>
      <c r="M244" s="110"/>
      <c r="N244" s="52"/>
      <c r="O244" s="96">
        <f t="shared" si="34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7"/>
        <v>0</v>
      </c>
      <c r="D245" s="233"/>
      <c r="E245" s="52"/>
      <c r="F245" s="126">
        <f t="shared" ref="F245:F286" si="38">D245+E245</f>
        <v>0</v>
      </c>
      <c r="G245" s="233"/>
      <c r="H245" s="181"/>
      <c r="I245" s="96">
        <f t="shared" ref="I245:I286" si="39">G245+H245</f>
        <v>0</v>
      </c>
      <c r="J245" s="233"/>
      <c r="K245" s="181"/>
      <c r="L245" s="96">
        <f t="shared" ref="L245:L286" si="40">J245+K245</f>
        <v>0</v>
      </c>
      <c r="M245" s="110"/>
      <c r="N245" s="52"/>
      <c r="O245" s="96">
        <f t="shared" ref="O245:O276" si="41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7"/>
        <v>0</v>
      </c>
      <c r="D246" s="233"/>
      <c r="E246" s="52"/>
      <c r="F246" s="126">
        <f t="shared" si="38"/>
        <v>0</v>
      </c>
      <c r="G246" s="233"/>
      <c r="H246" s="181"/>
      <c r="I246" s="96">
        <f t="shared" si="39"/>
        <v>0</v>
      </c>
      <c r="J246" s="233"/>
      <c r="K246" s="181"/>
      <c r="L246" s="96">
        <f t="shared" si="40"/>
        <v>0</v>
      </c>
      <c r="M246" s="110"/>
      <c r="N246" s="52"/>
      <c r="O246" s="96">
        <f t="shared" si="41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7"/>
        <v>0</v>
      </c>
      <c r="D247" s="237">
        <f>SUM(D248:D251)</f>
        <v>0</v>
      </c>
      <c r="E247" s="60">
        <f>SUM(E248:E251)</f>
        <v>0</v>
      </c>
      <c r="F247" s="238">
        <f t="shared" si="38"/>
        <v>0</v>
      </c>
      <c r="G247" s="237">
        <f>SUM(G248:G251)</f>
        <v>0</v>
      </c>
      <c r="H247" s="183">
        <f t="shared" ref="H247" si="42">SUM(H248:H251)</f>
        <v>0</v>
      </c>
      <c r="I247" s="103">
        <f t="shared" si="39"/>
        <v>0</v>
      </c>
      <c r="J247" s="237">
        <f>SUM(J248:J251)</f>
        <v>0</v>
      </c>
      <c r="K247" s="183">
        <f t="shared" ref="K247" si="43">SUM(K248:K251)</f>
        <v>0</v>
      </c>
      <c r="L247" s="103">
        <f t="shared" si="40"/>
        <v>0</v>
      </c>
      <c r="M247" s="125">
        <f t="shared" ref="M247:N247" si="44">SUM(M248:M251)</f>
        <v>0</v>
      </c>
      <c r="N247" s="293">
        <f t="shared" si="44"/>
        <v>0</v>
      </c>
      <c r="O247" s="298">
        <f t="shared" si="41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7"/>
        <v>0</v>
      </c>
      <c r="D248" s="233"/>
      <c r="E248" s="52"/>
      <c r="F248" s="126">
        <f t="shared" si="38"/>
        <v>0</v>
      </c>
      <c r="G248" s="233"/>
      <c r="H248" s="181"/>
      <c r="I248" s="96">
        <f t="shared" si="39"/>
        <v>0</v>
      </c>
      <c r="J248" s="233"/>
      <c r="K248" s="181"/>
      <c r="L248" s="96">
        <f t="shared" si="40"/>
        <v>0</v>
      </c>
      <c r="M248" s="110"/>
      <c r="N248" s="52"/>
      <c r="O248" s="96">
        <f t="shared" si="41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7"/>
        <v>0</v>
      </c>
      <c r="D249" s="233"/>
      <c r="E249" s="52"/>
      <c r="F249" s="126">
        <f t="shared" si="38"/>
        <v>0</v>
      </c>
      <c r="G249" s="233"/>
      <c r="H249" s="181"/>
      <c r="I249" s="96">
        <f t="shared" si="39"/>
        <v>0</v>
      </c>
      <c r="J249" s="233"/>
      <c r="K249" s="181"/>
      <c r="L249" s="96">
        <f t="shared" si="40"/>
        <v>0</v>
      </c>
      <c r="M249" s="110"/>
      <c r="N249" s="52"/>
      <c r="O249" s="96">
        <f t="shared" si="41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7"/>
        <v>0</v>
      </c>
      <c r="D250" s="233"/>
      <c r="E250" s="52"/>
      <c r="F250" s="126">
        <f t="shared" si="38"/>
        <v>0</v>
      </c>
      <c r="G250" s="233"/>
      <c r="H250" s="181"/>
      <c r="I250" s="96">
        <f t="shared" si="39"/>
        <v>0</v>
      </c>
      <c r="J250" s="233"/>
      <c r="K250" s="181"/>
      <c r="L250" s="96">
        <f t="shared" si="40"/>
        <v>0</v>
      </c>
      <c r="M250" s="110"/>
      <c r="N250" s="52"/>
      <c r="O250" s="96">
        <f t="shared" si="41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7"/>
        <v>0</v>
      </c>
      <c r="D251" s="233"/>
      <c r="E251" s="52"/>
      <c r="F251" s="126">
        <f t="shared" si="38"/>
        <v>0</v>
      </c>
      <c r="G251" s="233"/>
      <c r="H251" s="181"/>
      <c r="I251" s="96">
        <f t="shared" si="39"/>
        <v>0</v>
      </c>
      <c r="J251" s="233"/>
      <c r="K251" s="181"/>
      <c r="L251" s="96">
        <f t="shared" si="40"/>
        <v>0</v>
      </c>
      <c r="M251" s="110"/>
      <c r="N251" s="52"/>
      <c r="O251" s="96">
        <f t="shared" si="41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7"/>
        <v>0</v>
      </c>
      <c r="D252" s="229">
        <f>SUM(D253,D257,D258)</f>
        <v>0</v>
      </c>
      <c r="E252" s="43">
        <f>SUM(E253,E257,E258)</f>
        <v>0</v>
      </c>
      <c r="F252" s="230">
        <f t="shared" si="38"/>
        <v>0</v>
      </c>
      <c r="G252" s="229">
        <f>SUM(G253,G257,G258)</f>
        <v>0</v>
      </c>
      <c r="H252" s="91">
        <f t="shared" ref="H252" si="45">SUM(H253,H257,H258)</f>
        <v>0</v>
      </c>
      <c r="I252" s="101">
        <f t="shared" si="39"/>
        <v>0</v>
      </c>
      <c r="J252" s="229">
        <f>SUM(J253,J257,J258)</f>
        <v>0</v>
      </c>
      <c r="K252" s="91">
        <f t="shared" ref="K252" si="46">SUM(K253,K257,K258)</f>
        <v>0</v>
      </c>
      <c r="L252" s="101">
        <f t="shared" si="40"/>
        <v>0</v>
      </c>
      <c r="M252" s="121">
        <f t="shared" ref="M252:N252" si="47">SUM(M253,M257,M258)</f>
        <v>0</v>
      </c>
      <c r="N252" s="55">
        <f t="shared" si="47"/>
        <v>0</v>
      </c>
      <c r="O252" s="265">
        <f t="shared" si="41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7"/>
        <v>0</v>
      </c>
      <c r="D253" s="237">
        <f>SUM(D254:D256)</f>
        <v>0</v>
      </c>
      <c r="E253" s="60">
        <f>SUM(E254:E256)</f>
        <v>0</v>
      </c>
      <c r="F253" s="238">
        <f t="shared" si="38"/>
        <v>0</v>
      </c>
      <c r="G253" s="237">
        <f>SUM(G254:G256)</f>
        <v>0</v>
      </c>
      <c r="H253" s="183">
        <f t="shared" ref="H253" si="48">SUM(H254:H256)</f>
        <v>0</v>
      </c>
      <c r="I253" s="103">
        <f t="shared" si="39"/>
        <v>0</v>
      </c>
      <c r="J253" s="237">
        <f>SUM(J254:J256)</f>
        <v>0</v>
      </c>
      <c r="K253" s="183">
        <f t="shared" ref="K253" si="49">SUM(K254:K256)</f>
        <v>0</v>
      </c>
      <c r="L253" s="103">
        <f t="shared" si="40"/>
        <v>0</v>
      </c>
      <c r="M253" s="124">
        <f t="shared" ref="M253:N253" si="50">SUM(M254:M256)</f>
        <v>0</v>
      </c>
      <c r="N253" s="60">
        <f t="shared" si="50"/>
        <v>0</v>
      </c>
      <c r="O253" s="103">
        <f t="shared" si="41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7"/>
        <v>0</v>
      </c>
      <c r="D254" s="233"/>
      <c r="E254" s="52"/>
      <c r="F254" s="126">
        <f t="shared" si="38"/>
        <v>0</v>
      </c>
      <c r="G254" s="233"/>
      <c r="H254" s="181"/>
      <c r="I254" s="96">
        <f t="shared" si="39"/>
        <v>0</v>
      </c>
      <c r="J254" s="233"/>
      <c r="K254" s="181"/>
      <c r="L254" s="96">
        <f t="shared" si="40"/>
        <v>0</v>
      </c>
      <c r="M254" s="110"/>
      <c r="N254" s="52"/>
      <c r="O254" s="96">
        <f t="shared" si="41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7"/>
        <v>0</v>
      </c>
      <c r="D255" s="233"/>
      <c r="E255" s="52"/>
      <c r="F255" s="126">
        <f t="shared" si="38"/>
        <v>0</v>
      </c>
      <c r="G255" s="233"/>
      <c r="H255" s="181"/>
      <c r="I255" s="96">
        <f t="shared" si="39"/>
        <v>0</v>
      </c>
      <c r="J255" s="233"/>
      <c r="K255" s="181"/>
      <c r="L255" s="96">
        <f t="shared" si="40"/>
        <v>0</v>
      </c>
      <c r="M255" s="110"/>
      <c r="N255" s="52"/>
      <c r="O255" s="96">
        <f t="shared" si="41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7"/>
        <v>0</v>
      </c>
      <c r="D256" s="232"/>
      <c r="E256" s="47"/>
      <c r="F256" s="127">
        <f t="shared" si="38"/>
        <v>0</v>
      </c>
      <c r="G256" s="232"/>
      <c r="H256" s="180"/>
      <c r="I256" s="95">
        <f t="shared" si="39"/>
        <v>0</v>
      </c>
      <c r="J256" s="232"/>
      <c r="K256" s="180"/>
      <c r="L256" s="95">
        <f t="shared" si="40"/>
        <v>0</v>
      </c>
      <c r="M256" s="275"/>
      <c r="N256" s="47"/>
      <c r="O256" s="95">
        <f t="shared" si="41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51">F257+I257+L257+O257</f>
        <v>0</v>
      </c>
      <c r="D257" s="241"/>
      <c r="E257" s="112"/>
      <c r="F257" s="242">
        <f t="shared" si="38"/>
        <v>0</v>
      </c>
      <c r="G257" s="241"/>
      <c r="H257" s="185"/>
      <c r="I257" s="135">
        <f t="shared" si="39"/>
        <v>0</v>
      </c>
      <c r="J257" s="241"/>
      <c r="K257" s="185"/>
      <c r="L257" s="135">
        <f t="shared" si="40"/>
        <v>0</v>
      </c>
      <c r="M257" s="113"/>
      <c r="N257" s="112"/>
      <c r="O257" s="135">
        <f t="shared" si="41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51"/>
        <v>0</v>
      </c>
      <c r="D258" s="233"/>
      <c r="E258" s="52"/>
      <c r="F258" s="126">
        <f t="shared" si="38"/>
        <v>0</v>
      </c>
      <c r="G258" s="233"/>
      <c r="H258" s="181"/>
      <c r="I258" s="96">
        <f t="shared" si="39"/>
        <v>0</v>
      </c>
      <c r="J258" s="233"/>
      <c r="K258" s="181"/>
      <c r="L258" s="96">
        <f t="shared" si="40"/>
        <v>0</v>
      </c>
      <c r="M258" s="110"/>
      <c r="N258" s="52"/>
      <c r="O258" s="96">
        <f t="shared" si="41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51"/>
        <v>0</v>
      </c>
      <c r="D259" s="229">
        <f>SUM(D260,D264)</f>
        <v>0</v>
      </c>
      <c r="E259" s="43">
        <f>SUM(E260,E264)</f>
        <v>0</v>
      </c>
      <c r="F259" s="230">
        <f t="shared" si="38"/>
        <v>0</v>
      </c>
      <c r="G259" s="229">
        <f>SUM(G260,G264)</f>
        <v>0</v>
      </c>
      <c r="H259" s="91">
        <f t="shared" ref="H259" si="52">SUM(H260,H264)</f>
        <v>0</v>
      </c>
      <c r="I259" s="101">
        <f t="shared" si="39"/>
        <v>0</v>
      </c>
      <c r="J259" s="229">
        <f>SUM(J260,J264)</f>
        <v>0</v>
      </c>
      <c r="K259" s="91">
        <f t="shared" ref="K259" si="53">SUM(K260,K264)</f>
        <v>0</v>
      </c>
      <c r="L259" s="101">
        <f t="shared" si="40"/>
        <v>0</v>
      </c>
      <c r="M259" s="121">
        <f t="shared" ref="M259:N259" si="54">SUM(M260,M264)</f>
        <v>0</v>
      </c>
      <c r="N259" s="55">
        <f t="shared" si="54"/>
        <v>0</v>
      </c>
      <c r="O259" s="265">
        <f t="shared" si="41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51"/>
        <v>0</v>
      </c>
      <c r="D260" s="237">
        <f>SUM(D261:D263)</f>
        <v>0</v>
      </c>
      <c r="E260" s="60">
        <f>SUM(E261:E263)</f>
        <v>0</v>
      </c>
      <c r="F260" s="238">
        <f t="shared" si="38"/>
        <v>0</v>
      </c>
      <c r="G260" s="237">
        <f>SUM(G261:G263)</f>
        <v>0</v>
      </c>
      <c r="H260" s="183">
        <f t="shared" ref="H260" si="55">SUM(H261:H263)</f>
        <v>0</v>
      </c>
      <c r="I260" s="103">
        <f t="shared" si="39"/>
        <v>0</v>
      </c>
      <c r="J260" s="237">
        <f>SUM(J261:J263)</f>
        <v>0</v>
      </c>
      <c r="K260" s="183">
        <f t="shared" ref="K260" si="56">SUM(K261:K263)</f>
        <v>0</v>
      </c>
      <c r="L260" s="103">
        <f t="shared" si="40"/>
        <v>0</v>
      </c>
      <c r="M260" s="289">
        <f t="shared" ref="M260:N260" si="57">SUM(M261:M263)</f>
        <v>0</v>
      </c>
      <c r="N260" s="292">
        <f t="shared" si="57"/>
        <v>0</v>
      </c>
      <c r="O260" s="297">
        <f t="shared" si="41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51"/>
        <v>0</v>
      </c>
      <c r="D261" s="233"/>
      <c r="E261" s="52"/>
      <c r="F261" s="126">
        <f t="shared" si="38"/>
        <v>0</v>
      </c>
      <c r="G261" s="233"/>
      <c r="H261" s="181"/>
      <c r="I261" s="96">
        <f t="shared" si="39"/>
        <v>0</v>
      </c>
      <c r="J261" s="233"/>
      <c r="K261" s="181"/>
      <c r="L261" s="96">
        <f t="shared" si="40"/>
        <v>0</v>
      </c>
      <c r="M261" s="110"/>
      <c r="N261" s="52"/>
      <c r="O261" s="96">
        <f t="shared" si="41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51"/>
        <v>0</v>
      </c>
      <c r="D262" s="233"/>
      <c r="E262" s="52"/>
      <c r="F262" s="126">
        <f t="shared" si="38"/>
        <v>0</v>
      </c>
      <c r="G262" s="233"/>
      <c r="H262" s="181"/>
      <c r="I262" s="96">
        <f t="shared" si="39"/>
        <v>0</v>
      </c>
      <c r="J262" s="233"/>
      <c r="K262" s="181"/>
      <c r="L262" s="96">
        <f t="shared" si="40"/>
        <v>0</v>
      </c>
      <c r="M262" s="110"/>
      <c r="N262" s="52"/>
      <c r="O262" s="96">
        <f t="shared" si="41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51"/>
        <v>0</v>
      </c>
      <c r="D263" s="233"/>
      <c r="E263" s="52"/>
      <c r="F263" s="126">
        <f t="shared" si="38"/>
        <v>0</v>
      </c>
      <c r="G263" s="233"/>
      <c r="H263" s="181"/>
      <c r="I263" s="96">
        <f t="shared" si="39"/>
        <v>0</v>
      </c>
      <c r="J263" s="233"/>
      <c r="K263" s="181"/>
      <c r="L263" s="96">
        <f t="shared" si="40"/>
        <v>0</v>
      </c>
      <c r="M263" s="110"/>
      <c r="N263" s="52"/>
      <c r="O263" s="96">
        <f t="shared" si="41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51"/>
        <v>0</v>
      </c>
      <c r="D264" s="234">
        <f>SUM(D265:D268)</f>
        <v>0</v>
      </c>
      <c r="E264" s="34">
        <f>SUM(E265:E268)</f>
        <v>0</v>
      </c>
      <c r="F264" s="131">
        <f t="shared" si="38"/>
        <v>0</v>
      </c>
      <c r="G264" s="234">
        <f>SUM(G265:G268)</f>
        <v>0</v>
      </c>
      <c r="H264" s="104">
        <f>SUM(H265:H268)</f>
        <v>0</v>
      </c>
      <c r="I264" s="98">
        <f t="shared" si="39"/>
        <v>0</v>
      </c>
      <c r="J264" s="234">
        <f>SUM(J265:J268)</f>
        <v>0</v>
      </c>
      <c r="K264" s="104">
        <f>SUM(K265:K268)</f>
        <v>0</v>
      </c>
      <c r="L264" s="98">
        <f t="shared" si="40"/>
        <v>0</v>
      </c>
      <c r="M264" s="119">
        <f>SUM(M265:M268)</f>
        <v>0</v>
      </c>
      <c r="N264" s="34">
        <f>SUM(N265:N268)</f>
        <v>0</v>
      </c>
      <c r="O264" s="98">
        <f t="shared" si="41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51"/>
        <v>0</v>
      </c>
      <c r="D265" s="233"/>
      <c r="E265" s="52"/>
      <c r="F265" s="126">
        <f t="shared" si="38"/>
        <v>0</v>
      </c>
      <c r="G265" s="233"/>
      <c r="H265" s="181"/>
      <c r="I265" s="96">
        <f t="shared" si="39"/>
        <v>0</v>
      </c>
      <c r="J265" s="233"/>
      <c r="K265" s="181"/>
      <c r="L265" s="96">
        <f t="shared" si="40"/>
        <v>0</v>
      </c>
      <c r="M265" s="110"/>
      <c r="N265" s="52"/>
      <c r="O265" s="96">
        <f t="shared" si="41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51"/>
        <v>0</v>
      </c>
      <c r="D266" s="233"/>
      <c r="E266" s="52"/>
      <c r="F266" s="126">
        <f t="shared" si="38"/>
        <v>0</v>
      </c>
      <c r="G266" s="233"/>
      <c r="H266" s="181"/>
      <c r="I266" s="96">
        <f t="shared" si="39"/>
        <v>0</v>
      </c>
      <c r="J266" s="233"/>
      <c r="K266" s="181"/>
      <c r="L266" s="96">
        <f t="shared" si="40"/>
        <v>0</v>
      </c>
      <c r="M266" s="110"/>
      <c r="N266" s="52"/>
      <c r="O266" s="96">
        <f t="shared" si="41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51"/>
        <v>0</v>
      </c>
      <c r="D267" s="233"/>
      <c r="E267" s="52"/>
      <c r="F267" s="126">
        <f t="shared" si="38"/>
        <v>0</v>
      </c>
      <c r="G267" s="233"/>
      <c r="H267" s="181"/>
      <c r="I267" s="96">
        <f t="shared" si="39"/>
        <v>0</v>
      </c>
      <c r="J267" s="233"/>
      <c r="K267" s="181"/>
      <c r="L267" s="96">
        <f t="shared" si="40"/>
        <v>0</v>
      </c>
      <c r="M267" s="110"/>
      <c r="N267" s="52"/>
      <c r="O267" s="96">
        <f t="shared" si="41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51"/>
        <v>0</v>
      </c>
      <c r="D268" s="233"/>
      <c r="E268" s="52"/>
      <c r="F268" s="126">
        <f t="shared" si="38"/>
        <v>0</v>
      </c>
      <c r="G268" s="233"/>
      <c r="H268" s="181"/>
      <c r="I268" s="96">
        <f t="shared" si="39"/>
        <v>0</v>
      </c>
      <c r="J268" s="233"/>
      <c r="K268" s="181"/>
      <c r="L268" s="96">
        <f t="shared" si="40"/>
        <v>0</v>
      </c>
      <c r="M268" s="110"/>
      <c r="N268" s="52"/>
      <c r="O268" s="96">
        <f t="shared" si="41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51"/>
        <v>0</v>
      </c>
      <c r="D269" s="246">
        <f>SUM(D270,D281)</f>
        <v>0</v>
      </c>
      <c r="E269" s="133">
        <f>SUM(E270,E281)</f>
        <v>0</v>
      </c>
      <c r="F269" s="247">
        <f t="shared" si="38"/>
        <v>0</v>
      </c>
      <c r="G269" s="246">
        <f>SUM(G270,G281)</f>
        <v>0</v>
      </c>
      <c r="H269" s="188">
        <f t="shared" ref="H269" si="58">SUM(H270,H281)</f>
        <v>0</v>
      </c>
      <c r="I269" s="266">
        <f t="shared" si="39"/>
        <v>0</v>
      </c>
      <c r="J269" s="246">
        <f>SUM(J270,J281)</f>
        <v>0</v>
      </c>
      <c r="K269" s="188">
        <f t="shared" ref="K269" si="59">SUM(K270,K281)</f>
        <v>0</v>
      </c>
      <c r="L269" s="266">
        <f t="shared" si="40"/>
        <v>0</v>
      </c>
      <c r="M269" s="291">
        <f t="shared" ref="M269:N269" si="60">SUM(M270,M281)</f>
        <v>0</v>
      </c>
      <c r="N269" s="295">
        <f t="shared" si="60"/>
        <v>0</v>
      </c>
      <c r="O269" s="300">
        <f t="shared" si="41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51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8"/>
        <v>0</v>
      </c>
      <c r="G270" s="229">
        <f>SUM(G271,G272,G276,G277,G280)</f>
        <v>0</v>
      </c>
      <c r="H270" s="91">
        <f t="shared" ref="H270" si="61">SUM(H271,H272,H276,H277,H280)</f>
        <v>0</v>
      </c>
      <c r="I270" s="101">
        <f t="shared" si="39"/>
        <v>0</v>
      </c>
      <c r="J270" s="229">
        <f>SUM(J271,J272,J276,J277,J280)</f>
        <v>0</v>
      </c>
      <c r="K270" s="91">
        <f t="shared" ref="K270" si="62">SUM(K271,K272,K276,K277,K280)</f>
        <v>0</v>
      </c>
      <c r="L270" s="101">
        <f t="shared" si="40"/>
        <v>0</v>
      </c>
      <c r="M270" s="123">
        <f t="shared" ref="M270:N270" si="63">SUM(M271,M272,M276,M277,M280)</f>
        <v>0</v>
      </c>
      <c r="N270" s="114">
        <f t="shared" si="63"/>
        <v>0</v>
      </c>
      <c r="O270" s="141">
        <f t="shared" si="41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51"/>
        <v>0</v>
      </c>
      <c r="D271" s="232"/>
      <c r="E271" s="47"/>
      <c r="F271" s="127">
        <f t="shared" si="38"/>
        <v>0</v>
      </c>
      <c r="G271" s="232"/>
      <c r="H271" s="180"/>
      <c r="I271" s="95">
        <f t="shared" si="39"/>
        <v>0</v>
      </c>
      <c r="J271" s="232"/>
      <c r="K271" s="180"/>
      <c r="L271" s="95">
        <f t="shared" si="40"/>
        <v>0</v>
      </c>
      <c r="M271" s="275"/>
      <c r="N271" s="47"/>
      <c r="O271" s="95">
        <f t="shared" si="41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51"/>
        <v>0</v>
      </c>
      <c r="D272" s="234">
        <f>SUM(D273:D275)</f>
        <v>0</v>
      </c>
      <c r="E272" s="34">
        <f>SUM(E273:E275)</f>
        <v>0</v>
      </c>
      <c r="F272" s="131">
        <f t="shared" si="38"/>
        <v>0</v>
      </c>
      <c r="G272" s="234">
        <f>SUM(G273:G275)</f>
        <v>0</v>
      </c>
      <c r="H272" s="104">
        <f>SUM(H273:H275)</f>
        <v>0</v>
      </c>
      <c r="I272" s="98">
        <f t="shared" si="39"/>
        <v>0</v>
      </c>
      <c r="J272" s="234">
        <f>SUM(J273:J275)</f>
        <v>0</v>
      </c>
      <c r="K272" s="104">
        <f>SUM(K273:K275)</f>
        <v>0</v>
      </c>
      <c r="L272" s="98">
        <f t="shared" si="40"/>
        <v>0</v>
      </c>
      <c r="M272" s="119">
        <f>SUM(M273:M275)</f>
        <v>0</v>
      </c>
      <c r="N272" s="34">
        <f>SUM(N273:N275)</f>
        <v>0</v>
      </c>
      <c r="O272" s="98">
        <f t="shared" si="41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51"/>
        <v>0</v>
      </c>
      <c r="D273" s="233"/>
      <c r="E273" s="52"/>
      <c r="F273" s="126">
        <f t="shared" si="38"/>
        <v>0</v>
      </c>
      <c r="G273" s="233"/>
      <c r="H273" s="181"/>
      <c r="I273" s="96">
        <f t="shared" si="39"/>
        <v>0</v>
      </c>
      <c r="J273" s="233"/>
      <c r="K273" s="181"/>
      <c r="L273" s="96">
        <f t="shared" si="40"/>
        <v>0</v>
      </c>
      <c r="M273" s="110"/>
      <c r="N273" s="52"/>
      <c r="O273" s="96">
        <f t="shared" si="41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51"/>
        <v>0</v>
      </c>
      <c r="D274" s="233"/>
      <c r="E274" s="52"/>
      <c r="F274" s="126">
        <f t="shared" si="38"/>
        <v>0</v>
      </c>
      <c r="G274" s="233"/>
      <c r="H274" s="181"/>
      <c r="I274" s="96">
        <f t="shared" si="39"/>
        <v>0</v>
      </c>
      <c r="J274" s="233"/>
      <c r="K274" s="181"/>
      <c r="L274" s="96">
        <f t="shared" si="40"/>
        <v>0</v>
      </c>
      <c r="M274" s="110"/>
      <c r="N274" s="52"/>
      <c r="O274" s="96">
        <f t="shared" si="41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51"/>
        <v>0</v>
      </c>
      <c r="D275" s="232"/>
      <c r="E275" s="47"/>
      <c r="F275" s="127">
        <f t="shared" si="38"/>
        <v>0</v>
      </c>
      <c r="G275" s="232"/>
      <c r="H275" s="180"/>
      <c r="I275" s="95">
        <f t="shared" si="39"/>
        <v>0</v>
      </c>
      <c r="J275" s="232"/>
      <c r="K275" s="180"/>
      <c r="L275" s="95">
        <f t="shared" si="40"/>
        <v>0</v>
      </c>
      <c r="M275" s="275"/>
      <c r="N275" s="47"/>
      <c r="O275" s="95">
        <f t="shared" si="41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51"/>
        <v>0</v>
      </c>
      <c r="D276" s="233"/>
      <c r="E276" s="52"/>
      <c r="F276" s="126">
        <f t="shared" si="38"/>
        <v>0</v>
      </c>
      <c r="G276" s="233"/>
      <c r="H276" s="181"/>
      <c r="I276" s="96">
        <f t="shared" si="39"/>
        <v>0</v>
      </c>
      <c r="J276" s="233"/>
      <c r="K276" s="181"/>
      <c r="L276" s="96">
        <f t="shared" si="40"/>
        <v>0</v>
      </c>
      <c r="M276" s="110"/>
      <c r="N276" s="52"/>
      <c r="O276" s="96">
        <f t="shared" si="41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51"/>
        <v>0</v>
      </c>
      <c r="D277" s="234">
        <f>SUM(D278:D279)</f>
        <v>0</v>
      </c>
      <c r="E277" s="34">
        <f>SUM(E278:E279)</f>
        <v>0</v>
      </c>
      <c r="F277" s="131">
        <f t="shared" si="38"/>
        <v>0</v>
      </c>
      <c r="G277" s="234">
        <f>SUM(G278:G279)</f>
        <v>0</v>
      </c>
      <c r="H277" s="104">
        <f>SUM(H278:H279)</f>
        <v>0</v>
      </c>
      <c r="I277" s="98">
        <f t="shared" si="39"/>
        <v>0</v>
      </c>
      <c r="J277" s="234">
        <f>SUM(J278:J279)</f>
        <v>0</v>
      </c>
      <c r="K277" s="104">
        <f>SUM(K278:K279)</f>
        <v>0</v>
      </c>
      <c r="L277" s="98">
        <f t="shared" si="40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51"/>
        <v>0</v>
      </c>
      <c r="D278" s="233"/>
      <c r="E278" s="52"/>
      <c r="F278" s="126">
        <f t="shared" si="38"/>
        <v>0</v>
      </c>
      <c r="G278" s="233"/>
      <c r="H278" s="181"/>
      <c r="I278" s="96">
        <f t="shared" si="39"/>
        <v>0</v>
      </c>
      <c r="J278" s="233"/>
      <c r="K278" s="181"/>
      <c r="L278" s="96">
        <f t="shared" si="40"/>
        <v>0</v>
      </c>
      <c r="M278" s="110"/>
      <c r="N278" s="52"/>
      <c r="O278" s="96">
        <f t="shared" ref="O278:O281" si="64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51"/>
        <v>0</v>
      </c>
      <c r="D279" s="233"/>
      <c r="E279" s="52"/>
      <c r="F279" s="126">
        <f t="shared" si="38"/>
        <v>0</v>
      </c>
      <c r="G279" s="233"/>
      <c r="H279" s="181"/>
      <c r="I279" s="96">
        <f t="shared" si="39"/>
        <v>0</v>
      </c>
      <c r="J279" s="233"/>
      <c r="K279" s="181"/>
      <c r="L279" s="96">
        <f t="shared" si="40"/>
        <v>0</v>
      </c>
      <c r="M279" s="110"/>
      <c r="N279" s="52"/>
      <c r="O279" s="96">
        <f t="shared" si="64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51"/>
        <v>0</v>
      </c>
      <c r="D280" s="232"/>
      <c r="E280" s="47"/>
      <c r="F280" s="127">
        <f t="shared" si="38"/>
        <v>0</v>
      </c>
      <c r="G280" s="232"/>
      <c r="H280" s="180"/>
      <c r="I280" s="95">
        <f t="shared" si="39"/>
        <v>0</v>
      </c>
      <c r="J280" s="232"/>
      <c r="K280" s="180"/>
      <c r="L280" s="95">
        <f t="shared" si="40"/>
        <v>0</v>
      </c>
      <c r="M280" s="275"/>
      <c r="N280" s="47"/>
      <c r="O280" s="95">
        <f t="shared" si="64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51"/>
        <v>0</v>
      </c>
      <c r="D281" s="244">
        <f>D282</f>
        <v>0</v>
      </c>
      <c r="E281" s="55">
        <f>SUM(E282)</f>
        <v>0</v>
      </c>
      <c r="F281" s="245">
        <f t="shared" si="38"/>
        <v>0</v>
      </c>
      <c r="G281" s="244">
        <f>G282</f>
        <v>0</v>
      </c>
      <c r="H281" s="187">
        <f>SUM(H282)</f>
        <v>0</v>
      </c>
      <c r="I281" s="265">
        <f t="shared" si="39"/>
        <v>0</v>
      </c>
      <c r="J281" s="244">
        <f>J282</f>
        <v>0</v>
      </c>
      <c r="K281" s="187">
        <f>SUM(K282)</f>
        <v>0</v>
      </c>
      <c r="L281" s="265">
        <f t="shared" si="40"/>
        <v>0</v>
      </c>
      <c r="M281" s="121">
        <f>SUM(M282)</f>
        <v>0</v>
      </c>
      <c r="N281" s="55">
        <f>SUM(N282)</f>
        <v>0</v>
      </c>
      <c r="O281" s="265">
        <f t="shared" si="64"/>
        <v>0</v>
      </c>
      <c r="P281" s="335"/>
    </row>
    <row r="282" spans="1:16" x14ac:dyDescent="0.25">
      <c r="A282" s="56">
        <v>7720</v>
      </c>
      <c r="B282" s="57" t="s">
        <v>250</v>
      </c>
      <c r="C282" s="360">
        <f t="shared" si="51"/>
        <v>0</v>
      </c>
      <c r="D282" s="251"/>
      <c r="E282" s="58"/>
      <c r="F282" s="252">
        <f t="shared" si="38"/>
        <v>0</v>
      </c>
      <c r="G282" s="251"/>
      <c r="H282" s="191"/>
      <c r="I282" s="150">
        <f t="shared" si="39"/>
        <v>0</v>
      </c>
      <c r="J282" s="251"/>
      <c r="K282" s="191"/>
      <c r="L282" s="150">
        <f>J282+K282</f>
        <v>0</v>
      </c>
      <c r="M282" s="276"/>
      <c r="N282" s="58"/>
      <c r="O282" s="150">
        <f>M282+N282</f>
        <v>0</v>
      </c>
      <c r="P282" s="328"/>
    </row>
    <row r="283" spans="1:16" x14ac:dyDescent="0.25">
      <c r="A283" s="149"/>
      <c r="B283" s="69" t="s">
        <v>278</v>
      </c>
      <c r="C283" s="359">
        <f t="shared" si="51"/>
        <v>0</v>
      </c>
      <c r="D283" s="115">
        <f>SUM(D284:D285)</f>
        <v>0</v>
      </c>
      <c r="E283" s="93">
        <f>SUM(E284:E285)</f>
        <v>0</v>
      </c>
      <c r="F283" s="231">
        <f t="shared" si="38"/>
        <v>0</v>
      </c>
      <c r="G283" s="115">
        <f>SUM(G284:G285)</f>
        <v>0</v>
      </c>
      <c r="H283" s="179">
        <f>SUM(H284:H285)</f>
        <v>0</v>
      </c>
      <c r="I283" s="94">
        <f t="shared" si="39"/>
        <v>0</v>
      </c>
      <c r="J283" s="115">
        <f>SUM(J284:J285)</f>
        <v>0</v>
      </c>
      <c r="K283" s="179">
        <f>SUM(K284:K285)</f>
        <v>0</v>
      </c>
      <c r="L283" s="94">
        <f t="shared" si="40"/>
        <v>0</v>
      </c>
      <c r="M283" s="120">
        <f>SUM(M284:M285)</f>
        <v>0</v>
      </c>
      <c r="N283" s="93">
        <f>SUM(N284:N285)</f>
        <v>0</v>
      </c>
      <c r="O283" s="94">
        <f t="shared" ref="O283:O286" si="65">M283+N283</f>
        <v>0</v>
      </c>
      <c r="P283" s="329"/>
    </row>
    <row r="284" spans="1:16" x14ac:dyDescent="0.25">
      <c r="A284" s="130" t="s">
        <v>281</v>
      </c>
      <c r="B284" s="31" t="s">
        <v>279</v>
      </c>
      <c r="C284" s="343">
        <f t="shared" si="51"/>
        <v>0</v>
      </c>
      <c r="D284" s="233"/>
      <c r="E284" s="52"/>
      <c r="F284" s="126">
        <f t="shared" si="38"/>
        <v>0</v>
      </c>
      <c r="G284" s="233"/>
      <c r="H284" s="181"/>
      <c r="I284" s="96">
        <f t="shared" si="39"/>
        <v>0</v>
      </c>
      <c r="J284" s="233"/>
      <c r="K284" s="181"/>
      <c r="L284" s="96">
        <f t="shared" si="40"/>
        <v>0</v>
      </c>
      <c r="M284" s="110"/>
      <c r="N284" s="52"/>
      <c r="O284" s="96">
        <f t="shared" si="65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51"/>
        <v>0</v>
      </c>
      <c r="D285" s="232"/>
      <c r="E285" s="47"/>
      <c r="F285" s="127">
        <f t="shared" si="38"/>
        <v>0</v>
      </c>
      <c r="G285" s="232"/>
      <c r="H285" s="180"/>
      <c r="I285" s="95">
        <f t="shared" si="39"/>
        <v>0</v>
      </c>
      <c r="J285" s="232"/>
      <c r="K285" s="180"/>
      <c r="L285" s="95">
        <f t="shared" si="40"/>
        <v>0</v>
      </c>
      <c r="M285" s="275"/>
      <c r="N285" s="47"/>
      <c r="O285" s="95">
        <f t="shared" si="65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289410</v>
      </c>
      <c r="D286" s="403">
        <f>SUM(D283,D269,D231,D196,D188,D174,D76,D54)</f>
        <v>222184</v>
      </c>
      <c r="E286" s="404">
        <f>SUM(E283,E269,E231,E196,E188,E174,E76,E54)</f>
        <v>935</v>
      </c>
      <c r="F286" s="405">
        <f t="shared" si="38"/>
        <v>223119</v>
      </c>
      <c r="G286" s="403">
        <f>SUM(G283,G269,G231,G196,G188,G174,G76,G54)</f>
        <v>56387</v>
      </c>
      <c r="H286" s="406">
        <f>SUM(H283,H269,H231,H196,H188,H174,H76,H54)</f>
        <v>0</v>
      </c>
      <c r="I286" s="407">
        <f t="shared" si="39"/>
        <v>56387</v>
      </c>
      <c r="J286" s="403">
        <f>SUM(J283,J269,J231,J196,J188,J174,J76,J54)</f>
        <v>7239</v>
      </c>
      <c r="K286" s="406">
        <f>SUM(K283,K269,K231,K196,K188,K174,K76,K54)</f>
        <v>2665</v>
      </c>
      <c r="L286" s="407">
        <f t="shared" si="40"/>
        <v>9904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65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66">F288+I288+L288+O288</f>
        <v>-3156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-491</v>
      </c>
      <c r="K288" s="190">
        <f>(K28+K44)-K52</f>
        <v>-2665</v>
      </c>
      <c r="L288" s="147">
        <f>J288+K288</f>
        <v>-3156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3156</v>
      </c>
      <c r="D290" s="250">
        <f t="shared" ref="D290:E290" si="67">SUM(D291,D293)-D301+D303</f>
        <v>0</v>
      </c>
      <c r="E290" s="143">
        <f t="shared" si="67"/>
        <v>0</v>
      </c>
      <c r="F290" s="144">
        <f>D290+E290</f>
        <v>0</v>
      </c>
      <c r="G290" s="250">
        <f t="shared" ref="G290:H290" si="68">SUM(G291,G293)-G301+G303</f>
        <v>0</v>
      </c>
      <c r="H290" s="190">
        <f t="shared" si="68"/>
        <v>0</v>
      </c>
      <c r="I290" s="147">
        <f>G290+H290</f>
        <v>0</v>
      </c>
      <c r="J290" s="250">
        <f t="shared" ref="J290:K290" si="69">SUM(J291,J293)-J301+J303</f>
        <v>491</v>
      </c>
      <c r="K290" s="190">
        <f t="shared" si="69"/>
        <v>2665</v>
      </c>
      <c r="L290" s="147">
        <f>J290+K290</f>
        <v>3156</v>
      </c>
      <c r="M290" s="142">
        <f t="shared" ref="M290:N290" si="70">SUM(M291,M293)-M301+M303</f>
        <v>0</v>
      </c>
      <c r="N290" s="143">
        <f t="shared" si="70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3156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491</v>
      </c>
      <c r="K291" s="190">
        <f>K23-K283</f>
        <v>2665</v>
      </c>
      <c r="L291" s="147">
        <f>J291+K291</f>
        <v>3156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E293" si="71">SUM(D294,D296,D298)-SUM(D295,D297,D299)</f>
        <v>0</v>
      </c>
      <c r="E293" s="143">
        <f t="shared" si="71"/>
        <v>0</v>
      </c>
      <c r="F293" s="144">
        <f>D293+E293</f>
        <v>0</v>
      </c>
      <c r="G293" s="250">
        <f t="shared" ref="G293:H293" si="72">SUM(G294,G296,G298)-SUM(G295,G297,G299)</f>
        <v>0</v>
      </c>
      <c r="H293" s="190">
        <f t="shared" si="72"/>
        <v>0</v>
      </c>
      <c r="I293" s="147">
        <f>G293+H293</f>
        <v>0</v>
      </c>
      <c r="J293" s="250">
        <f t="shared" ref="J293:K293" si="73">SUM(J294,J296,J298)-SUM(J295,J297,J299)</f>
        <v>0</v>
      </c>
      <c r="K293" s="190">
        <f t="shared" si="73"/>
        <v>0</v>
      </c>
      <c r="L293" s="147">
        <f>J293+K293</f>
        <v>0</v>
      </c>
      <c r="M293" s="142">
        <f t="shared" ref="M293:N293" si="74">SUM(M294,M296,M298)-SUM(M295,M297,M299)</f>
        <v>0</v>
      </c>
      <c r="N293" s="143">
        <f t="shared" si="74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75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75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75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76">G296+H296</f>
        <v>0</v>
      </c>
      <c r="J296" s="233"/>
      <c r="K296" s="181"/>
      <c r="L296" s="96">
        <f t="shared" ref="L296:L303" si="77">J296+K296</f>
        <v>0</v>
      </c>
      <c r="M296" s="110"/>
      <c r="N296" s="52"/>
      <c r="O296" s="96">
        <f t="shared" ref="O296:O303" si="78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75"/>
        <v>0</v>
      </c>
      <c r="D297" s="233"/>
      <c r="E297" s="52"/>
      <c r="F297" s="126">
        <f t="shared" ref="F297:F303" si="79">D297+E297</f>
        <v>0</v>
      </c>
      <c r="G297" s="233"/>
      <c r="H297" s="181"/>
      <c r="I297" s="96">
        <f t="shared" si="76"/>
        <v>0</v>
      </c>
      <c r="J297" s="233"/>
      <c r="K297" s="181"/>
      <c r="L297" s="96">
        <f t="shared" si="77"/>
        <v>0</v>
      </c>
      <c r="M297" s="110"/>
      <c r="N297" s="52"/>
      <c r="O297" s="96">
        <f t="shared" si="78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75"/>
        <v>0</v>
      </c>
      <c r="D298" s="233"/>
      <c r="E298" s="52"/>
      <c r="F298" s="126">
        <f t="shared" si="79"/>
        <v>0</v>
      </c>
      <c r="G298" s="233"/>
      <c r="H298" s="181"/>
      <c r="I298" s="96">
        <f t="shared" si="76"/>
        <v>0</v>
      </c>
      <c r="J298" s="233"/>
      <c r="K298" s="181"/>
      <c r="L298" s="96">
        <f t="shared" si="77"/>
        <v>0</v>
      </c>
      <c r="M298" s="110"/>
      <c r="N298" s="52"/>
      <c r="O298" s="96">
        <f t="shared" si="78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75"/>
        <v>0</v>
      </c>
      <c r="D299" s="241"/>
      <c r="E299" s="112"/>
      <c r="F299" s="242">
        <f t="shared" si="79"/>
        <v>0</v>
      </c>
      <c r="G299" s="241"/>
      <c r="H299" s="185"/>
      <c r="I299" s="135">
        <f t="shared" si="76"/>
        <v>0</v>
      </c>
      <c r="J299" s="241"/>
      <c r="K299" s="185"/>
      <c r="L299" s="135">
        <f t="shared" si="77"/>
        <v>0</v>
      </c>
      <c r="M299" s="113"/>
      <c r="N299" s="112"/>
      <c r="O299" s="135">
        <f t="shared" si="78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75"/>
        <v>0</v>
      </c>
      <c r="D301" s="253"/>
      <c r="E301" s="153"/>
      <c r="F301" s="254">
        <f t="shared" si="79"/>
        <v>0</v>
      </c>
      <c r="G301" s="253"/>
      <c r="H301" s="192"/>
      <c r="I301" s="154">
        <f t="shared" si="76"/>
        <v>0</v>
      </c>
      <c r="J301" s="253"/>
      <c r="K301" s="192"/>
      <c r="L301" s="154">
        <f t="shared" si="77"/>
        <v>0</v>
      </c>
      <c r="M301" s="284"/>
      <c r="N301" s="153"/>
      <c r="O301" s="154">
        <f t="shared" si="78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75"/>
        <v>0</v>
      </c>
      <c r="D303" s="257"/>
      <c r="E303" s="161"/>
      <c r="F303" s="258">
        <f t="shared" si="79"/>
        <v>0</v>
      </c>
      <c r="G303" s="253"/>
      <c r="H303" s="192"/>
      <c r="I303" s="154">
        <f t="shared" si="76"/>
        <v>0</v>
      </c>
      <c r="J303" s="253"/>
      <c r="K303" s="192"/>
      <c r="L303" s="154">
        <f t="shared" si="77"/>
        <v>0</v>
      </c>
      <c r="M303" s="284"/>
      <c r="N303" s="153"/>
      <c r="O303" s="154">
        <f t="shared" si="78"/>
        <v>0</v>
      </c>
      <c r="P303" s="340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</sheetData>
  <sheetProtection algorithmName="SHA-512" hashValue="1F5wIhlZMYdJAyMB8bQC9S2dXFIVwIOKEsbbEJSQUj54wtfWkIIdFH3h3URpTOiUlEyBgNAPppVjeqm+sfXgVA==" saltValue="h3g0cBPsfIboup/VdD6k4A==" spinCount="100000" sheet="1" objects="1" scenarios="1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26.pielikums Jūrmalas pilsētas domes 
2015.gada 5.marta saistošajiem noteikumiem Nr.13
(protokols Nr.6, 11.punkts)
Tāme Nr.09.4.1.  </first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</sheetPr>
  <dimension ref="A1:Q304"/>
  <sheetViews>
    <sheetView view="pageLayout" zoomScaleNormal="90" workbookViewId="0">
      <selection activeCell="T2" sqref="T2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5" customHeight="1" x14ac:dyDescent="0.25">
      <c r="A5" s="5" t="s">
        <v>0</v>
      </c>
      <c r="B5" s="6"/>
      <c r="C5" s="1100" t="s">
        <v>395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396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397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346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359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398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399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 t="s">
        <v>400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 t="s">
        <v>401</v>
      </c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65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66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67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268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426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370258</v>
      </c>
      <c r="D22" s="195">
        <f>SUM(D23,D26,D27,D43,D44)</f>
        <v>248081</v>
      </c>
      <c r="E22" s="20">
        <f>SUM(E23,E26,E27,E43,E44)</f>
        <v>1135</v>
      </c>
      <c r="F22" s="196">
        <f t="shared" ref="F22:F27" si="0">D22+E22</f>
        <v>249216</v>
      </c>
      <c r="G22" s="195">
        <f>SUM(G23,G26,G44)</f>
        <v>113989</v>
      </c>
      <c r="H22" s="163">
        <f>SUM(H23,H26,H44)</f>
        <v>2087</v>
      </c>
      <c r="I22" s="21">
        <f>G22+H22</f>
        <v>116076</v>
      </c>
      <c r="J22" s="195">
        <f>SUM(J23,J28,J44)</f>
        <v>4966</v>
      </c>
      <c r="K22" s="163">
        <f>SUM(K23,K28,K44)</f>
        <v>0</v>
      </c>
      <c r="L22" s="21">
        <f>J22+K22</f>
        <v>4966</v>
      </c>
      <c r="M22" s="269">
        <f>SUM(M23,M46)</f>
        <v>0</v>
      </c>
      <c r="N22" s="20">
        <f>SUM(N23,N46)</f>
        <v>0</v>
      </c>
      <c r="O22" s="21">
        <f>M22+N22</f>
        <v>0</v>
      </c>
      <c r="P22" s="427"/>
    </row>
    <row r="23" spans="1:16" ht="21.75" customHeight="1" thickTop="1" x14ac:dyDescent="0.25">
      <c r="A23" s="22"/>
      <c r="B23" s="23" t="s">
        <v>21</v>
      </c>
      <c r="C23" s="354">
        <f>F23+I23+L23+O23</f>
        <v>0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428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429"/>
    </row>
    <row r="25" spans="1:16" x14ac:dyDescent="0.25">
      <c r="A25" s="30"/>
      <c r="B25" s="31" t="s">
        <v>23</v>
      </c>
      <c r="C25" s="356">
        <f>F25+I25+L25+O25</f>
        <v>0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430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365292</v>
      </c>
      <c r="D26" s="203">
        <f>D52</f>
        <v>248081</v>
      </c>
      <c r="E26" s="35">
        <v>1135</v>
      </c>
      <c r="F26" s="204">
        <f t="shared" si="0"/>
        <v>249216</v>
      </c>
      <c r="G26" s="203">
        <f>G52</f>
        <v>113989</v>
      </c>
      <c r="H26" s="167">
        <v>2087</v>
      </c>
      <c r="I26" s="260">
        <f>G26+H26</f>
        <v>116076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431" t="s">
        <v>353</v>
      </c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432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4966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4966</v>
      </c>
      <c r="K28" s="91">
        <f>SUM(K29,K33,K35,K38)</f>
        <v>0</v>
      </c>
      <c r="L28" s="101">
        <f t="shared" ref="L28:L42" si="2">J28+K28</f>
        <v>4966</v>
      </c>
      <c r="M28" s="274" t="s">
        <v>24</v>
      </c>
      <c r="N28" s="40" t="s">
        <v>24</v>
      </c>
      <c r="O28" s="41" t="s">
        <v>24</v>
      </c>
      <c r="P28" s="432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432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429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430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430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432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433"/>
    </row>
    <row r="35" spans="1:16" s="17" customFormat="1" x14ac:dyDescent="0.25">
      <c r="A35" s="44">
        <v>21380</v>
      </c>
      <c r="B35" s="38" t="s">
        <v>33</v>
      </c>
      <c r="C35" s="358">
        <f t="shared" si="1"/>
        <v>3966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3966</v>
      </c>
      <c r="K35" s="91">
        <f>SUM(K36:K37)</f>
        <v>0</v>
      </c>
      <c r="L35" s="101">
        <f t="shared" si="2"/>
        <v>3966</v>
      </c>
      <c r="M35" s="274" t="s">
        <v>24</v>
      </c>
      <c r="N35" s="40" t="s">
        <v>24</v>
      </c>
      <c r="O35" s="41" t="s">
        <v>24</v>
      </c>
      <c r="P35" s="432"/>
    </row>
    <row r="36" spans="1:16" x14ac:dyDescent="0.25">
      <c r="A36" s="27">
        <v>21381</v>
      </c>
      <c r="B36" s="45" t="s">
        <v>34</v>
      </c>
      <c r="C36" s="359">
        <f t="shared" si="1"/>
        <v>3966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>
        <v>3966</v>
      </c>
      <c r="K36" s="180"/>
      <c r="L36" s="95">
        <f t="shared" si="2"/>
        <v>3966</v>
      </c>
      <c r="M36" s="286" t="s">
        <v>24</v>
      </c>
      <c r="N36" s="46" t="s">
        <v>24</v>
      </c>
      <c r="O36" s="48" t="s">
        <v>24</v>
      </c>
      <c r="P36" s="429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430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1000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1000</v>
      </c>
      <c r="K38" s="91">
        <f>SUM(K39:K42)</f>
        <v>0</v>
      </c>
      <c r="L38" s="101">
        <f t="shared" si="2"/>
        <v>1000</v>
      </c>
      <c r="M38" s="274" t="s">
        <v>24</v>
      </c>
      <c r="N38" s="40" t="s">
        <v>24</v>
      </c>
      <c r="O38" s="41" t="s">
        <v>24</v>
      </c>
      <c r="P38" s="432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429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430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430"/>
    </row>
    <row r="42" spans="1:16" ht="24" x14ac:dyDescent="0.25">
      <c r="A42" s="31">
        <v>21399</v>
      </c>
      <c r="B42" s="50" t="s">
        <v>40</v>
      </c>
      <c r="C42" s="343">
        <f t="shared" si="1"/>
        <v>1000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1000</v>
      </c>
      <c r="K42" s="181"/>
      <c r="L42" s="96">
        <f t="shared" si="2"/>
        <v>1000</v>
      </c>
      <c r="M42" s="287" t="s">
        <v>24</v>
      </c>
      <c r="N42" s="51" t="s">
        <v>24</v>
      </c>
      <c r="O42" s="53" t="s">
        <v>24</v>
      </c>
      <c r="P42" s="430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432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>G45</f>
        <v>0</v>
      </c>
      <c r="H44" s="172">
        <f t="shared" ref="H44:K44" si="3">H45</f>
        <v>0</v>
      </c>
      <c r="I44" s="261">
        <f>G44+H44</f>
        <v>0</v>
      </c>
      <c r="J44" s="215">
        <f>J45</f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432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433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432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434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434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434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435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370258</v>
      </c>
      <c r="D51" s="221">
        <f>SUM(D52,D283)</f>
        <v>248081</v>
      </c>
      <c r="E51" s="78">
        <f>SUM(E52,E283)</f>
        <v>1135</v>
      </c>
      <c r="F51" s="222">
        <f t="shared" ref="F51:F115" si="5">D51+E51</f>
        <v>249216</v>
      </c>
      <c r="G51" s="221">
        <f>SUM(G52,G283)</f>
        <v>113989</v>
      </c>
      <c r="H51" s="175">
        <f>SUM(H52,H283)</f>
        <v>2087</v>
      </c>
      <c r="I51" s="79">
        <f t="shared" ref="I51:I115" si="6">G51+H51</f>
        <v>116076</v>
      </c>
      <c r="J51" s="221">
        <f>SUM(J52,J283)</f>
        <v>4966</v>
      </c>
      <c r="K51" s="175">
        <f>SUM(K52,K283)</f>
        <v>0</v>
      </c>
      <c r="L51" s="79">
        <f t="shared" ref="L51:L115" si="7">J51+K51</f>
        <v>4966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427"/>
    </row>
    <row r="52" spans="1:16" s="17" customFormat="1" ht="36.75" thickTop="1" x14ac:dyDescent="0.25">
      <c r="A52" s="80"/>
      <c r="B52" s="81" t="s">
        <v>49</v>
      </c>
      <c r="C52" s="367">
        <f t="shared" si="4"/>
        <v>370258</v>
      </c>
      <c r="D52" s="223">
        <f>SUM(D53,D195)</f>
        <v>248081</v>
      </c>
      <c r="E52" s="82">
        <f>SUM(E53,E195)</f>
        <v>1135</v>
      </c>
      <c r="F52" s="224">
        <f t="shared" si="5"/>
        <v>249216</v>
      </c>
      <c r="G52" s="223">
        <f>SUM(G53,G195)</f>
        <v>113989</v>
      </c>
      <c r="H52" s="176">
        <f>SUM(H53,H195)</f>
        <v>2087</v>
      </c>
      <c r="I52" s="83">
        <f t="shared" si="6"/>
        <v>116076</v>
      </c>
      <c r="J52" s="223">
        <f>SUM(J53,J195)</f>
        <v>4966</v>
      </c>
      <c r="K52" s="176">
        <f>SUM(K53,K195)</f>
        <v>0</v>
      </c>
      <c r="L52" s="83">
        <f t="shared" si="7"/>
        <v>4966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436"/>
    </row>
    <row r="53" spans="1:16" s="17" customFormat="1" ht="24" x14ac:dyDescent="0.25">
      <c r="A53" s="84"/>
      <c r="B53" s="15" t="s">
        <v>50</v>
      </c>
      <c r="C53" s="368">
        <f t="shared" si="4"/>
        <v>363541</v>
      </c>
      <c r="D53" s="225">
        <f>SUM(D54,D76,D174,D188)</f>
        <v>242549</v>
      </c>
      <c r="E53" s="85">
        <f>SUM(E54,E76,E174,E188)</f>
        <v>1135</v>
      </c>
      <c r="F53" s="226">
        <f t="shared" si="5"/>
        <v>243684</v>
      </c>
      <c r="G53" s="225">
        <f>SUM(G54,G76,G174,G188)</f>
        <v>113989</v>
      </c>
      <c r="H53" s="177">
        <f>SUM(H54,H76,H174,H188)</f>
        <v>1187</v>
      </c>
      <c r="I53" s="86">
        <f t="shared" si="6"/>
        <v>115176</v>
      </c>
      <c r="J53" s="225">
        <f>SUM(J54,J76,J174,J188)</f>
        <v>4681</v>
      </c>
      <c r="K53" s="177">
        <f>SUM(K54,K76,K174,K188)</f>
        <v>0</v>
      </c>
      <c r="L53" s="86">
        <f t="shared" si="7"/>
        <v>4681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437"/>
    </row>
    <row r="54" spans="1:16" s="17" customFormat="1" x14ac:dyDescent="0.25">
      <c r="A54" s="87">
        <v>1000</v>
      </c>
      <c r="B54" s="87" t="s">
        <v>51</v>
      </c>
      <c r="C54" s="369">
        <f t="shared" si="4"/>
        <v>273757</v>
      </c>
      <c r="D54" s="227">
        <f>SUM(D55,D68)</f>
        <v>159768</v>
      </c>
      <c r="E54" s="88">
        <f>SUM(E55,E68)</f>
        <v>0</v>
      </c>
      <c r="F54" s="228">
        <f t="shared" si="5"/>
        <v>159768</v>
      </c>
      <c r="G54" s="227">
        <f>SUM(G55,G68)</f>
        <v>113989</v>
      </c>
      <c r="H54" s="178">
        <f>SUM(H55,H68)</f>
        <v>0</v>
      </c>
      <c r="I54" s="89">
        <f t="shared" si="6"/>
        <v>113989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438"/>
    </row>
    <row r="55" spans="1:16" x14ac:dyDescent="0.25">
      <c r="A55" s="38">
        <v>1100</v>
      </c>
      <c r="B55" s="90" t="s">
        <v>52</v>
      </c>
      <c r="C55" s="358">
        <f t="shared" si="4"/>
        <v>208404</v>
      </c>
      <c r="D55" s="229">
        <f>SUM(D56,D59,D67)</f>
        <v>116722</v>
      </c>
      <c r="E55" s="43">
        <f>SUM(E56,E59,E67)</f>
        <v>0</v>
      </c>
      <c r="F55" s="230">
        <f t="shared" si="5"/>
        <v>116722</v>
      </c>
      <c r="G55" s="229">
        <f>SUM(G56,G59,G67)</f>
        <v>91932</v>
      </c>
      <c r="H55" s="91">
        <f>SUM(H56,H59,H67)</f>
        <v>-250</v>
      </c>
      <c r="I55" s="101">
        <f t="shared" si="6"/>
        <v>91682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439"/>
    </row>
    <row r="56" spans="1:16" x14ac:dyDescent="0.25">
      <c r="A56" s="92">
        <v>1110</v>
      </c>
      <c r="B56" s="69" t="s">
        <v>53</v>
      </c>
      <c r="C56" s="364">
        <f t="shared" si="4"/>
        <v>186721</v>
      </c>
      <c r="D56" s="115">
        <f>SUM(D57:D58)</f>
        <v>99811</v>
      </c>
      <c r="E56" s="93">
        <f>SUM(E57:E58)</f>
        <v>0</v>
      </c>
      <c r="F56" s="231">
        <f t="shared" si="5"/>
        <v>99811</v>
      </c>
      <c r="G56" s="115">
        <f>SUM(G57:G58)</f>
        <v>87160</v>
      </c>
      <c r="H56" s="179">
        <f>SUM(H57:H58)</f>
        <v>-250</v>
      </c>
      <c r="I56" s="94">
        <f t="shared" si="6"/>
        <v>86910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434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429"/>
    </row>
    <row r="58" spans="1:16" ht="24" customHeight="1" x14ac:dyDescent="0.2">
      <c r="A58" s="31">
        <v>1119</v>
      </c>
      <c r="B58" s="50" t="s">
        <v>55</v>
      </c>
      <c r="C58" s="343">
        <f t="shared" si="4"/>
        <v>186721</v>
      </c>
      <c r="D58" s="233">
        <v>99811</v>
      </c>
      <c r="E58" s="52"/>
      <c r="F58" s="126">
        <f t="shared" si="5"/>
        <v>99811</v>
      </c>
      <c r="G58" s="233">
        <v>87160</v>
      </c>
      <c r="H58" s="181">
        <v>-250</v>
      </c>
      <c r="I58" s="96">
        <f t="shared" si="6"/>
        <v>86910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440" t="s">
        <v>402</v>
      </c>
    </row>
    <row r="59" spans="1:16" ht="23.25" customHeight="1" x14ac:dyDescent="0.25">
      <c r="A59" s="97">
        <v>1140</v>
      </c>
      <c r="B59" s="50" t="s">
        <v>56</v>
      </c>
      <c r="C59" s="343">
        <f t="shared" si="4"/>
        <v>21683</v>
      </c>
      <c r="D59" s="234">
        <f>SUM(D60:D66)</f>
        <v>16911</v>
      </c>
      <c r="E59" s="34">
        <f>SUM(E60:E66)</f>
        <v>0</v>
      </c>
      <c r="F59" s="131">
        <f>D59+E59</f>
        <v>16911</v>
      </c>
      <c r="G59" s="234">
        <f>SUM(G60:G66)</f>
        <v>4772</v>
      </c>
      <c r="H59" s="104">
        <f>SUM(H60:H66)</f>
        <v>0</v>
      </c>
      <c r="I59" s="98">
        <f t="shared" si="6"/>
        <v>4772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430"/>
    </row>
    <row r="60" spans="1:16" x14ac:dyDescent="0.25">
      <c r="A60" s="31">
        <v>1141</v>
      </c>
      <c r="B60" s="50" t="s">
        <v>57</v>
      </c>
      <c r="C60" s="343">
        <f t="shared" si="4"/>
        <v>3723</v>
      </c>
      <c r="D60" s="233">
        <v>3723</v>
      </c>
      <c r="E60" s="52"/>
      <c r="F60" s="126">
        <f t="shared" si="5"/>
        <v>3723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430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918</v>
      </c>
      <c r="D61" s="233">
        <v>918</v>
      </c>
      <c r="E61" s="52"/>
      <c r="F61" s="126">
        <f t="shared" si="5"/>
        <v>918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430"/>
    </row>
    <row r="62" spans="1:16" ht="24" x14ac:dyDescent="0.25">
      <c r="A62" s="31">
        <v>1145</v>
      </c>
      <c r="B62" s="50" t="s">
        <v>59</v>
      </c>
      <c r="C62" s="343">
        <f t="shared" si="4"/>
        <v>332</v>
      </c>
      <c r="D62" s="233"/>
      <c r="E62" s="52"/>
      <c r="F62" s="126">
        <f t="shared" si="5"/>
        <v>0</v>
      </c>
      <c r="G62" s="233">
        <v>332</v>
      </c>
      <c r="H62" s="181"/>
      <c r="I62" s="96">
        <f t="shared" si="6"/>
        <v>332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430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430"/>
    </row>
    <row r="64" spans="1:16" x14ac:dyDescent="0.25">
      <c r="A64" s="31">
        <v>1147</v>
      </c>
      <c r="B64" s="50" t="s">
        <v>61</v>
      </c>
      <c r="C64" s="343">
        <f t="shared" si="4"/>
        <v>1928</v>
      </c>
      <c r="D64" s="233">
        <v>1928</v>
      </c>
      <c r="E64" s="52"/>
      <c r="F64" s="126">
        <f t="shared" si="5"/>
        <v>1928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430"/>
    </row>
    <row r="65" spans="1:16" x14ac:dyDescent="0.25">
      <c r="A65" s="31">
        <v>1148</v>
      </c>
      <c r="B65" s="50" t="s">
        <v>295</v>
      </c>
      <c r="C65" s="343">
        <f t="shared" si="4"/>
        <v>10342</v>
      </c>
      <c r="D65" s="233">
        <v>10342</v>
      </c>
      <c r="E65" s="52"/>
      <c r="F65" s="126">
        <f t="shared" si="5"/>
        <v>10342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430"/>
    </row>
    <row r="66" spans="1:16" ht="37.5" customHeight="1" x14ac:dyDescent="0.25">
      <c r="A66" s="31">
        <v>1149</v>
      </c>
      <c r="B66" s="50" t="s">
        <v>62</v>
      </c>
      <c r="C66" s="343">
        <f t="shared" si="4"/>
        <v>4440</v>
      </c>
      <c r="D66" s="233"/>
      <c r="E66" s="52"/>
      <c r="F66" s="126">
        <f t="shared" si="5"/>
        <v>0</v>
      </c>
      <c r="G66" s="233">
        <v>4440</v>
      </c>
      <c r="H66" s="52"/>
      <c r="I66" s="96">
        <f t="shared" si="6"/>
        <v>4440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430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434"/>
    </row>
    <row r="68" spans="1:16" ht="36" x14ac:dyDescent="0.25">
      <c r="A68" s="38">
        <v>1200</v>
      </c>
      <c r="B68" s="90" t="s">
        <v>64</v>
      </c>
      <c r="C68" s="358">
        <f t="shared" si="4"/>
        <v>65353</v>
      </c>
      <c r="D68" s="229">
        <f>SUM(D69:D70)</f>
        <v>43046</v>
      </c>
      <c r="E68" s="43">
        <f>SUM(E69:E70)</f>
        <v>0</v>
      </c>
      <c r="F68" s="230">
        <f>D68+E68</f>
        <v>43046</v>
      </c>
      <c r="G68" s="229">
        <f>SUM(G69:G70)</f>
        <v>22057</v>
      </c>
      <c r="H68" s="91">
        <f>SUM(H69:H70)</f>
        <v>250</v>
      </c>
      <c r="I68" s="101">
        <f t="shared" si="6"/>
        <v>22307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432"/>
    </row>
    <row r="69" spans="1:16" ht="24" x14ac:dyDescent="0.25">
      <c r="A69" s="102">
        <v>1210</v>
      </c>
      <c r="B69" s="45" t="s">
        <v>65</v>
      </c>
      <c r="C69" s="359">
        <f t="shared" si="4"/>
        <v>51071</v>
      </c>
      <c r="D69" s="232">
        <v>29314</v>
      </c>
      <c r="E69" s="47"/>
      <c r="F69" s="127">
        <f t="shared" si="5"/>
        <v>29314</v>
      </c>
      <c r="G69" s="232">
        <v>21757</v>
      </c>
      <c r="H69" s="180"/>
      <c r="I69" s="95">
        <f t="shared" si="6"/>
        <v>21757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429"/>
    </row>
    <row r="70" spans="1:16" ht="24" x14ac:dyDescent="0.25">
      <c r="A70" s="97">
        <v>1220</v>
      </c>
      <c r="B70" s="50" t="s">
        <v>66</v>
      </c>
      <c r="C70" s="343">
        <f t="shared" si="4"/>
        <v>14282</v>
      </c>
      <c r="D70" s="234">
        <f>SUM(D71:D75)</f>
        <v>13732</v>
      </c>
      <c r="E70" s="34">
        <f>SUM(E71:E75)</f>
        <v>0</v>
      </c>
      <c r="F70" s="131">
        <f t="shared" si="5"/>
        <v>13732</v>
      </c>
      <c r="G70" s="234">
        <f>SUM(G71:G75)</f>
        <v>300</v>
      </c>
      <c r="H70" s="104">
        <f>SUM(H71:H75)</f>
        <v>250</v>
      </c>
      <c r="I70" s="98">
        <f t="shared" si="6"/>
        <v>550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430"/>
    </row>
    <row r="71" spans="1:16" ht="60" x14ac:dyDescent="0.25">
      <c r="A71" s="31">
        <v>1221</v>
      </c>
      <c r="B71" s="50" t="s">
        <v>296</v>
      </c>
      <c r="C71" s="343">
        <f t="shared" si="4"/>
        <v>8092</v>
      </c>
      <c r="D71" s="233">
        <v>7542</v>
      </c>
      <c r="E71" s="52"/>
      <c r="F71" s="126">
        <f t="shared" si="5"/>
        <v>7542</v>
      </c>
      <c r="G71" s="233">
        <v>300</v>
      </c>
      <c r="H71" s="181">
        <v>250</v>
      </c>
      <c r="I71" s="96">
        <f t="shared" si="6"/>
        <v>550</v>
      </c>
      <c r="J71" s="233"/>
      <c r="K71" s="181"/>
      <c r="L71" s="96">
        <f t="shared" si="7"/>
        <v>0</v>
      </c>
      <c r="M71" s="110"/>
      <c r="N71" s="52"/>
      <c r="O71" s="110">
        <f t="shared" si="8"/>
        <v>0</v>
      </c>
      <c r="P71" s="441" t="s">
        <v>403</v>
      </c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425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430"/>
    </row>
    <row r="74" spans="1:16" ht="36" x14ac:dyDescent="0.25">
      <c r="A74" s="31">
        <v>1227</v>
      </c>
      <c r="B74" s="50" t="s">
        <v>68</v>
      </c>
      <c r="C74" s="343">
        <f t="shared" si="4"/>
        <v>6190</v>
      </c>
      <c r="D74" s="233">
        <v>6190</v>
      </c>
      <c r="E74" s="52"/>
      <c r="F74" s="126">
        <f t="shared" si="5"/>
        <v>6190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430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430"/>
    </row>
    <row r="76" spans="1:16" ht="15" customHeight="1" x14ac:dyDescent="0.25">
      <c r="A76" s="87">
        <v>2000</v>
      </c>
      <c r="B76" s="87" t="s">
        <v>69</v>
      </c>
      <c r="C76" s="369">
        <f t="shared" si="4"/>
        <v>89784</v>
      </c>
      <c r="D76" s="227">
        <f>SUM(D77,D84,D131,D165,D166,D173)</f>
        <v>82781</v>
      </c>
      <c r="E76" s="88">
        <f>SUM(E77,E84,E131,E165,E166,E173)</f>
        <v>1135</v>
      </c>
      <c r="F76" s="228">
        <f t="shared" si="5"/>
        <v>83916</v>
      </c>
      <c r="G76" s="227">
        <f>SUM(G77,G84,G131,G165,G166,G173)</f>
        <v>0</v>
      </c>
      <c r="H76" s="178">
        <f>SUM(H77,H84,H131,H165,H166,H173)</f>
        <v>1187</v>
      </c>
      <c r="I76" s="89">
        <f t="shared" si="6"/>
        <v>1187</v>
      </c>
      <c r="J76" s="227">
        <f>SUM(J77,J84,J131,J165,J166,J173)</f>
        <v>4681</v>
      </c>
      <c r="K76" s="178">
        <f>SUM(K77,K84,K131,K165,K166,K173)</f>
        <v>0</v>
      </c>
      <c r="L76" s="89">
        <f t="shared" si="7"/>
        <v>4681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438"/>
    </row>
    <row r="77" spans="1:16" ht="36" customHeight="1" x14ac:dyDescent="0.25">
      <c r="A77" s="38">
        <v>2100</v>
      </c>
      <c r="B77" s="90" t="s">
        <v>298</v>
      </c>
      <c r="C77" s="358">
        <f t="shared" si="4"/>
        <v>1697</v>
      </c>
      <c r="D77" s="229">
        <f>SUM(D78,D81)</f>
        <v>1697</v>
      </c>
      <c r="E77" s="43">
        <f>SUM(E78,E81)</f>
        <v>0</v>
      </c>
      <c r="F77" s="230">
        <f t="shared" si="5"/>
        <v>1697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432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1697</v>
      </c>
      <c r="D78" s="237">
        <f>SUM(D79:D80)</f>
        <v>1697</v>
      </c>
      <c r="E78" s="60">
        <f>SUM(E79:E80)</f>
        <v>0</v>
      </c>
      <c r="F78" s="238">
        <f t="shared" si="5"/>
        <v>1697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429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430"/>
    </row>
    <row r="80" spans="1:16" ht="24" x14ac:dyDescent="0.25">
      <c r="A80" s="31">
        <v>2112</v>
      </c>
      <c r="B80" s="50" t="s">
        <v>300</v>
      </c>
      <c r="C80" s="343">
        <f t="shared" si="4"/>
        <v>1697</v>
      </c>
      <c r="D80" s="233">
        <v>1697</v>
      </c>
      <c r="E80" s="52"/>
      <c r="F80" s="126">
        <f t="shared" si="5"/>
        <v>1697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430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430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430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430"/>
    </row>
    <row r="84" spans="1:16" x14ac:dyDescent="0.25">
      <c r="A84" s="38">
        <v>2200</v>
      </c>
      <c r="B84" s="90" t="s">
        <v>71</v>
      </c>
      <c r="C84" s="344">
        <f t="shared" si="4"/>
        <v>67292</v>
      </c>
      <c r="D84" s="229">
        <f>SUM(D85,D90,D96,D104,D113,D117,D123,D129)</f>
        <v>63546</v>
      </c>
      <c r="E84" s="43">
        <f>SUM(E85,E90,E96,E104,E113,E117,E123,E129)</f>
        <v>1135</v>
      </c>
      <c r="F84" s="230">
        <f t="shared" si="5"/>
        <v>64681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2611</v>
      </c>
      <c r="K84" s="91">
        <f>SUM(K85,K90,K96,K104,K113,K117,K123,K129)</f>
        <v>0</v>
      </c>
      <c r="L84" s="101">
        <f t="shared" si="7"/>
        <v>2611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442"/>
    </row>
    <row r="85" spans="1:16" ht="24" x14ac:dyDescent="0.25">
      <c r="A85" s="92">
        <v>2210</v>
      </c>
      <c r="B85" s="69" t="s">
        <v>72</v>
      </c>
      <c r="C85" s="364">
        <f t="shared" si="4"/>
        <v>489</v>
      </c>
      <c r="D85" s="115">
        <f>SUM(D86:D89)</f>
        <v>489</v>
      </c>
      <c r="E85" s="93">
        <f>SUM(E86:E89)</f>
        <v>0</v>
      </c>
      <c r="F85" s="231">
        <f t="shared" si="5"/>
        <v>489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434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429"/>
    </row>
    <row r="87" spans="1:16" ht="36" x14ac:dyDescent="0.25">
      <c r="A87" s="31">
        <v>2212</v>
      </c>
      <c r="B87" s="50" t="s">
        <v>74</v>
      </c>
      <c r="C87" s="343">
        <f t="shared" si="4"/>
        <v>0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430"/>
    </row>
    <row r="88" spans="1:16" ht="24" x14ac:dyDescent="0.25">
      <c r="A88" s="31">
        <v>2214</v>
      </c>
      <c r="B88" s="50" t="s">
        <v>75</v>
      </c>
      <c r="C88" s="343">
        <f t="shared" si="4"/>
        <v>410</v>
      </c>
      <c r="D88" s="233">
        <v>410</v>
      </c>
      <c r="E88" s="52"/>
      <c r="F88" s="126">
        <f t="shared" si="5"/>
        <v>410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430"/>
    </row>
    <row r="89" spans="1:16" x14ac:dyDescent="0.25">
      <c r="A89" s="31">
        <v>2219</v>
      </c>
      <c r="B89" s="50" t="s">
        <v>76</v>
      </c>
      <c r="C89" s="343">
        <f t="shared" si="4"/>
        <v>79</v>
      </c>
      <c r="D89" s="233">
        <v>79</v>
      </c>
      <c r="E89" s="52"/>
      <c r="F89" s="126">
        <f t="shared" si="5"/>
        <v>79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430"/>
    </row>
    <row r="90" spans="1:16" ht="24" x14ac:dyDescent="0.25">
      <c r="A90" s="97">
        <v>2220</v>
      </c>
      <c r="B90" s="50" t="s">
        <v>77</v>
      </c>
      <c r="C90" s="343">
        <f t="shared" si="4"/>
        <v>53824</v>
      </c>
      <c r="D90" s="234">
        <f>SUM(D91:D95)</f>
        <v>51625</v>
      </c>
      <c r="E90" s="34">
        <f>SUM(E91:E95)</f>
        <v>-47</v>
      </c>
      <c r="F90" s="131">
        <f t="shared" si="5"/>
        <v>51578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2246</v>
      </c>
      <c r="K90" s="104">
        <f>SUM(K91:K95)</f>
        <v>0</v>
      </c>
      <c r="L90" s="98">
        <f t="shared" si="7"/>
        <v>2246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430"/>
    </row>
    <row r="91" spans="1:16" x14ac:dyDescent="0.25">
      <c r="A91" s="31">
        <v>2221</v>
      </c>
      <c r="B91" s="50" t="s">
        <v>78</v>
      </c>
      <c r="C91" s="343">
        <f t="shared" si="4"/>
        <v>42192</v>
      </c>
      <c r="D91" s="233">
        <v>42345</v>
      </c>
      <c r="E91" s="52">
        <v>-153</v>
      </c>
      <c r="F91" s="126">
        <f t="shared" si="5"/>
        <v>42192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430" t="s">
        <v>404</v>
      </c>
    </row>
    <row r="92" spans="1:16" x14ac:dyDescent="0.25">
      <c r="A92" s="31">
        <v>2222</v>
      </c>
      <c r="B92" s="50" t="s">
        <v>79</v>
      </c>
      <c r="C92" s="343">
        <f t="shared" si="4"/>
        <v>1573</v>
      </c>
      <c r="D92" s="233">
        <v>1373</v>
      </c>
      <c r="E92" s="52"/>
      <c r="F92" s="126">
        <f t="shared" si="5"/>
        <v>1373</v>
      </c>
      <c r="G92" s="233"/>
      <c r="H92" s="181"/>
      <c r="I92" s="96">
        <f t="shared" si="6"/>
        <v>0</v>
      </c>
      <c r="J92" s="233">
        <v>200</v>
      </c>
      <c r="K92" s="181"/>
      <c r="L92" s="96">
        <f t="shared" si="7"/>
        <v>200</v>
      </c>
      <c r="M92" s="110"/>
      <c r="N92" s="52"/>
      <c r="O92" s="96">
        <f t="shared" si="8"/>
        <v>0</v>
      </c>
      <c r="P92" s="430"/>
    </row>
    <row r="93" spans="1:16" x14ac:dyDescent="0.25">
      <c r="A93" s="31">
        <v>2223</v>
      </c>
      <c r="B93" s="50" t="s">
        <v>80</v>
      </c>
      <c r="C93" s="343">
        <f t="shared" si="4"/>
        <v>9756</v>
      </c>
      <c r="D93" s="233">
        <v>7798</v>
      </c>
      <c r="E93" s="52"/>
      <c r="F93" s="126">
        <f t="shared" si="5"/>
        <v>7798</v>
      </c>
      <c r="G93" s="233"/>
      <c r="H93" s="181"/>
      <c r="I93" s="96">
        <f t="shared" si="6"/>
        <v>0</v>
      </c>
      <c r="J93" s="233">
        <v>1958</v>
      </c>
      <c r="K93" s="181"/>
      <c r="L93" s="96">
        <f t="shared" si="7"/>
        <v>1958</v>
      </c>
      <c r="M93" s="110"/>
      <c r="N93" s="52"/>
      <c r="O93" s="96">
        <f t="shared" si="8"/>
        <v>0</v>
      </c>
      <c r="P93" s="430"/>
    </row>
    <row r="94" spans="1:16" ht="41.25" customHeight="1" x14ac:dyDescent="0.25">
      <c r="A94" s="31">
        <v>2224</v>
      </c>
      <c r="B94" s="50" t="s">
        <v>302</v>
      </c>
      <c r="C94" s="343">
        <f t="shared" si="4"/>
        <v>303</v>
      </c>
      <c r="D94" s="233">
        <v>109</v>
      </c>
      <c r="E94" s="52">
        <v>106</v>
      </c>
      <c r="F94" s="126">
        <f t="shared" si="5"/>
        <v>215</v>
      </c>
      <c r="G94" s="233"/>
      <c r="H94" s="181"/>
      <c r="I94" s="96">
        <f t="shared" si="6"/>
        <v>0</v>
      </c>
      <c r="J94" s="233">
        <v>88</v>
      </c>
      <c r="K94" s="181"/>
      <c r="L94" s="96">
        <f t="shared" si="7"/>
        <v>88</v>
      </c>
      <c r="M94" s="110"/>
      <c r="N94" s="52"/>
      <c r="O94" s="96">
        <f t="shared" si="8"/>
        <v>0</v>
      </c>
      <c r="P94" s="430" t="s">
        <v>405</v>
      </c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430"/>
    </row>
    <row r="96" spans="1:16" ht="36" x14ac:dyDescent="0.25">
      <c r="A96" s="97">
        <v>2230</v>
      </c>
      <c r="B96" s="50" t="s">
        <v>82</v>
      </c>
      <c r="C96" s="343">
        <f t="shared" si="4"/>
        <v>1778</v>
      </c>
      <c r="D96" s="234">
        <f>SUM(D97:D103)</f>
        <v>1778</v>
      </c>
      <c r="E96" s="34">
        <f>SUM(E97:E103)</f>
        <v>0</v>
      </c>
      <c r="F96" s="131">
        <f t="shared" si="5"/>
        <v>1778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430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430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430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429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430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430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430"/>
    </row>
    <row r="103" spans="1:16" ht="24" x14ac:dyDescent="0.25">
      <c r="A103" s="31">
        <v>2239</v>
      </c>
      <c r="B103" s="50" t="s">
        <v>87</v>
      </c>
      <c r="C103" s="343">
        <f t="shared" si="4"/>
        <v>1778</v>
      </c>
      <c r="D103" s="233">
        <v>1778</v>
      </c>
      <c r="E103" s="52"/>
      <c r="F103" s="126">
        <f t="shared" si="5"/>
        <v>1778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430"/>
    </row>
    <row r="104" spans="1:16" ht="36" x14ac:dyDescent="0.25">
      <c r="A104" s="97">
        <v>2240</v>
      </c>
      <c r="B104" s="50" t="s">
        <v>305</v>
      </c>
      <c r="C104" s="343">
        <f t="shared" si="4"/>
        <v>9155</v>
      </c>
      <c r="D104" s="234">
        <f>SUM(D105:D112)</f>
        <v>7655</v>
      </c>
      <c r="E104" s="34">
        <f>SUM(E105:E112)</f>
        <v>1135</v>
      </c>
      <c r="F104" s="131">
        <f t="shared" si="5"/>
        <v>8790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365</v>
      </c>
      <c r="K104" s="104">
        <f>SUM(K105:K112)</f>
        <v>0</v>
      </c>
      <c r="L104" s="98">
        <f t="shared" si="7"/>
        <v>365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430"/>
    </row>
    <row r="105" spans="1:16" x14ac:dyDescent="0.25">
      <c r="A105" s="31">
        <v>2241</v>
      </c>
      <c r="B105" s="50" t="s">
        <v>88</v>
      </c>
      <c r="C105" s="343">
        <f t="shared" si="4"/>
        <v>3180</v>
      </c>
      <c r="D105" s="233">
        <v>3180</v>
      </c>
      <c r="E105" s="52"/>
      <c r="F105" s="126">
        <f t="shared" si="5"/>
        <v>3180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430"/>
    </row>
    <row r="106" spans="1:16" ht="24" x14ac:dyDescent="0.25">
      <c r="A106" s="31">
        <v>2242</v>
      </c>
      <c r="B106" s="50" t="s">
        <v>89</v>
      </c>
      <c r="C106" s="343">
        <f t="shared" si="4"/>
        <v>197</v>
      </c>
      <c r="D106" s="233">
        <v>197</v>
      </c>
      <c r="E106" s="52"/>
      <c r="F106" s="126">
        <f t="shared" si="5"/>
        <v>197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430"/>
    </row>
    <row r="107" spans="1:16" ht="24" x14ac:dyDescent="0.25">
      <c r="A107" s="31">
        <v>2243</v>
      </c>
      <c r="B107" s="50" t="s">
        <v>90</v>
      </c>
      <c r="C107" s="343">
        <f t="shared" si="4"/>
        <v>746</v>
      </c>
      <c r="D107" s="233">
        <v>746</v>
      </c>
      <c r="E107" s="52"/>
      <c r="F107" s="126">
        <f t="shared" si="5"/>
        <v>746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430"/>
    </row>
    <row r="108" spans="1:16" x14ac:dyDescent="0.25">
      <c r="A108" s="31">
        <v>2244</v>
      </c>
      <c r="B108" s="50" t="s">
        <v>306</v>
      </c>
      <c r="C108" s="343">
        <f t="shared" si="4"/>
        <v>4973</v>
      </c>
      <c r="D108" s="233">
        <v>3473</v>
      </c>
      <c r="E108" s="52">
        <v>1135</v>
      </c>
      <c r="F108" s="126">
        <f t="shared" si="5"/>
        <v>4608</v>
      </c>
      <c r="G108" s="233"/>
      <c r="H108" s="181"/>
      <c r="I108" s="96">
        <f t="shared" si="6"/>
        <v>0</v>
      </c>
      <c r="J108" s="233">
        <v>365</v>
      </c>
      <c r="K108" s="181"/>
      <c r="L108" s="96">
        <f t="shared" si="7"/>
        <v>365</v>
      </c>
      <c r="M108" s="110"/>
      <c r="N108" s="52"/>
      <c r="O108" s="96">
        <f t="shared" si="8"/>
        <v>0</v>
      </c>
      <c r="P108" s="430" t="s">
        <v>354</v>
      </c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430"/>
    </row>
    <row r="110" spans="1:16" x14ac:dyDescent="0.25">
      <c r="A110" s="31">
        <v>2247</v>
      </c>
      <c r="B110" s="50" t="s">
        <v>92</v>
      </c>
      <c r="C110" s="343">
        <f t="shared" si="4"/>
        <v>59</v>
      </c>
      <c r="D110" s="233">
        <v>59</v>
      </c>
      <c r="E110" s="52"/>
      <c r="F110" s="126">
        <f t="shared" si="5"/>
        <v>59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430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430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430"/>
    </row>
    <row r="113" spans="1:16" x14ac:dyDescent="0.25">
      <c r="A113" s="97">
        <v>2250</v>
      </c>
      <c r="B113" s="50" t="s">
        <v>95</v>
      </c>
      <c r="C113" s="343">
        <f t="shared" si="4"/>
        <v>628</v>
      </c>
      <c r="D113" s="234">
        <f>SUM(D114:D116)</f>
        <v>628</v>
      </c>
      <c r="E113" s="34">
        <f>SUM(E114:E116)</f>
        <v>0</v>
      </c>
      <c r="F113" s="131">
        <f t="shared" si="5"/>
        <v>628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430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430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430"/>
    </row>
    <row r="116" spans="1:16" ht="24" x14ac:dyDescent="0.25">
      <c r="A116" s="31">
        <v>2259</v>
      </c>
      <c r="B116" s="50" t="s">
        <v>98</v>
      </c>
      <c r="C116" s="343">
        <f t="shared" si="9"/>
        <v>628</v>
      </c>
      <c r="D116" s="233">
        <v>628</v>
      </c>
      <c r="E116" s="52"/>
      <c r="F116" s="126">
        <f t="shared" ref="F116:F180" si="10">D116+E116</f>
        <v>628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430"/>
    </row>
    <row r="117" spans="1:16" x14ac:dyDescent="0.25">
      <c r="A117" s="97">
        <v>2260</v>
      </c>
      <c r="B117" s="50" t="s">
        <v>99</v>
      </c>
      <c r="C117" s="343">
        <f t="shared" si="9"/>
        <v>760</v>
      </c>
      <c r="D117" s="234">
        <f>SUM(D118:D122)</f>
        <v>713</v>
      </c>
      <c r="E117" s="34">
        <f>SUM(E118:E122)</f>
        <v>47</v>
      </c>
      <c r="F117" s="131">
        <f t="shared" si="10"/>
        <v>760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430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430"/>
    </row>
    <row r="119" spans="1:16" x14ac:dyDescent="0.25">
      <c r="A119" s="31">
        <v>2262</v>
      </c>
      <c r="B119" s="50" t="s">
        <v>101</v>
      </c>
      <c r="C119" s="343">
        <f t="shared" si="9"/>
        <v>285</v>
      </c>
      <c r="D119" s="233">
        <v>285</v>
      </c>
      <c r="E119" s="52"/>
      <c r="F119" s="126">
        <f t="shared" si="10"/>
        <v>285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430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430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430"/>
    </row>
    <row r="122" spans="1:16" x14ac:dyDescent="0.25">
      <c r="A122" s="31">
        <v>2269</v>
      </c>
      <c r="B122" s="50" t="s">
        <v>103</v>
      </c>
      <c r="C122" s="343">
        <f t="shared" si="9"/>
        <v>475</v>
      </c>
      <c r="D122" s="233">
        <v>428</v>
      </c>
      <c r="E122" s="52">
        <v>47</v>
      </c>
      <c r="F122" s="126">
        <f t="shared" si="10"/>
        <v>475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430" t="s">
        <v>406</v>
      </c>
    </row>
    <row r="123" spans="1:16" x14ac:dyDescent="0.25">
      <c r="A123" s="97">
        <v>2270</v>
      </c>
      <c r="B123" s="50" t="s">
        <v>104</v>
      </c>
      <c r="C123" s="343">
        <f t="shared" si="9"/>
        <v>658</v>
      </c>
      <c r="D123" s="234">
        <f>SUM(D124:D128)</f>
        <v>658</v>
      </c>
      <c r="E123" s="34">
        <f>SUM(E124:E128)</f>
        <v>0</v>
      </c>
      <c r="F123" s="131">
        <f t="shared" si="10"/>
        <v>658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430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430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430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430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430"/>
    </row>
    <row r="128" spans="1:16" ht="24" x14ac:dyDescent="0.25">
      <c r="A128" s="31">
        <v>2279</v>
      </c>
      <c r="B128" s="50" t="s">
        <v>109</v>
      </c>
      <c r="C128" s="343">
        <f t="shared" si="9"/>
        <v>658</v>
      </c>
      <c r="D128" s="233">
        <v>658</v>
      </c>
      <c r="E128" s="52"/>
      <c r="F128" s="126">
        <f t="shared" si="10"/>
        <v>658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430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ref="G129" si="15">SUM(G130)</f>
        <v>0</v>
      </c>
      <c r="H129" s="183">
        <f t="shared" si="14"/>
        <v>0</v>
      </c>
      <c r="I129" s="103">
        <f t="shared" si="11"/>
        <v>0</v>
      </c>
      <c r="J129" s="237">
        <f t="shared" ref="J129" si="16">SUM(J130)</f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430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430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20584</v>
      </c>
      <c r="D131" s="229">
        <f>SUM(D132,D137,D141,D142,D145,D152,D160,D161,D164)</f>
        <v>17327</v>
      </c>
      <c r="E131" s="43">
        <f>SUM(E132,E137,E141,E142,E145,E152,E160,E161,E164)</f>
        <v>0</v>
      </c>
      <c r="F131" s="230">
        <f t="shared" si="10"/>
        <v>17327</v>
      </c>
      <c r="G131" s="229">
        <f>SUM(G132,G137,G141,G142,G145,G152,G160,G161,G164)</f>
        <v>0</v>
      </c>
      <c r="H131" s="91">
        <f>SUM(H132,H137,H141,H142,H145,H152,H160,H161,H164)</f>
        <v>1187</v>
      </c>
      <c r="I131" s="101">
        <f t="shared" si="11"/>
        <v>1187</v>
      </c>
      <c r="J131" s="229">
        <f>SUM(J132,J137,J141,J142,J145,J152,J160,J161,J164)</f>
        <v>2070</v>
      </c>
      <c r="K131" s="91">
        <f>SUM(K132,K137,K141,K142,K145,K152,K160,K161,K164)</f>
        <v>0</v>
      </c>
      <c r="L131" s="101">
        <f t="shared" si="12"/>
        <v>2070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432"/>
    </row>
    <row r="132" spans="1:16" ht="24" x14ac:dyDescent="0.25">
      <c r="A132" s="102">
        <v>2310</v>
      </c>
      <c r="B132" s="45" t="s">
        <v>308</v>
      </c>
      <c r="C132" s="359">
        <f t="shared" si="9"/>
        <v>5791</v>
      </c>
      <c r="D132" s="342">
        <f>SUM(D133:D136)</f>
        <v>5078</v>
      </c>
      <c r="E132" s="183">
        <f>SUM(E133:E136)</f>
        <v>0</v>
      </c>
      <c r="F132" s="238">
        <f t="shared" si="10"/>
        <v>5078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713</v>
      </c>
      <c r="K132" s="183">
        <f>SUM(K133:K136)</f>
        <v>0</v>
      </c>
      <c r="L132" s="103">
        <f t="shared" si="12"/>
        <v>713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429"/>
    </row>
    <row r="133" spans="1:16" x14ac:dyDescent="0.25">
      <c r="A133" s="31">
        <v>2311</v>
      </c>
      <c r="B133" s="50" t="s">
        <v>113</v>
      </c>
      <c r="C133" s="343">
        <f t="shared" si="9"/>
        <v>805</v>
      </c>
      <c r="D133" s="233">
        <v>662</v>
      </c>
      <c r="E133" s="52"/>
      <c r="F133" s="126">
        <f t="shared" si="10"/>
        <v>662</v>
      </c>
      <c r="G133" s="233"/>
      <c r="H133" s="181"/>
      <c r="I133" s="96">
        <f t="shared" si="11"/>
        <v>0</v>
      </c>
      <c r="J133" s="233">
        <v>143</v>
      </c>
      <c r="K133" s="181"/>
      <c r="L133" s="96">
        <f t="shared" si="12"/>
        <v>143</v>
      </c>
      <c r="M133" s="110"/>
      <c r="N133" s="52"/>
      <c r="O133" s="96">
        <f t="shared" si="13"/>
        <v>0</v>
      </c>
      <c r="P133" s="430"/>
    </row>
    <row r="134" spans="1:16" x14ac:dyDescent="0.25">
      <c r="A134" s="31">
        <v>2312</v>
      </c>
      <c r="B134" s="50" t="s">
        <v>114</v>
      </c>
      <c r="C134" s="343">
        <f t="shared" si="9"/>
        <v>4133</v>
      </c>
      <c r="D134" s="233">
        <v>3706</v>
      </c>
      <c r="E134" s="52"/>
      <c r="F134" s="126">
        <f t="shared" si="10"/>
        <v>3706</v>
      </c>
      <c r="G134" s="233"/>
      <c r="H134" s="181"/>
      <c r="I134" s="96">
        <f t="shared" si="11"/>
        <v>0</v>
      </c>
      <c r="J134" s="233">
        <v>427</v>
      </c>
      <c r="K134" s="181"/>
      <c r="L134" s="96">
        <f t="shared" si="12"/>
        <v>427</v>
      </c>
      <c r="M134" s="110"/>
      <c r="N134" s="52"/>
      <c r="O134" s="96">
        <f t="shared" si="13"/>
        <v>0</v>
      </c>
      <c r="P134" s="430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430"/>
    </row>
    <row r="136" spans="1:16" ht="36" x14ac:dyDescent="0.25">
      <c r="A136" s="31">
        <v>2314</v>
      </c>
      <c r="B136" s="50" t="s">
        <v>294</v>
      </c>
      <c r="C136" s="343">
        <f t="shared" si="9"/>
        <v>853</v>
      </c>
      <c r="D136" s="233">
        <v>710</v>
      </c>
      <c r="E136" s="52"/>
      <c r="F136" s="126">
        <f t="shared" si="10"/>
        <v>710</v>
      </c>
      <c r="G136" s="233"/>
      <c r="H136" s="181"/>
      <c r="I136" s="96">
        <f t="shared" si="11"/>
        <v>0</v>
      </c>
      <c r="J136" s="233">
        <v>143</v>
      </c>
      <c r="K136" s="181"/>
      <c r="L136" s="96">
        <f t="shared" si="12"/>
        <v>143</v>
      </c>
      <c r="M136" s="110"/>
      <c r="N136" s="52"/>
      <c r="O136" s="96">
        <f t="shared" si="13"/>
        <v>0</v>
      </c>
      <c r="P136" s="430"/>
    </row>
    <row r="137" spans="1:16" x14ac:dyDescent="0.25">
      <c r="A137" s="97">
        <v>2320</v>
      </c>
      <c r="B137" s="50" t="s">
        <v>116</v>
      </c>
      <c r="C137" s="343">
        <f t="shared" si="9"/>
        <v>2314</v>
      </c>
      <c r="D137" s="234">
        <f>SUM(D138:D140)</f>
        <v>1314</v>
      </c>
      <c r="E137" s="34">
        <f>SUM(E138:E140)</f>
        <v>0</v>
      </c>
      <c r="F137" s="131">
        <f t="shared" si="10"/>
        <v>1314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1000</v>
      </c>
      <c r="K137" s="104">
        <f>SUM(K138:K140)</f>
        <v>0</v>
      </c>
      <c r="L137" s="98">
        <f t="shared" si="12"/>
        <v>1000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430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430"/>
    </row>
    <row r="139" spans="1:16" x14ac:dyDescent="0.25">
      <c r="A139" s="31">
        <v>2322</v>
      </c>
      <c r="B139" s="50" t="s">
        <v>118</v>
      </c>
      <c r="C139" s="343">
        <f t="shared" si="9"/>
        <v>2314</v>
      </c>
      <c r="D139" s="233">
        <v>1314</v>
      </c>
      <c r="E139" s="52"/>
      <c r="F139" s="126">
        <f t="shared" si="10"/>
        <v>1314</v>
      </c>
      <c r="G139" s="233"/>
      <c r="H139" s="181"/>
      <c r="I139" s="96">
        <f t="shared" si="11"/>
        <v>0</v>
      </c>
      <c r="J139" s="233">
        <v>1000</v>
      </c>
      <c r="K139" s="181"/>
      <c r="L139" s="96">
        <f t="shared" si="12"/>
        <v>1000</v>
      </c>
      <c r="M139" s="110"/>
      <c r="N139" s="52"/>
      <c r="O139" s="96">
        <f t="shared" si="13"/>
        <v>0</v>
      </c>
      <c r="P139" s="430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430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430"/>
    </row>
    <row r="142" spans="1:16" ht="48" x14ac:dyDescent="0.25">
      <c r="A142" s="97">
        <v>2340</v>
      </c>
      <c r="B142" s="50" t="s">
        <v>121</v>
      </c>
      <c r="C142" s="343">
        <f t="shared" si="9"/>
        <v>143</v>
      </c>
      <c r="D142" s="234">
        <f>SUM(D143:D144)</f>
        <v>143</v>
      </c>
      <c r="E142" s="34">
        <f>SUM(E143:E144)</f>
        <v>0</v>
      </c>
      <c r="F142" s="131">
        <f t="shared" si="10"/>
        <v>143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430"/>
    </row>
    <row r="143" spans="1:16" x14ac:dyDescent="0.25">
      <c r="A143" s="31">
        <v>2341</v>
      </c>
      <c r="B143" s="50" t="s">
        <v>122</v>
      </c>
      <c r="C143" s="343">
        <f t="shared" si="9"/>
        <v>143</v>
      </c>
      <c r="D143" s="233">
        <v>143</v>
      </c>
      <c r="E143" s="52"/>
      <c r="F143" s="126">
        <f t="shared" si="10"/>
        <v>143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430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430"/>
    </row>
    <row r="145" spans="1:16" ht="24" x14ac:dyDescent="0.25">
      <c r="A145" s="92">
        <v>2350</v>
      </c>
      <c r="B145" s="69" t="s">
        <v>124</v>
      </c>
      <c r="C145" s="343">
        <f t="shared" si="9"/>
        <v>6426</v>
      </c>
      <c r="D145" s="115">
        <f>SUM(D146:D151)</f>
        <v>6069</v>
      </c>
      <c r="E145" s="93">
        <f>SUM(E146:E151)</f>
        <v>0</v>
      </c>
      <c r="F145" s="231">
        <f t="shared" si="10"/>
        <v>6069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357</v>
      </c>
      <c r="K145" s="179">
        <f>SUM(K146:K151)</f>
        <v>0</v>
      </c>
      <c r="L145" s="94">
        <f t="shared" si="12"/>
        <v>357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434"/>
    </row>
    <row r="146" spans="1:16" x14ac:dyDescent="0.25">
      <c r="A146" s="27">
        <v>2351</v>
      </c>
      <c r="B146" s="45" t="s">
        <v>125</v>
      </c>
      <c r="C146" s="343">
        <f t="shared" si="9"/>
        <v>4126</v>
      </c>
      <c r="D146" s="232">
        <v>3841</v>
      </c>
      <c r="E146" s="47"/>
      <c r="F146" s="127">
        <f t="shared" si="10"/>
        <v>3841</v>
      </c>
      <c r="G146" s="232"/>
      <c r="H146" s="180"/>
      <c r="I146" s="95">
        <f t="shared" si="11"/>
        <v>0</v>
      </c>
      <c r="J146" s="232">
        <v>285</v>
      </c>
      <c r="K146" s="180"/>
      <c r="L146" s="95">
        <f t="shared" si="12"/>
        <v>285</v>
      </c>
      <c r="M146" s="275"/>
      <c r="N146" s="47"/>
      <c r="O146" s="95">
        <f t="shared" si="13"/>
        <v>0</v>
      </c>
      <c r="P146" s="429"/>
    </row>
    <row r="147" spans="1:16" x14ac:dyDescent="0.25">
      <c r="A147" s="31">
        <v>2352</v>
      </c>
      <c r="B147" s="50" t="s">
        <v>126</v>
      </c>
      <c r="C147" s="343">
        <f t="shared" si="9"/>
        <v>1320</v>
      </c>
      <c r="D147" s="233">
        <v>1248</v>
      </c>
      <c r="E147" s="52"/>
      <c r="F147" s="126">
        <f t="shared" si="10"/>
        <v>1248</v>
      </c>
      <c r="G147" s="233"/>
      <c r="H147" s="181"/>
      <c r="I147" s="96">
        <f t="shared" si="11"/>
        <v>0</v>
      </c>
      <c r="J147" s="233">
        <v>72</v>
      </c>
      <c r="K147" s="181"/>
      <c r="L147" s="96">
        <f t="shared" si="12"/>
        <v>72</v>
      </c>
      <c r="M147" s="110"/>
      <c r="N147" s="52"/>
      <c r="O147" s="96">
        <f t="shared" si="13"/>
        <v>0</v>
      </c>
      <c r="P147" s="430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430"/>
    </row>
    <row r="149" spans="1:16" ht="24" x14ac:dyDescent="0.25">
      <c r="A149" s="31">
        <v>2354</v>
      </c>
      <c r="B149" s="50" t="s">
        <v>128</v>
      </c>
      <c r="C149" s="343">
        <f t="shared" si="9"/>
        <v>553</v>
      </c>
      <c r="D149" s="233">
        <v>553</v>
      </c>
      <c r="E149" s="52"/>
      <c r="F149" s="126">
        <f t="shared" si="10"/>
        <v>553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430"/>
    </row>
    <row r="150" spans="1:16" ht="24" x14ac:dyDescent="0.25">
      <c r="A150" s="31">
        <v>2355</v>
      </c>
      <c r="B150" s="50" t="s">
        <v>129</v>
      </c>
      <c r="C150" s="343">
        <f t="shared" si="9"/>
        <v>427</v>
      </c>
      <c r="D150" s="233">
        <v>427</v>
      </c>
      <c r="E150" s="52"/>
      <c r="F150" s="126">
        <f t="shared" si="10"/>
        <v>427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430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430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2165</v>
      </c>
      <c r="D152" s="234">
        <f>SUM(D153:D159)</f>
        <v>2165</v>
      </c>
      <c r="E152" s="34">
        <f>SUM(E153:E159)</f>
        <v>0</v>
      </c>
      <c r="F152" s="131">
        <f t="shared" si="10"/>
        <v>2165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430"/>
    </row>
    <row r="153" spans="1:16" x14ac:dyDescent="0.25">
      <c r="A153" s="30">
        <v>2361</v>
      </c>
      <c r="B153" s="50" t="s">
        <v>132</v>
      </c>
      <c r="C153" s="343">
        <f t="shared" si="9"/>
        <v>200</v>
      </c>
      <c r="D153" s="233">
        <v>200</v>
      </c>
      <c r="E153" s="52"/>
      <c r="F153" s="126">
        <f t="shared" si="10"/>
        <v>200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430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430"/>
    </row>
    <row r="155" spans="1:16" x14ac:dyDescent="0.25">
      <c r="A155" s="30">
        <v>2363</v>
      </c>
      <c r="B155" s="50" t="s">
        <v>134</v>
      </c>
      <c r="C155" s="343">
        <f t="shared" si="9"/>
        <v>1965</v>
      </c>
      <c r="D155" s="233">
        <v>1965</v>
      </c>
      <c r="E155" s="52"/>
      <c r="F155" s="126">
        <f t="shared" si="10"/>
        <v>1965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430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430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430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430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430"/>
    </row>
    <row r="160" spans="1:16" x14ac:dyDescent="0.25">
      <c r="A160" s="92">
        <v>2370</v>
      </c>
      <c r="B160" s="69" t="s">
        <v>139</v>
      </c>
      <c r="C160" s="343">
        <f t="shared" si="9"/>
        <v>3745</v>
      </c>
      <c r="D160" s="235">
        <v>2558</v>
      </c>
      <c r="E160" s="99"/>
      <c r="F160" s="236">
        <f t="shared" si="10"/>
        <v>2558</v>
      </c>
      <c r="G160" s="235"/>
      <c r="H160" s="182">
        <v>1187</v>
      </c>
      <c r="I160" s="100">
        <f t="shared" si="11"/>
        <v>1187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434" t="s">
        <v>407</v>
      </c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434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429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430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>
        <v>0</v>
      </c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434"/>
    </row>
    <row r="165" spans="1:16" x14ac:dyDescent="0.25">
      <c r="A165" s="38">
        <v>2400</v>
      </c>
      <c r="B165" s="90" t="s">
        <v>144</v>
      </c>
      <c r="C165" s="358">
        <f t="shared" si="9"/>
        <v>135</v>
      </c>
      <c r="D165" s="239">
        <v>135</v>
      </c>
      <c r="E165" s="105"/>
      <c r="F165" s="240">
        <f t="shared" si="10"/>
        <v>135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432"/>
    </row>
    <row r="166" spans="1:16" ht="24" x14ac:dyDescent="0.25">
      <c r="A166" s="38">
        <v>2500</v>
      </c>
      <c r="B166" s="90" t="s">
        <v>145</v>
      </c>
      <c r="C166" s="358">
        <f t="shared" si="9"/>
        <v>76</v>
      </c>
      <c r="D166" s="229">
        <f>SUM(D167,D172)</f>
        <v>76</v>
      </c>
      <c r="E166" s="43">
        <f>SUM(E167,E172)</f>
        <v>0</v>
      </c>
      <c r="F166" s="230">
        <f t="shared" si="10"/>
        <v>76</v>
      </c>
      <c r="G166" s="229">
        <f>SUM(G167,G172)</f>
        <v>0</v>
      </c>
      <c r="H166" s="91">
        <f t="shared" ref="H166" si="17">SUM(H167,H172)</f>
        <v>0</v>
      </c>
      <c r="I166" s="101">
        <f t="shared" si="11"/>
        <v>0</v>
      </c>
      <c r="J166" s="229">
        <f>SUM(J167,J172)</f>
        <v>0</v>
      </c>
      <c r="K166" s="91">
        <f t="shared" ref="K166" si="18">SUM(K167,K172)</f>
        <v>0</v>
      </c>
      <c r="L166" s="101">
        <f t="shared" si="12"/>
        <v>0</v>
      </c>
      <c r="M166" s="123">
        <f t="shared" ref="M166:N166" si="19">SUM(M167,M172)</f>
        <v>0</v>
      </c>
      <c r="N166" s="114">
        <f t="shared" si="19"/>
        <v>0</v>
      </c>
      <c r="O166" s="141">
        <f t="shared" si="13"/>
        <v>0</v>
      </c>
      <c r="P166" s="439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76</v>
      </c>
      <c r="D167" s="237">
        <f>SUM(D168:D171)</f>
        <v>76</v>
      </c>
      <c r="E167" s="60">
        <f>SUM(E168:E171)</f>
        <v>0</v>
      </c>
      <c r="F167" s="238">
        <f t="shared" si="10"/>
        <v>76</v>
      </c>
      <c r="G167" s="237">
        <f>SUM(G168:G171)</f>
        <v>0</v>
      </c>
      <c r="H167" s="183">
        <f t="shared" ref="H167" si="20">SUM(H168:H171)</f>
        <v>0</v>
      </c>
      <c r="I167" s="103">
        <f t="shared" si="11"/>
        <v>0</v>
      </c>
      <c r="J167" s="237">
        <f>SUM(J168:J171)</f>
        <v>0</v>
      </c>
      <c r="K167" s="183">
        <f t="shared" ref="K167" si="21">SUM(K168:K171)</f>
        <v>0</v>
      </c>
      <c r="L167" s="103">
        <f t="shared" si="12"/>
        <v>0</v>
      </c>
      <c r="M167" s="289">
        <f t="shared" ref="M167:N167" si="22">SUM(M168:M171)</f>
        <v>0</v>
      </c>
      <c r="N167" s="292">
        <f t="shared" si="22"/>
        <v>0</v>
      </c>
      <c r="O167" s="297">
        <f t="shared" si="13"/>
        <v>0</v>
      </c>
      <c r="P167" s="433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430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430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430"/>
    </row>
    <row r="171" spans="1:16" ht="24" x14ac:dyDescent="0.25">
      <c r="A171" s="31">
        <v>2519</v>
      </c>
      <c r="B171" s="50" t="s">
        <v>150</v>
      </c>
      <c r="C171" s="343">
        <f t="shared" si="9"/>
        <v>76</v>
      </c>
      <c r="D171" s="233">
        <v>76</v>
      </c>
      <c r="E171" s="52"/>
      <c r="F171" s="126">
        <f t="shared" si="10"/>
        <v>76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430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430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429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438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>SUM(G176,G180)</f>
        <v>0</v>
      </c>
      <c r="H175" s="91">
        <f t="shared" ref="H175" si="23">SUM(H176,H180)</f>
        <v>0</v>
      </c>
      <c r="I175" s="101">
        <f t="shared" si="11"/>
        <v>0</v>
      </c>
      <c r="J175" s="229">
        <f>SUM(J176,J180)</f>
        <v>0</v>
      </c>
      <c r="K175" s="91">
        <f t="shared" ref="K175" si="24">SUM(K176,K180)</f>
        <v>0</v>
      </c>
      <c r="L175" s="101">
        <f t="shared" si="12"/>
        <v>0</v>
      </c>
      <c r="M175" s="123">
        <f t="shared" ref="M175:N175" si="25">SUM(M176,M180)</f>
        <v>0</v>
      </c>
      <c r="N175" s="114">
        <f t="shared" si="25"/>
        <v>0</v>
      </c>
      <c r="O175" s="141">
        <f t="shared" si="13"/>
        <v>0</v>
      </c>
      <c r="P175" s="439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429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430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430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430"/>
    </row>
    <row r="180" spans="1:16" ht="84" x14ac:dyDescent="0.25">
      <c r="A180" s="102">
        <v>3290</v>
      </c>
      <c r="B180" s="45" t="s">
        <v>311</v>
      </c>
      <c r="C180" s="343">
        <f t="shared" ref="C180:C256" si="26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>SUM(G181:G184)</f>
        <v>0</v>
      </c>
      <c r="H180" s="183">
        <f t="shared" ref="H180" si="27">SUM(H181:H184)</f>
        <v>0</v>
      </c>
      <c r="I180" s="103">
        <f t="shared" si="11"/>
        <v>0</v>
      </c>
      <c r="J180" s="237">
        <f>SUM(J181:J184)</f>
        <v>0</v>
      </c>
      <c r="K180" s="183">
        <f t="shared" ref="K180" si="28">SUM(K181:K184)</f>
        <v>0</v>
      </c>
      <c r="L180" s="103">
        <f t="shared" si="12"/>
        <v>0</v>
      </c>
      <c r="M180" s="125">
        <f t="shared" ref="M180:N180" si="29">SUM(M181:M184)</f>
        <v>0</v>
      </c>
      <c r="N180" s="293">
        <f t="shared" si="29"/>
        <v>0</v>
      </c>
      <c r="O180" s="298">
        <f t="shared" si="13"/>
        <v>0</v>
      </c>
      <c r="P180" s="443"/>
    </row>
    <row r="181" spans="1:16" ht="72" x14ac:dyDescent="0.25">
      <c r="A181" s="31">
        <v>3291</v>
      </c>
      <c r="B181" s="50" t="s">
        <v>157</v>
      </c>
      <c r="C181" s="343">
        <f t="shared" si="26"/>
        <v>0</v>
      </c>
      <c r="D181" s="233"/>
      <c r="E181" s="52"/>
      <c r="F181" s="126">
        <f t="shared" ref="F181:F244" si="30">D181+E181</f>
        <v>0</v>
      </c>
      <c r="G181" s="233"/>
      <c r="H181" s="181"/>
      <c r="I181" s="96">
        <f t="shared" ref="I181:I244" si="31">G181+H181</f>
        <v>0</v>
      </c>
      <c r="J181" s="233"/>
      <c r="K181" s="181"/>
      <c r="L181" s="96">
        <f t="shared" ref="L181:L244" si="32">J181+K181</f>
        <v>0</v>
      </c>
      <c r="M181" s="110"/>
      <c r="N181" s="52"/>
      <c r="O181" s="96">
        <f t="shared" ref="O181:O244" si="33">M181+N181</f>
        <v>0</v>
      </c>
      <c r="P181" s="430"/>
    </row>
    <row r="182" spans="1:16" ht="72" x14ac:dyDescent="0.25">
      <c r="A182" s="31">
        <v>3292</v>
      </c>
      <c r="B182" s="50" t="s">
        <v>312</v>
      </c>
      <c r="C182" s="343">
        <f t="shared" si="26"/>
        <v>0</v>
      </c>
      <c r="D182" s="233"/>
      <c r="E182" s="52"/>
      <c r="F182" s="126">
        <f t="shared" si="30"/>
        <v>0</v>
      </c>
      <c r="G182" s="233"/>
      <c r="H182" s="181"/>
      <c r="I182" s="96">
        <f t="shared" si="31"/>
        <v>0</v>
      </c>
      <c r="J182" s="233"/>
      <c r="K182" s="181"/>
      <c r="L182" s="96">
        <f t="shared" si="32"/>
        <v>0</v>
      </c>
      <c r="M182" s="110"/>
      <c r="N182" s="52"/>
      <c r="O182" s="96">
        <f t="shared" si="33"/>
        <v>0</v>
      </c>
      <c r="P182" s="430"/>
    </row>
    <row r="183" spans="1:16" ht="72" x14ac:dyDescent="0.25">
      <c r="A183" s="31">
        <v>3293</v>
      </c>
      <c r="B183" s="50" t="s">
        <v>313</v>
      </c>
      <c r="C183" s="343">
        <f t="shared" si="26"/>
        <v>0</v>
      </c>
      <c r="D183" s="233"/>
      <c r="E183" s="52"/>
      <c r="F183" s="126">
        <f t="shared" si="30"/>
        <v>0</v>
      </c>
      <c r="G183" s="233"/>
      <c r="H183" s="181"/>
      <c r="I183" s="96">
        <f t="shared" si="31"/>
        <v>0</v>
      </c>
      <c r="J183" s="233"/>
      <c r="K183" s="181"/>
      <c r="L183" s="96">
        <f t="shared" si="32"/>
        <v>0</v>
      </c>
      <c r="M183" s="110"/>
      <c r="N183" s="52"/>
      <c r="O183" s="96">
        <f t="shared" si="33"/>
        <v>0</v>
      </c>
      <c r="P183" s="430"/>
    </row>
    <row r="184" spans="1:16" ht="60" x14ac:dyDescent="0.25">
      <c r="A184" s="111">
        <v>3294</v>
      </c>
      <c r="B184" s="50" t="s">
        <v>158</v>
      </c>
      <c r="C184" s="370">
        <f t="shared" si="26"/>
        <v>0</v>
      </c>
      <c r="D184" s="241"/>
      <c r="E184" s="112"/>
      <c r="F184" s="242">
        <f t="shared" si="30"/>
        <v>0</v>
      </c>
      <c r="G184" s="241"/>
      <c r="H184" s="185"/>
      <c r="I184" s="135">
        <f t="shared" si="31"/>
        <v>0</v>
      </c>
      <c r="J184" s="241"/>
      <c r="K184" s="185"/>
      <c r="L184" s="135">
        <f t="shared" si="32"/>
        <v>0</v>
      </c>
      <c r="M184" s="113"/>
      <c r="N184" s="112"/>
      <c r="O184" s="135">
        <f t="shared" si="33"/>
        <v>0</v>
      </c>
      <c r="P184" s="443"/>
    </row>
    <row r="185" spans="1:16" ht="48" x14ac:dyDescent="0.25">
      <c r="A185" s="63">
        <v>3300</v>
      </c>
      <c r="B185" s="108" t="s">
        <v>159</v>
      </c>
      <c r="C185" s="345">
        <f t="shared" si="26"/>
        <v>0</v>
      </c>
      <c r="D185" s="243">
        <f>SUM(D186:D187)</f>
        <v>0</v>
      </c>
      <c r="E185" s="114">
        <f>SUM(E186:E187)</f>
        <v>0</v>
      </c>
      <c r="F185" s="140">
        <f t="shared" si="30"/>
        <v>0</v>
      </c>
      <c r="G185" s="243">
        <f>SUM(G186:G187)</f>
        <v>0</v>
      </c>
      <c r="H185" s="186">
        <f t="shared" ref="H185" si="34">SUM(H186:H187)</f>
        <v>0</v>
      </c>
      <c r="I185" s="141">
        <f t="shared" si="31"/>
        <v>0</v>
      </c>
      <c r="J185" s="243">
        <f>SUM(J186:J187)</f>
        <v>0</v>
      </c>
      <c r="K185" s="186">
        <f t="shared" ref="K185" si="35">SUM(K186:K187)</f>
        <v>0</v>
      </c>
      <c r="L185" s="141">
        <f t="shared" si="32"/>
        <v>0</v>
      </c>
      <c r="M185" s="123">
        <f t="shared" ref="M185:N185" si="36">SUM(M186:M187)</f>
        <v>0</v>
      </c>
      <c r="N185" s="114">
        <f t="shared" si="36"/>
        <v>0</v>
      </c>
      <c r="O185" s="141">
        <f t="shared" si="33"/>
        <v>0</v>
      </c>
      <c r="P185" s="439"/>
    </row>
    <row r="186" spans="1:16" ht="48" x14ac:dyDescent="0.25">
      <c r="A186" s="68">
        <v>3310</v>
      </c>
      <c r="B186" s="69" t="s">
        <v>160</v>
      </c>
      <c r="C186" s="364">
        <f t="shared" si="26"/>
        <v>0</v>
      </c>
      <c r="D186" s="235"/>
      <c r="E186" s="99"/>
      <c r="F186" s="236">
        <f t="shared" si="30"/>
        <v>0</v>
      </c>
      <c r="G186" s="235"/>
      <c r="H186" s="182"/>
      <c r="I186" s="100">
        <f t="shared" si="31"/>
        <v>0</v>
      </c>
      <c r="J186" s="235"/>
      <c r="K186" s="182"/>
      <c r="L186" s="100">
        <f t="shared" si="32"/>
        <v>0</v>
      </c>
      <c r="M186" s="282"/>
      <c r="N186" s="99"/>
      <c r="O186" s="100">
        <f t="shared" si="33"/>
        <v>0</v>
      </c>
      <c r="P186" s="434"/>
    </row>
    <row r="187" spans="1:16" ht="58.5" customHeight="1" x14ac:dyDescent="0.25">
      <c r="A187" s="27">
        <v>3320</v>
      </c>
      <c r="B187" s="45" t="s">
        <v>161</v>
      </c>
      <c r="C187" s="359">
        <f t="shared" si="26"/>
        <v>0</v>
      </c>
      <c r="D187" s="232"/>
      <c r="E187" s="47"/>
      <c r="F187" s="127">
        <f t="shared" si="30"/>
        <v>0</v>
      </c>
      <c r="G187" s="232"/>
      <c r="H187" s="180"/>
      <c r="I187" s="95">
        <f t="shared" si="31"/>
        <v>0</v>
      </c>
      <c r="J187" s="232"/>
      <c r="K187" s="180"/>
      <c r="L187" s="95">
        <f t="shared" si="32"/>
        <v>0</v>
      </c>
      <c r="M187" s="275"/>
      <c r="N187" s="47"/>
      <c r="O187" s="95">
        <f t="shared" si="33"/>
        <v>0</v>
      </c>
      <c r="P187" s="429"/>
    </row>
    <row r="188" spans="1:16" x14ac:dyDescent="0.25">
      <c r="A188" s="116">
        <v>4000</v>
      </c>
      <c r="B188" s="87" t="s">
        <v>162</v>
      </c>
      <c r="C188" s="369">
        <f t="shared" si="26"/>
        <v>0</v>
      </c>
      <c r="D188" s="227">
        <f>SUM(D189,D192)</f>
        <v>0</v>
      </c>
      <c r="E188" s="88">
        <f>SUM(E189,E192)</f>
        <v>0</v>
      </c>
      <c r="F188" s="228">
        <f t="shared" si="30"/>
        <v>0</v>
      </c>
      <c r="G188" s="227">
        <f>SUM(G189,G192)</f>
        <v>0</v>
      </c>
      <c r="H188" s="178">
        <f>SUM(H189,H192)</f>
        <v>0</v>
      </c>
      <c r="I188" s="89">
        <f t="shared" si="31"/>
        <v>0</v>
      </c>
      <c r="J188" s="227">
        <f>SUM(J189,J192)</f>
        <v>0</v>
      </c>
      <c r="K188" s="178">
        <f>SUM(K189,K192)</f>
        <v>0</v>
      </c>
      <c r="L188" s="89">
        <f t="shared" si="32"/>
        <v>0</v>
      </c>
      <c r="M188" s="122">
        <f>SUM(M189,M192)</f>
        <v>0</v>
      </c>
      <c r="N188" s="88">
        <f>SUM(N189,N192)</f>
        <v>0</v>
      </c>
      <c r="O188" s="89">
        <f t="shared" si="33"/>
        <v>0</v>
      </c>
      <c r="P188" s="438"/>
    </row>
    <row r="189" spans="1:16" ht="24" x14ac:dyDescent="0.25">
      <c r="A189" s="117">
        <v>4200</v>
      </c>
      <c r="B189" s="90" t="s">
        <v>163</v>
      </c>
      <c r="C189" s="358">
        <f t="shared" si="26"/>
        <v>0</v>
      </c>
      <c r="D189" s="229">
        <f>SUM(D190,D191)</f>
        <v>0</v>
      </c>
      <c r="E189" s="43">
        <f>SUM(E190,E191)</f>
        <v>0</v>
      </c>
      <c r="F189" s="230">
        <f t="shared" si="30"/>
        <v>0</v>
      </c>
      <c r="G189" s="229">
        <f>SUM(G190,G191)</f>
        <v>0</v>
      </c>
      <c r="H189" s="91">
        <f>SUM(H190,H191)</f>
        <v>0</v>
      </c>
      <c r="I189" s="101">
        <f t="shared" si="31"/>
        <v>0</v>
      </c>
      <c r="J189" s="229">
        <f>SUM(J190,J191)</f>
        <v>0</v>
      </c>
      <c r="K189" s="91">
        <f>SUM(K190,K191)</f>
        <v>0</v>
      </c>
      <c r="L189" s="101">
        <f t="shared" si="32"/>
        <v>0</v>
      </c>
      <c r="M189" s="109">
        <f>SUM(M190,M191)</f>
        <v>0</v>
      </c>
      <c r="N189" s="43">
        <f>SUM(N190,N191)</f>
        <v>0</v>
      </c>
      <c r="O189" s="101">
        <f t="shared" si="33"/>
        <v>0</v>
      </c>
      <c r="P189" s="432"/>
    </row>
    <row r="190" spans="1:16" ht="36" x14ac:dyDescent="0.25">
      <c r="A190" s="102">
        <v>4240</v>
      </c>
      <c r="B190" s="45" t="s">
        <v>314</v>
      </c>
      <c r="C190" s="359">
        <f t="shared" si="26"/>
        <v>0</v>
      </c>
      <c r="D190" s="232"/>
      <c r="E190" s="47"/>
      <c r="F190" s="127">
        <f t="shared" si="30"/>
        <v>0</v>
      </c>
      <c r="G190" s="232"/>
      <c r="H190" s="180"/>
      <c r="I190" s="95">
        <f t="shared" si="31"/>
        <v>0</v>
      </c>
      <c r="J190" s="232"/>
      <c r="K190" s="180"/>
      <c r="L190" s="95">
        <f t="shared" si="32"/>
        <v>0</v>
      </c>
      <c r="M190" s="275"/>
      <c r="N190" s="47"/>
      <c r="O190" s="95">
        <f t="shared" si="33"/>
        <v>0</v>
      </c>
      <c r="P190" s="429"/>
    </row>
    <row r="191" spans="1:16" ht="24" x14ac:dyDescent="0.25">
      <c r="A191" s="97">
        <v>4250</v>
      </c>
      <c r="B191" s="50" t="s">
        <v>164</v>
      </c>
      <c r="C191" s="343">
        <f t="shared" si="26"/>
        <v>0</v>
      </c>
      <c r="D191" s="233"/>
      <c r="E191" s="52"/>
      <c r="F191" s="126">
        <f t="shared" si="30"/>
        <v>0</v>
      </c>
      <c r="G191" s="233"/>
      <c r="H191" s="181"/>
      <c r="I191" s="96">
        <f t="shared" si="31"/>
        <v>0</v>
      </c>
      <c r="J191" s="233"/>
      <c r="K191" s="181"/>
      <c r="L191" s="96">
        <f t="shared" si="32"/>
        <v>0</v>
      </c>
      <c r="M191" s="110"/>
      <c r="N191" s="52"/>
      <c r="O191" s="96">
        <f t="shared" si="33"/>
        <v>0</v>
      </c>
      <c r="P191" s="430"/>
    </row>
    <row r="192" spans="1:16" x14ac:dyDescent="0.25">
      <c r="A192" s="38">
        <v>4300</v>
      </c>
      <c r="B192" s="90" t="s">
        <v>165</v>
      </c>
      <c r="C192" s="358">
        <f t="shared" si="26"/>
        <v>0</v>
      </c>
      <c r="D192" s="229">
        <f>SUM(D193)</f>
        <v>0</v>
      </c>
      <c r="E192" s="43">
        <f>SUM(E193)</f>
        <v>0</v>
      </c>
      <c r="F192" s="230">
        <f t="shared" si="30"/>
        <v>0</v>
      </c>
      <c r="G192" s="229">
        <f>SUM(G193)</f>
        <v>0</v>
      </c>
      <c r="H192" s="91">
        <f>SUM(H193)</f>
        <v>0</v>
      </c>
      <c r="I192" s="101">
        <f t="shared" si="31"/>
        <v>0</v>
      </c>
      <c r="J192" s="229">
        <f>SUM(J193)</f>
        <v>0</v>
      </c>
      <c r="K192" s="91">
        <f>SUM(K193)</f>
        <v>0</v>
      </c>
      <c r="L192" s="101">
        <f t="shared" si="32"/>
        <v>0</v>
      </c>
      <c r="M192" s="109">
        <f>SUM(M193)</f>
        <v>0</v>
      </c>
      <c r="N192" s="43">
        <f>SUM(N193)</f>
        <v>0</v>
      </c>
      <c r="O192" s="101">
        <f t="shared" si="33"/>
        <v>0</v>
      </c>
      <c r="P192" s="432"/>
    </row>
    <row r="193" spans="1:16" ht="24" x14ac:dyDescent="0.25">
      <c r="A193" s="102">
        <v>4310</v>
      </c>
      <c r="B193" s="45" t="s">
        <v>166</v>
      </c>
      <c r="C193" s="359">
        <f t="shared" si="26"/>
        <v>0</v>
      </c>
      <c r="D193" s="237">
        <f>SUM(D194:D194)</f>
        <v>0</v>
      </c>
      <c r="E193" s="60">
        <f>SUM(E194:E194)</f>
        <v>0</v>
      </c>
      <c r="F193" s="238">
        <f t="shared" si="30"/>
        <v>0</v>
      </c>
      <c r="G193" s="237">
        <f>SUM(G194:G194)</f>
        <v>0</v>
      </c>
      <c r="H193" s="183">
        <f>SUM(H194:H194)</f>
        <v>0</v>
      </c>
      <c r="I193" s="103">
        <f t="shared" si="31"/>
        <v>0</v>
      </c>
      <c r="J193" s="237">
        <f>SUM(J194:J194)</f>
        <v>0</v>
      </c>
      <c r="K193" s="183">
        <f>SUM(K194:K194)</f>
        <v>0</v>
      </c>
      <c r="L193" s="103">
        <f t="shared" si="32"/>
        <v>0</v>
      </c>
      <c r="M193" s="124">
        <f>SUM(M194:M194)</f>
        <v>0</v>
      </c>
      <c r="N193" s="60">
        <f>SUM(N194:N194)</f>
        <v>0</v>
      </c>
      <c r="O193" s="103">
        <f t="shared" si="33"/>
        <v>0</v>
      </c>
      <c r="P193" s="429"/>
    </row>
    <row r="194" spans="1:16" ht="36" x14ac:dyDescent="0.25">
      <c r="A194" s="31">
        <v>4311</v>
      </c>
      <c r="B194" s="50" t="s">
        <v>315</v>
      </c>
      <c r="C194" s="343">
        <f t="shared" si="26"/>
        <v>0</v>
      </c>
      <c r="D194" s="233"/>
      <c r="E194" s="52"/>
      <c r="F194" s="126">
        <f t="shared" si="30"/>
        <v>0</v>
      </c>
      <c r="G194" s="233"/>
      <c r="H194" s="181"/>
      <c r="I194" s="96">
        <f t="shared" si="31"/>
        <v>0</v>
      </c>
      <c r="J194" s="233"/>
      <c r="K194" s="181"/>
      <c r="L194" s="96">
        <f t="shared" si="32"/>
        <v>0</v>
      </c>
      <c r="M194" s="110"/>
      <c r="N194" s="52"/>
      <c r="O194" s="96">
        <f t="shared" si="33"/>
        <v>0</v>
      </c>
      <c r="P194" s="430"/>
    </row>
    <row r="195" spans="1:16" s="17" customFormat="1" ht="24" x14ac:dyDescent="0.25">
      <c r="A195" s="118"/>
      <c r="B195" s="16" t="s">
        <v>167</v>
      </c>
      <c r="C195" s="368">
        <f t="shared" si="26"/>
        <v>6717</v>
      </c>
      <c r="D195" s="225">
        <f>SUM(D196,D231,D269)</f>
        <v>5532</v>
      </c>
      <c r="E195" s="85">
        <f>SUM(E196,E231,E269)</f>
        <v>0</v>
      </c>
      <c r="F195" s="226">
        <f t="shared" si="30"/>
        <v>5532</v>
      </c>
      <c r="G195" s="225">
        <f>SUM(G196,G231,G269)</f>
        <v>0</v>
      </c>
      <c r="H195" s="177">
        <f>SUM(H196,H231,H269)</f>
        <v>900</v>
      </c>
      <c r="I195" s="86">
        <f t="shared" si="31"/>
        <v>900</v>
      </c>
      <c r="J195" s="225">
        <f>SUM(J196,J231,J269)</f>
        <v>285</v>
      </c>
      <c r="K195" s="177">
        <f>SUM(K196,K231,K269)</f>
        <v>0</v>
      </c>
      <c r="L195" s="86">
        <f t="shared" si="32"/>
        <v>285</v>
      </c>
      <c r="M195" s="290">
        <f>SUM(M196,M231,M269)</f>
        <v>0</v>
      </c>
      <c r="N195" s="294">
        <f>SUM(N196,N231,N269)</f>
        <v>0</v>
      </c>
      <c r="O195" s="299">
        <f t="shared" si="33"/>
        <v>0</v>
      </c>
      <c r="P195" s="444"/>
    </row>
    <row r="196" spans="1:16" x14ac:dyDescent="0.25">
      <c r="A196" s="87">
        <v>5000</v>
      </c>
      <c r="B196" s="87" t="s">
        <v>168</v>
      </c>
      <c r="C196" s="369">
        <f>F196+I196+L196+O196</f>
        <v>6717</v>
      </c>
      <c r="D196" s="227">
        <f>D197+D205</f>
        <v>5532</v>
      </c>
      <c r="E196" s="88">
        <f>E197+E205</f>
        <v>0</v>
      </c>
      <c r="F196" s="228">
        <f t="shared" si="30"/>
        <v>5532</v>
      </c>
      <c r="G196" s="227">
        <f>G197+G205</f>
        <v>0</v>
      </c>
      <c r="H196" s="178">
        <f>H197+H205</f>
        <v>900</v>
      </c>
      <c r="I196" s="89">
        <f t="shared" si="31"/>
        <v>900</v>
      </c>
      <c r="J196" s="227">
        <f>J197+J205</f>
        <v>285</v>
      </c>
      <c r="K196" s="178">
        <f>K197+K205</f>
        <v>0</v>
      </c>
      <c r="L196" s="89">
        <f t="shared" si="32"/>
        <v>285</v>
      </c>
      <c r="M196" s="122">
        <f>M197+M205</f>
        <v>0</v>
      </c>
      <c r="N196" s="88">
        <f>N197+N205</f>
        <v>0</v>
      </c>
      <c r="O196" s="89">
        <f t="shared" si="33"/>
        <v>0</v>
      </c>
      <c r="P196" s="438"/>
    </row>
    <row r="197" spans="1:16" x14ac:dyDescent="0.25">
      <c r="A197" s="38">
        <v>5100</v>
      </c>
      <c r="B197" s="90" t="s">
        <v>169</v>
      </c>
      <c r="C197" s="358">
        <f t="shared" si="26"/>
        <v>510</v>
      </c>
      <c r="D197" s="229">
        <f>D198+D199+D202+D203+D204</f>
        <v>510</v>
      </c>
      <c r="E197" s="43">
        <f>E198+E199+E202+E203+E204</f>
        <v>0</v>
      </c>
      <c r="F197" s="230">
        <f t="shared" si="30"/>
        <v>510</v>
      </c>
      <c r="G197" s="229">
        <f>G198+G199+G202+G203+G204</f>
        <v>0</v>
      </c>
      <c r="H197" s="91">
        <f>H198+H199+H202+H203+H204</f>
        <v>0</v>
      </c>
      <c r="I197" s="101">
        <f t="shared" si="31"/>
        <v>0</v>
      </c>
      <c r="J197" s="229">
        <f>J198+J199+J202+J203+J204</f>
        <v>0</v>
      </c>
      <c r="K197" s="91">
        <f>K198+K199+K202+K203+K204</f>
        <v>0</v>
      </c>
      <c r="L197" s="101">
        <f t="shared" si="32"/>
        <v>0</v>
      </c>
      <c r="M197" s="109">
        <f>M198+M199+M202+M203+M204</f>
        <v>0</v>
      </c>
      <c r="N197" s="43">
        <f>N198+N199+N202+N203+N204</f>
        <v>0</v>
      </c>
      <c r="O197" s="101">
        <f t="shared" si="33"/>
        <v>0</v>
      </c>
      <c r="P197" s="432"/>
    </row>
    <row r="198" spans="1:16" x14ac:dyDescent="0.25">
      <c r="A198" s="102">
        <v>5110</v>
      </c>
      <c r="B198" s="45" t="s">
        <v>170</v>
      </c>
      <c r="C198" s="359">
        <f t="shared" si="26"/>
        <v>0</v>
      </c>
      <c r="D198" s="232"/>
      <c r="E198" s="47"/>
      <c r="F198" s="127">
        <f t="shared" si="30"/>
        <v>0</v>
      </c>
      <c r="G198" s="232"/>
      <c r="H198" s="180"/>
      <c r="I198" s="95">
        <f t="shared" si="31"/>
        <v>0</v>
      </c>
      <c r="J198" s="232"/>
      <c r="K198" s="180"/>
      <c r="L198" s="95">
        <f t="shared" si="32"/>
        <v>0</v>
      </c>
      <c r="M198" s="275"/>
      <c r="N198" s="47"/>
      <c r="O198" s="95">
        <f t="shared" si="33"/>
        <v>0</v>
      </c>
      <c r="P198" s="429"/>
    </row>
    <row r="199" spans="1:16" ht="24" x14ac:dyDescent="0.25">
      <c r="A199" s="97">
        <v>5120</v>
      </c>
      <c r="B199" s="50" t="s">
        <v>171</v>
      </c>
      <c r="C199" s="343">
        <f t="shared" si="26"/>
        <v>510</v>
      </c>
      <c r="D199" s="234">
        <f>D200+D201</f>
        <v>510</v>
      </c>
      <c r="E199" s="34">
        <f>E200+E201</f>
        <v>0</v>
      </c>
      <c r="F199" s="131">
        <f t="shared" si="30"/>
        <v>510</v>
      </c>
      <c r="G199" s="234">
        <f>G200+G201</f>
        <v>0</v>
      </c>
      <c r="H199" s="104">
        <f>H200+H201</f>
        <v>0</v>
      </c>
      <c r="I199" s="98">
        <f t="shared" si="31"/>
        <v>0</v>
      </c>
      <c r="J199" s="234">
        <f>J200+J201</f>
        <v>0</v>
      </c>
      <c r="K199" s="104">
        <f>K200+K201</f>
        <v>0</v>
      </c>
      <c r="L199" s="98">
        <f t="shared" si="32"/>
        <v>0</v>
      </c>
      <c r="M199" s="119">
        <f>M200+M201</f>
        <v>0</v>
      </c>
      <c r="N199" s="34">
        <f>N200+N201</f>
        <v>0</v>
      </c>
      <c r="O199" s="98">
        <f t="shared" si="33"/>
        <v>0</v>
      </c>
      <c r="P199" s="430"/>
    </row>
    <row r="200" spans="1:16" x14ac:dyDescent="0.25">
      <c r="A200" s="31">
        <v>5121</v>
      </c>
      <c r="B200" s="50" t="s">
        <v>172</v>
      </c>
      <c r="C200" s="343">
        <f t="shared" si="26"/>
        <v>510</v>
      </c>
      <c r="D200" s="233">
        <v>510</v>
      </c>
      <c r="E200" s="52"/>
      <c r="F200" s="126">
        <f t="shared" si="30"/>
        <v>510</v>
      </c>
      <c r="G200" s="233"/>
      <c r="H200" s="181"/>
      <c r="I200" s="96">
        <f t="shared" si="31"/>
        <v>0</v>
      </c>
      <c r="J200" s="233"/>
      <c r="K200" s="181"/>
      <c r="L200" s="96">
        <f t="shared" si="32"/>
        <v>0</v>
      </c>
      <c r="M200" s="110"/>
      <c r="N200" s="52"/>
      <c r="O200" s="96">
        <f t="shared" si="33"/>
        <v>0</v>
      </c>
      <c r="P200" s="430"/>
    </row>
    <row r="201" spans="1:16" ht="35.25" customHeight="1" x14ac:dyDescent="0.25">
      <c r="A201" s="31">
        <v>5129</v>
      </c>
      <c r="B201" s="50" t="s">
        <v>173</v>
      </c>
      <c r="C201" s="343">
        <f t="shared" si="26"/>
        <v>0</v>
      </c>
      <c r="D201" s="233"/>
      <c r="E201" s="52"/>
      <c r="F201" s="126">
        <f t="shared" si="30"/>
        <v>0</v>
      </c>
      <c r="G201" s="233"/>
      <c r="H201" s="181"/>
      <c r="I201" s="96">
        <f t="shared" si="31"/>
        <v>0</v>
      </c>
      <c r="J201" s="233"/>
      <c r="K201" s="181"/>
      <c r="L201" s="96">
        <f t="shared" si="32"/>
        <v>0</v>
      </c>
      <c r="M201" s="110"/>
      <c r="N201" s="52"/>
      <c r="O201" s="96">
        <f t="shared" si="33"/>
        <v>0</v>
      </c>
      <c r="P201" s="430"/>
    </row>
    <row r="202" spans="1:16" x14ac:dyDescent="0.25">
      <c r="A202" s="97">
        <v>5130</v>
      </c>
      <c r="B202" s="50" t="s">
        <v>174</v>
      </c>
      <c r="C202" s="343">
        <f t="shared" si="26"/>
        <v>0</v>
      </c>
      <c r="D202" s="233"/>
      <c r="E202" s="52"/>
      <c r="F202" s="126">
        <f t="shared" si="30"/>
        <v>0</v>
      </c>
      <c r="G202" s="233"/>
      <c r="H202" s="181"/>
      <c r="I202" s="96">
        <f t="shared" si="31"/>
        <v>0</v>
      </c>
      <c r="J202" s="233"/>
      <c r="K202" s="181"/>
      <c r="L202" s="96">
        <f t="shared" si="32"/>
        <v>0</v>
      </c>
      <c r="M202" s="110"/>
      <c r="N202" s="52"/>
      <c r="O202" s="96">
        <f t="shared" si="33"/>
        <v>0</v>
      </c>
      <c r="P202" s="430"/>
    </row>
    <row r="203" spans="1:16" x14ac:dyDescent="0.25">
      <c r="A203" s="97">
        <v>5140</v>
      </c>
      <c r="B203" s="50" t="s">
        <v>175</v>
      </c>
      <c r="C203" s="343">
        <f t="shared" si="26"/>
        <v>0</v>
      </c>
      <c r="D203" s="233"/>
      <c r="E203" s="52"/>
      <c r="F203" s="126">
        <f t="shared" si="30"/>
        <v>0</v>
      </c>
      <c r="G203" s="233"/>
      <c r="H203" s="181"/>
      <c r="I203" s="96">
        <f t="shared" si="31"/>
        <v>0</v>
      </c>
      <c r="J203" s="233"/>
      <c r="K203" s="181"/>
      <c r="L203" s="96">
        <f t="shared" si="32"/>
        <v>0</v>
      </c>
      <c r="M203" s="110"/>
      <c r="N203" s="52"/>
      <c r="O203" s="96">
        <f t="shared" si="33"/>
        <v>0</v>
      </c>
      <c r="P203" s="430"/>
    </row>
    <row r="204" spans="1:16" ht="24" x14ac:dyDescent="0.25">
      <c r="A204" s="97">
        <v>5170</v>
      </c>
      <c r="B204" s="50" t="s">
        <v>176</v>
      </c>
      <c r="C204" s="343">
        <f t="shared" si="26"/>
        <v>0</v>
      </c>
      <c r="D204" s="233"/>
      <c r="E204" s="52"/>
      <c r="F204" s="126">
        <f t="shared" si="30"/>
        <v>0</v>
      </c>
      <c r="G204" s="233"/>
      <c r="H204" s="181"/>
      <c r="I204" s="96">
        <f t="shared" si="31"/>
        <v>0</v>
      </c>
      <c r="J204" s="233"/>
      <c r="K204" s="181"/>
      <c r="L204" s="96">
        <f t="shared" si="32"/>
        <v>0</v>
      </c>
      <c r="M204" s="110"/>
      <c r="N204" s="52"/>
      <c r="O204" s="96">
        <f t="shared" si="33"/>
        <v>0</v>
      </c>
      <c r="P204" s="430"/>
    </row>
    <row r="205" spans="1:16" x14ac:dyDescent="0.25">
      <c r="A205" s="38">
        <v>5200</v>
      </c>
      <c r="B205" s="90" t="s">
        <v>177</v>
      </c>
      <c r="C205" s="358">
        <f t="shared" si="26"/>
        <v>6207</v>
      </c>
      <c r="D205" s="229">
        <f>D206+D216+D217+D226+D227+D228+D230</f>
        <v>5022</v>
      </c>
      <c r="E205" s="43">
        <f>E206+E216+E217+E226+E227+E228+E230</f>
        <v>0</v>
      </c>
      <c r="F205" s="230">
        <f t="shared" si="30"/>
        <v>5022</v>
      </c>
      <c r="G205" s="229">
        <f>G206+G216+G217+G226+G227+G228+G230</f>
        <v>0</v>
      </c>
      <c r="H205" s="91">
        <f>H206+H216+H217+H226+H227+H228+H230</f>
        <v>900</v>
      </c>
      <c r="I205" s="101">
        <f t="shared" si="31"/>
        <v>900</v>
      </c>
      <c r="J205" s="229">
        <f>J206+J216+J217+J226+J227+J228+J230</f>
        <v>285</v>
      </c>
      <c r="K205" s="91">
        <f>K206+K216+K217+K226+K227+K228+K230</f>
        <v>0</v>
      </c>
      <c r="L205" s="101">
        <f t="shared" si="32"/>
        <v>285</v>
      </c>
      <c r="M205" s="109">
        <f>M206+M216+M217+M226+M227+M228+M230</f>
        <v>0</v>
      </c>
      <c r="N205" s="43">
        <f>N206+N216+N217+N226+N227+N228+N230</f>
        <v>0</v>
      </c>
      <c r="O205" s="101">
        <f t="shared" si="33"/>
        <v>0</v>
      </c>
      <c r="P205" s="432"/>
    </row>
    <row r="206" spans="1:16" x14ac:dyDescent="0.25">
      <c r="A206" s="92">
        <v>5210</v>
      </c>
      <c r="B206" s="69" t="s">
        <v>178</v>
      </c>
      <c r="C206" s="364">
        <f t="shared" si="26"/>
        <v>0</v>
      </c>
      <c r="D206" s="115">
        <f>SUM(D207:D215)</f>
        <v>0</v>
      </c>
      <c r="E206" s="93">
        <f>SUM(E207:E215)</f>
        <v>0</v>
      </c>
      <c r="F206" s="231">
        <f t="shared" si="30"/>
        <v>0</v>
      </c>
      <c r="G206" s="115">
        <f>SUM(G207:G215)</f>
        <v>0</v>
      </c>
      <c r="H206" s="179">
        <f>SUM(H207:H215)</f>
        <v>0</v>
      </c>
      <c r="I206" s="94">
        <f t="shared" si="31"/>
        <v>0</v>
      </c>
      <c r="J206" s="115">
        <f>SUM(J207:J215)</f>
        <v>0</v>
      </c>
      <c r="K206" s="179">
        <f>SUM(K207:K215)</f>
        <v>0</v>
      </c>
      <c r="L206" s="94">
        <f t="shared" si="32"/>
        <v>0</v>
      </c>
      <c r="M206" s="120">
        <f>SUM(M207:M215)</f>
        <v>0</v>
      </c>
      <c r="N206" s="93">
        <f>SUM(N207:N215)</f>
        <v>0</v>
      </c>
      <c r="O206" s="94">
        <f t="shared" si="33"/>
        <v>0</v>
      </c>
      <c r="P206" s="434"/>
    </row>
    <row r="207" spans="1:16" x14ac:dyDescent="0.25">
      <c r="A207" s="27">
        <v>5211</v>
      </c>
      <c r="B207" s="45" t="s">
        <v>179</v>
      </c>
      <c r="C207" s="343">
        <f t="shared" si="26"/>
        <v>0</v>
      </c>
      <c r="D207" s="232"/>
      <c r="E207" s="47"/>
      <c r="F207" s="127">
        <f t="shared" si="30"/>
        <v>0</v>
      </c>
      <c r="G207" s="232"/>
      <c r="H207" s="180"/>
      <c r="I207" s="95">
        <f t="shared" si="31"/>
        <v>0</v>
      </c>
      <c r="J207" s="232"/>
      <c r="K207" s="180"/>
      <c r="L207" s="95">
        <f t="shared" si="32"/>
        <v>0</v>
      </c>
      <c r="M207" s="275"/>
      <c r="N207" s="47"/>
      <c r="O207" s="95">
        <f t="shared" si="33"/>
        <v>0</v>
      </c>
      <c r="P207" s="429"/>
    </row>
    <row r="208" spans="1:16" x14ac:dyDescent="0.25">
      <c r="A208" s="31">
        <v>5212</v>
      </c>
      <c r="B208" s="50" t="s">
        <v>180</v>
      </c>
      <c r="C208" s="343">
        <f t="shared" si="26"/>
        <v>0</v>
      </c>
      <c r="D208" s="233"/>
      <c r="E208" s="52"/>
      <c r="F208" s="126">
        <f t="shared" si="30"/>
        <v>0</v>
      </c>
      <c r="G208" s="233"/>
      <c r="H208" s="181"/>
      <c r="I208" s="96">
        <f t="shared" si="31"/>
        <v>0</v>
      </c>
      <c r="J208" s="233"/>
      <c r="K208" s="181"/>
      <c r="L208" s="96">
        <f t="shared" si="32"/>
        <v>0</v>
      </c>
      <c r="M208" s="110"/>
      <c r="N208" s="52"/>
      <c r="O208" s="96">
        <f t="shared" si="33"/>
        <v>0</v>
      </c>
      <c r="P208" s="430"/>
    </row>
    <row r="209" spans="1:16" x14ac:dyDescent="0.25">
      <c r="A209" s="31">
        <v>5213</v>
      </c>
      <c r="B209" s="50" t="s">
        <v>181</v>
      </c>
      <c r="C209" s="343">
        <f t="shared" si="26"/>
        <v>0</v>
      </c>
      <c r="D209" s="233"/>
      <c r="E209" s="52"/>
      <c r="F209" s="126">
        <f t="shared" si="30"/>
        <v>0</v>
      </c>
      <c r="G209" s="233"/>
      <c r="H209" s="181"/>
      <c r="I209" s="96">
        <f t="shared" si="31"/>
        <v>0</v>
      </c>
      <c r="J209" s="233"/>
      <c r="K209" s="181"/>
      <c r="L209" s="96">
        <f t="shared" si="32"/>
        <v>0</v>
      </c>
      <c r="M209" s="110"/>
      <c r="N209" s="52"/>
      <c r="O209" s="96">
        <f t="shared" si="33"/>
        <v>0</v>
      </c>
      <c r="P209" s="430"/>
    </row>
    <row r="210" spans="1:16" x14ac:dyDescent="0.25">
      <c r="A210" s="31">
        <v>5214</v>
      </c>
      <c r="B210" s="50" t="s">
        <v>182</v>
      </c>
      <c r="C210" s="343">
        <f t="shared" si="26"/>
        <v>0</v>
      </c>
      <c r="D210" s="233"/>
      <c r="E210" s="52"/>
      <c r="F210" s="126">
        <f t="shared" si="30"/>
        <v>0</v>
      </c>
      <c r="G210" s="233"/>
      <c r="H210" s="181"/>
      <c r="I210" s="96">
        <f t="shared" si="31"/>
        <v>0</v>
      </c>
      <c r="J210" s="233"/>
      <c r="K210" s="181"/>
      <c r="L210" s="96">
        <f t="shared" si="32"/>
        <v>0</v>
      </c>
      <c r="M210" s="110"/>
      <c r="N210" s="52"/>
      <c r="O210" s="96">
        <f t="shared" si="33"/>
        <v>0</v>
      </c>
      <c r="P210" s="430"/>
    </row>
    <row r="211" spans="1:16" x14ac:dyDescent="0.25">
      <c r="A211" s="31">
        <v>5215</v>
      </c>
      <c r="B211" s="50" t="s">
        <v>183</v>
      </c>
      <c r="C211" s="343">
        <f t="shared" si="26"/>
        <v>0</v>
      </c>
      <c r="D211" s="233"/>
      <c r="E211" s="52"/>
      <c r="F211" s="126">
        <f t="shared" si="30"/>
        <v>0</v>
      </c>
      <c r="G211" s="233"/>
      <c r="H211" s="181"/>
      <c r="I211" s="96">
        <f t="shared" si="31"/>
        <v>0</v>
      </c>
      <c r="J211" s="233"/>
      <c r="K211" s="181"/>
      <c r="L211" s="96">
        <f t="shared" si="32"/>
        <v>0</v>
      </c>
      <c r="M211" s="110"/>
      <c r="N211" s="52"/>
      <c r="O211" s="96">
        <f t="shared" si="33"/>
        <v>0</v>
      </c>
      <c r="P211" s="430"/>
    </row>
    <row r="212" spans="1:16" ht="24" x14ac:dyDescent="0.25">
      <c r="A212" s="31">
        <v>5216</v>
      </c>
      <c r="B212" s="50" t="s">
        <v>184</v>
      </c>
      <c r="C212" s="343">
        <f t="shared" si="26"/>
        <v>0</v>
      </c>
      <c r="D212" s="233"/>
      <c r="E212" s="52"/>
      <c r="F212" s="126">
        <f t="shared" si="30"/>
        <v>0</v>
      </c>
      <c r="G212" s="233"/>
      <c r="H212" s="181"/>
      <c r="I212" s="96">
        <f t="shared" si="31"/>
        <v>0</v>
      </c>
      <c r="J212" s="233"/>
      <c r="K212" s="181"/>
      <c r="L212" s="96">
        <f t="shared" si="32"/>
        <v>0</v>
      </c>
      <c r="M212" s="110"/>
      <c r="N212" s="52"/>
      <c r="O212" s="96">
        <f t="shared" si="33"/>
        <v>0</v>
      </c>
      <c r="P212" s="430"/>
    </row>
    <row r="213" spans="1:16" x14ac:dyDescent="0.25">
      <c r="A213" s="31">
        <v>5217</v>
      </c>
      <c r="B213" s="50" t="s">
        <v>185</v>
      </c>
      <c r="C213" s="343">
        <f t="shared" si="26"/>
        <v>0</v>
      </c>
      <c r="D213" s="233"/>
      <c r="E213" s="52"/>
      <c r="F213" s="126">
        <f t="shared" si="30"/>
        <v>0</v>
      </c>
      <c r="G213" s="233"/>
      <c r="H213" s="181"/>
      <c r="I213" s="96">
        <f t="shared" si="31"/>
        <v>0</v>
      </c>
      <c r="J213" s="233"/>
      <c r="K213" s="181"/>
      <c r="L213" s="96">
        <f t="shared" si="32"/>
        <v>0</v>
      </c>
      <c r="M213" s="110"/>
      <c r="N213" s="52"/>
      <c r="O213" s="96">
        <f t="shared" si="33"/>
        <v>0</v>
      </c>
      <c r="P213" s="430"/>
    </row>
    <row r="214" spans="1:16" x14ac:dyDescent="0.25">
      <c r="A214" s="31">
        <v>5218</v>
      </c>
      <c r="B214" s="50" t="s">
        <v>186</v>
      </c>
      <c r="C214" s="343">
        <f t="shared" si="26"/>
        <v>0</v>
      </c>
      <c r="D214" s="233"/>
      <c r="E214" s="52"/>
      <c r="F214" s="126">
        <f t="shared" si="30"/>
        <v>0</v>
      </c>
      <c r="G214" s="233"/>
      <c r="H214" s="181"/>
      <c r="I214" s="96">
        <f t="shared" si="31"/>
        <v>0</v>
      </c>
      <c r="J214" s="233"/>
      <c r="K214" s="181"/>
      <c r="L214" s="96">
        <f t="shared" si="32"/>
        <v>0</v>
      </c>
      <c r="M214" s="110"/>
      <c r="N214" s="52"/>
      <c r="O214" s="96">
        <f t="shared" si="33"/>
        <v>0</v>
      </c>
      <c r="P214" s="430"/>
    </row>
    <row r="215" spans="1:16" x14ac:dyDescent="0.25">
      <c r="A215" s="31">
        <v>5219</v>
      </c>
      <c r="B215" s="50" t="s">
        <v>187</v>
      </c>
      <c r="C215" s="343">
        <f t="shared" si="26"/>
        <v>0</v>
      </c>
      <c r="D215" s="233"/>
      <c r="E215" s="52"/>
      <c r="F215" s="126">
        <f t="shared" si="30"/>
        <v>0</v>
      </c>
      <c r="G215" s="233"/>
      <c r="H215" s="181"/>
      <c r="I215" s="96">
        <f t="shared" si="31"/>
        <v>0</v>
      </c>
      <c r="J215" s="233"/>
      <c r="K215" s="181"/>
      <c r="L215" s="96">
        <f t="shared" si="32"/>
        <v>0</v>
      </c>
      <c r="M215" s="110"/>
      <c r="N215" s="52"/>
      <c r="O215" s="96">
        <f t="shared" si="33"/>
        <v>0</v>
      </c>
      <c r="P215" s="430"/>
    </row>
    <row r="216" spans="1:16" ht="13.5" customHeight="1" x14ac:dyDescent="0.25">
      <c r="A216" s="97">
        <v>5220</v>
      </c>
      <c r="B216" s="50" t="s">
        <v>188</v>
      </c>
      <c r="C216" s="343">
        <f t="shared" si="26"/>
        <v>0</v>
      </c>
      <c r="D216" s="233"/>
      <c r="E216" s="52"/>
      <c r="F216" s="126">
        <f t="shared" si="30"/>
        <v>0</v>
      </c>
      <c r="G216" s="233"/>
      <c r="H216" s="181"/>
      <c r="I216" s="96">
        <f t="shared" si="31"/>
        <v>0</v>
      </c>
      <c r="J216" s="233"/>
      <c r="K216" s="181"/>
      <c r="L216" s="96">
        <f t="shared" si="32"/>
        <v>0</v>
      </c>
      <c r="M216" s="110"/>
      <c r="N216" s="52"/>
      <c r="O216" s="96">
        <f t="shared" si="33"/>
        <v>0</v>
      </c>
      <c r="P216" s="430"/>
    </row>
    <row r="217" spans="1:16" x14ac:dyDescent="0.25">
      <c r="A217" s="97">
        <v>5230</v>
      </c>
      <c r="B217" s="50" t="s">
        <v>189</v>
      </c>
      <c r="C217" s="343">
        <f t="shared" si="26"/>
        <v>6207</v>
      </c>
      <c r="D217" s="234">
        <f>SUM(D218:D225)</f>
        <v>5022</v>
      </c>
      <c r="E217" s="34">
        <f>SUM(E218:E225)</f>
        <v>0</v>
      </c>
      <c r="F217" s="131">
        <f t="shared" si="30"/>
        <v>5022</v>
      </c>
      <c r="G217" s="234">
        <f>SUM(G218:G225)</f>
        <v>0</v>
      </c>
      <c r="H217" s="104">
        <f>SUM(H218:H225)</f>
        <v>900</v>
      </c>
      <c r="I217" s="98">
        <f t="shared" si="31"/>
        <v>900</v>
      </c>
      <c r="J217" s="234">
        <f>SUM(J218:J225)</f>
        <v>285</v>
      </c>
      <c r="K217" s="104">
        <f>SUM(K218:K225)</f>
        <v>0</v>
      </c>
      <c r="L217" s="98">
        <f t="shared" si="32"/>
        <v>285</v>
      </c>
      <c r="M217" s="119">
        <f>SUM(M218:M225)</f>
        <v>0</v>
      </c>
      <c r="N217" s="34">
        <f>SUM(N218:N225)</f>
        <v>0</v>
      </c>
      <c r="O217" s="98">
        <f t="shared" si="33"/>
        <v>0</v>
      </c>
      <c r="P217" s="430"/>
    </row>
    <row r="218" spans="1:16" x14ac:dyDescent="0.25">
      <c r="A218" s="31">
        <v>5231</v>
      </c>
      <c r="B218" s="50" t="s">
        <v>190</v>
      </c>
      <c r="C218" s="343">
        <f t="shared" si="26"/>
        <v>0</v>
      </c>
      <c r="D218" s="233"/>
      <c r="E218" s="52"/>
      <c r="F218" s="126">
        <f t="shared" si="30"/>
        <v>0</v>
      </c>
      <c r="G218" s="233"/>
      <c r="H218" s="181"/>
      <c r="I218" s="96">
        <f t="shared" si="31"/>
        <v>0</v>
      </c>
      <c r="J218" s="233"/>
      <c r="K218" s="181"/>
      <c r="L218" s="96">
        <f t="shared" si="32"/>
        <v>0</v>
      </c>
      <c r="M218" s="110"/>
      <c r="N218" s="52"/>
      <c r="O218" s="96">
        <f t="shared" si="33"/>
        <v>0</v>
      </c>
      <c r="P218" s="430"/>
    </row>
    <row r="219" spans="1:16" x14ac:dyDescent="0.25">
      <c r="A219" s="31">
        <v>5232</v>
      </c>
      <c r="B219" s="50" t="s">
        <v>191</v>
      </c>
      <c r="C219" s="343">
        <f t="shared" si="26"/>
        <v>0</v>
      </c>
      <c r="D219" s="233"/>
      <c r="E219" s="52"/>
      <c r="F219" s="126">
        <f t="shared" si="30"/>
        <v>0</v>
      </c>
      <c r="G219" s="233"/>
      <c r="H219" s="181"/>
      <c r="I219" s="96">
        <f t="shared" si="31"/>
        <v>0</v>
      </c>
      <c r="J219" s="233"/>
      <c r="K219" s="181"/>
      <c r="L219" s="96">
        <f t="shared" si="32"/>
        <v>0</v>
      </c>
      <c r="M219" s="110"/>
      <c r="N219" s="52"/>
      <c r="O219" s="96">
        <f t="shared" si="33"/>
        <v>0</v>
      </c>
      <c r="P219" s="430"/>
    </row>
    <row r="220" spans="1:16" x14ac:dyDescent="0.25">
      <c r="A220" s="31">
        <v>5233</v>
      </c>
      <c r="B220" s="50" t="s">
        <v>192</v>
      </c>
      <c r="C220" s="343">
        <f t="shared" si="26"/>
        <v>1900</v>
      </c>
      <c r="D220" s="233">
        <v>1000</v>
      </c>
      <c r="E220" s="52"/>
      <c r="F220" s="126">
        <f t="shared" si="30"/>
        <v>1000</v>
      </c>
      <c r="G220" s="233"/>
      <c r="H220" s="181">
        <v>900</v>
      </c>
      <c r="I220" s="96">
        <f t="shared" si="31"/>
        <v>900</v>
      </c>
      <c r="J220" s="233"/>
      <c r="K220" s="181"/>
      <c r="L220" s="96">
        <f t="shared" si="32"/>
        <v>0</v>
      </c>
      <c r="M220" s="110"/>
      <c r="N220" s="52"/>
      <c r="O220" s="96">
        <f t="shared" si="33"/>
        <v>0</v>
      </c>
      <c r="P220" s="430" t="s">
        <v>407</v>
      </c>
    </row>
    <row r="221" spans="1:16" ht="24" x14ac:dyDescent="0.25">
      <c r="A221" s="31">
        <v>5234</v>
      </c>
      <c r="B221" s="50" t="s">
        <v>193</v>
      </c>
      <c r="C221" s="343">
        <f t="shared" si="26"/>
        <v>0</v>
      </c>
      <c r="D221" s="233"/>
      <c r="E221" s="52"/>
      <c r="F221" s="126">
        <f t="shared" si="30"/>
        <v>0</v>
      </c>
      <c r="G221" s="233"/>
      <c r="H221" s="181"/>
      <c r="I221" s="96">
        <f t="shared" si="31"/>
        <v>0</v>
      </c>
      <c r="J221" s="233"/>
      <c r="K221" s="181"/>
      <c r="L221" s="96">
        <f t="shared" si="32"/>
        <v>0</v>
      </c>
      <c r="M221" s="110"/>
      <c r="N221" s="52"/>
      <c r="O221" s="96">
        <f t="shared" si="33"/>
        <v>0</v>
      </c>
      <c r="P221" s="430"/>
    </row>
    <row r="222" spans="1:16" ht="14.25" customHeight="1" x14ac:dyDescent="0.25">
      <c r="A222" s="31">
        <v>5236</v>
      </c>
      <c r="B222" s="50" t="s">
        <v>194</v>
      </c>
      <c r="C222" s="343">
        <f t="shared" si="26"/>
        <v>0</v>
      </c>
      <c r="D222" s="233"/>
      <c r="E222" s="52"/>
      <c r="F222" s="126">
        <f t="shared" si="30"/>
        <v>0</v>
      </c>
      <c r="G222" s="233"/>
      <c r="H222" s="181"/>
      <c r="I222" s="96">
        <f t="shared" si="31"/>
        <v>0</v>
      </c>
      <c r="J222" s="233"/>
      <c r="K222" s="181"/>
      <c r="L222" s="96">
        <f t="shared" si="32"/>
        <v>0</v>
      </c>
      <c r="M222" s="110"/>
      <c r="N222" s="52"/>
      <c r="O222" s="96">
        <f t="shared" si="33"/>
        <v>0</v>
      </c>
      <c r="P222" s="430"/>
    </row>
    <row r="223" spans="1:16" ht="14.25" customHeight="1" x14ac:dyDescent="0.25">
      <c r="A223" s="31">
        <v>5237</v>
      </c>
      <c r="B223" s="50" t="s">
        <v>195</v>
      </c>
      <c r="C223" s="343">
        <f t="shared" si="26"/>
        <v>0</v>
      </c>
      <c r="D223" s="233"/>
      <c r="E223" s="52"/>
      <c r="F223" s="126">
        <f t="shared" si="30"/>
        <v>0</v>
      </c>
      <c r="G223" s="233"/>
      <c r="H223" s="181"/>
      <c r="I223" s="96">
        <f t="shared" si="31"/>
        <v>0</v>
      </c>
      <c r="J223" s="233"/>
      <c r="K223" s="181"/>
      <c r="L223" s="96">
        <f t="shared" si="32"/>
        <v>0</v>
      </c>
      <c r="M223" s="110"/>
      <c r="N223" s="52"/>
      <c r="O223" s="96">
        <f t="shared" si="33"/>
        <v>0</v>
      </c>
      <c r="P223" s="430"/>
    </row>
    <row r="224" spans="1:16" ht="24" x14ac:dyDescent="0.25">
      <c r="A224" s="31">
        <v>5238</v>
      </c>
      <c r="B224" s="50" t="s">
        <v>196</v>
      </c>
      <c r="C224" s="343">
        <f t="shared" si="26"/>
        <v>4022</v>
      </c>
      <c r="D224" s="233">
        <v>4022</v>
      </c>
      <c r="E224" s="52"/>
      <c r="F224" s="126">
        <f t="shared" si="30"/>
        <v>4022</v>
      </c>
      <c r="G224" s="233"/>
      <c r="H224" s="181"/>
      <c r="I224" s="96">
        <f t="shared" si="31"/>
        <v>0</v>
      </c>
      <c r="J224" s="233"/>
      <c r="K224" s="181"/>
      <c r="L224" s="96">
        <f t="shared" si="32"/>
        <v>0</v>
      </c>
      <c r="M224" s="110"/>
      <c r="N224" s="52"/>
      <c r="O224" s="96">
        <f t="shared" si="33"/>
        <v>0</v>
      </c>
      <c r="P224" s="430"/>
    </row>
    <row r="225" spans="1:16" ht="24" x14ac:dyDescent="0.25">
      <c r="A225" s="31">
        <v>5239</v>
      </c>
      <c r="B225" s="50" t="s">
        <v>197</v>
      </c>
      <c r="C225" s="343">
        <f t="shared" si="26"/>
        <v>285</v>
      </c>
      <c r="D225" s="233"/>
      <c r="E225" s="52"/>
      <c r="F225" s="126">
        <f t="shared" si="30"/>
        <v>0</v>
      </c>
      <c r="G225" s="233"/>
      <c r="H225" s="181"/>
      <c r="I225" s="96">
        <f t="shared" si="31"/>
        <v>0</v>
      </c>
      <c r="J225" s="233">
        <v>285</v>
      </c>
      <c r="K225" s="181"/>
      <c r="L225" s="96">
        <f t="shared" si="32"/>
        <v>285</v>
      </c>
      <c r="M225" s="110"/>
      <c r="N225" s="52"/>
      <c r="O225" s="96">
        <f t="shared" si="33"/>
        <v>0</v>
      </c>
      <c r="P225" s="430"/>
    </row>
    <row r="226" spans="1:16" ht="24" x14ac:dyDescent="0.25">
      <c r="A226" s="97">
        <v>5240</v>
      </c>
      <c r="B226" s="50" t="s">
        <v>198</v>
      </c>
      <c r="C226" s="343">
        <f t="shared" si="26"/>
        <v>0</v>
      </c>
      <c r="D226" s="233"/>
      <c r="E226" s="52"/>
      <c r="F226" s="126">
        <f t="shared" si="30"/>
        <v>0</v>
      </c>
      <c r="G226" s="233"/>
      <c r="H226" s="181"/>
      <c r="I226" s="96">
        <f t="shared" si="31"/>
        <v>0</v>
      </c>
      <c r="J226" s="233"/>
      <c r="K226" s="181"/>
      <c r="L226" s="96">
        <f t="shared" si="32"/>
        <v>0</v>
      </c>
      <c r="M226" s="110"/>
      <c r="N226" s="52"/>
      <c r="O226" s="96">
        <f t="shared" si="33"/>
        <v>0</v>
      </c>
      <c r="P226" s="430"/>
    </row>
    <row r="227" spans="1:16" ht="22.5" customHeight="1" x14ac:dyDescent="0.25">
      <c r="A227" s="97">
        <v>5250</v>
      </c>
      <c r="B227" s="50" t="s">
        <v>199</v>
      </c>
      <c r="C227" s="343">
        <f t="shared" si="26"/>
        <v>0</v>
      </c>
      <c r="D227" s="233"/>
      <c r="E227" s="52"/>
      <c r="F227" s="126">
        <f t="shared" si="30"/>
        <v>0</v>
      </c>
      <c r="G227" s="233"/>
      <c r="H227" s="181"/>
      <c r="I227" s="96">
        <f t="shared" si="31"/>
        <v>0</v>
      </c>
      <c r="J227" s="233"/>
      <c r="K227" s="181"/>
      <c r="L227" s="96">
        <f t="shared" si="32"/>
        <v>0</v>
      </c>
      <c r="M227" s="110"/>
      <c r="N227" s="52"/>
      <c r="O227" s="96">
        <f t="shared" si="33"/>
        <v>0</v>
      </c>
      <c r="P227" s="430"/>
    </row>
    <row r="228" spans="1:16" x14ac:dyDescent="0.25">
      <c r="A228" s="97">
        <v>5260</v>
      </c>
      <c r="B228" s="50" t="s">
        <v>200</v>
      </c>
      <c r="C228" s="343">
        <f t="shared" si="26"/>
        <v>0</v>
      </c>
      <c r="D228" s="234">
        <f>SUM(D229)</f>
        <v>0</v>
      </c>
      <c r="E228" s="34">
        <f>SUM(E229)</f>
        <v>0</v>
      </c>
      <c r="F228" s="131">
        <f t="shared" si="30"/>
        <v>0</v>
      </c>
      <c r="G228" s="234">
        <f>SUM(G229)</f>
        <v>0</v>
      </c>
      <c r="H228" s="104">
        <f>SUM(H229)</f>
        <v>0</v>
      </c>
      <c r="I228" s="98">
        <f t="shared" si="31"/>
        <v>0</v>
      </c>
      <c r="J228" s="234">
        <f>SUM(J229)</f>
        <v>0</v>
      </c>
      <c r="K228" s="104">
        <f>SUM(K229)</f>
        <v>0</v>
      </c>
      <c r="L228" s="98">
        <f t="shared" si="32"/>
        <v>0</v>
      </c>
      <c r="M228" s="119">
        <f>SUM(M229)</f>
        <v>0</v>
      </c>
      <c r="N228" s="34">
        <f>SUM(N229)</f>
        <v>0</v>
      </c>
      <c r="O228" s="98">
        <f t="shared" si="33"/>
        <v>0</v>
      </c>
      <c r="P228" s="430"/>
    </row>
    <row r="229" spans="1:16" ht="24" x14ac:dyDescent="0.25">
      <c r="A229" s="31">
        <v>5269</v>
      </c>
      <c r="B229" s="50" t="s">
        <v>201</v>
      </c>
      <c r="C229" s="343">
        <f t="shared" si="26"/>
        <v>0</v>
      </c>
      <c r="D229" s="233"/>
      <c r="E229" s="52"/>
      <c r="F229" s="126">
        <f t="shared" si="30"/>
        <v>0</v>
      </c>
      <c r="G229" s="233"/>
      <c r="H229" s="181"/>
      <c r="I229" s="96">
        <f t="shared" si="31"/>
        <v>0</v>
      </c>
      <c r="J229" s="233"/>
      <c r="K229" s="181"/>
      <c r="L229" s="96">
        <f t="shared" si="32"/>
        <v>0</v>
      </c>
      <c r="M229" s="110"/>
      <c r="N229" s="52"/>
      <c r="O229" s="96">
        <f t="shared" si="33"/>
        <v>0</v>
      </c>
      <c r="P229" s="430"/>
    </row>
    <row r="230" spans="1:16" ht="24" x14ac:dyDescent="0.25">
      <c r="A230" s="92">
        <v>5270</v>
      </c>
      <c r="B230" s="69" t="s">
        <v>202</v>
      </c>
      <c r="C230" s="344">
        <f t="shared" si="26"/>
        <v>0</v>
      </c>
      <c r="D230" s="235"/>
      <c r="E230" s="99"/>
      <c r="F230" s="236">
        <f t="shared" si="30"/>
        <v>0</v>
      </c>
      <c r="G230" s="235"/>
      <c r="H230" s="182"/>
      <c r="I230" s="100">
        <f t="shared" si="31"/>
        <v>0</v>
      </c>
      <c r="J230" s="235"/>
      <c r="K230" s="182"/>
      <c r="L230" s="100">
        <f t="shared" si="32"/>
        <v>0</v>
      </c>
      <c r="M230" s="282"/>
      <c r="N230" s="99"/>
      <c r="O230" s="100">
        <f t="shared" si="33"/>
        <v>0</v>
      </c>
      <c r="P230" s="434"/>
    </row>
    <row r="231" spans="1:16" x14ac:dyDescent="0.25">
      <c r="A231" s="87">
        <v>6000</v>
      </c>
      <c r="B231" s="87" t="s">
        <v>203</v>
      </c>
      <c r="C231" s="369">
        <f t="shared" si="26"/>
        <v>0</v>
      </c>
      <c r="D231" s="227">
        <f>D232+D252+D259</f>
        <v>0</v>
      </c>
      <c r="E231" s="88">
        <f>E232+E252+E259</f>
        <v>0</v>
      </c>
      <c r="F231" s="228">
        <f t="shared" si="30"/>
        <v>0</v>
      </c>
      <c r="G231" s="227">
        <f>G232+G252+G259</f>
        <v>0</v>
      </c>
      <c r="H231" s="178">
        <f>H232+H252+H259</f>
        <v>0</v>
      </c>
      <c r="I231" s="89">
        <f t="shared" si="31"/>
        <v>0</v>
      </c>
      <c r="J231" s="227">
        <f>J232+J252+J259</f>
        <v>0</v>
      </c>
      <c r="K231" s="178">
        <f>K232+K252+K259</f>
        <v>0</v>
      </c>
      <c r="L231" s="89">
        <f t="shared" si="32"/>
        <v>0</v>
      </c>
      <c r="M231" s="122">
        <f>M232+M252+M259</f>
        <v>0</v>
      </c>
      <c r="N231" s="88">
        <f>N232+N252+N259</f>
        <v>0</v>
      </c>
      <c r="O231" s="89">
        <f t="shared" si="33"/>
        <v>0</v>
      </c>
      <c r="P231" s="438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31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32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33"/>
        <v>0</v>
      </c>
      <c r="P232" s="439"/>
    </row>
    <row r="233" spans="1:16" ht="24" x14ac:dyDescent="0.25">
      <c r="A233" s="102">
        <v>6220</v>
      </c>
      <c r="B233" s="45" t="s">
        <v>205</v>
      </c>
      <c r="C233" s="238">
        <f t="shared" si="26"/>
        <v>0</v>
      </c>
      <c r="D233" s="232"/>
      <c r="E233" s="47"/>
      <c r="F233" s="127">
        <f t="shared" si="30"/>
        <v>0</v>
      </c>
      <c r="G233" s="232"/>
      <c r="H233" s="180"/>
      <c r="I233" s="95">
        <f t="shared" si="31"/>
        <v>0</v>
      </c>
      <c r="J233" s="232"/>
      <c r="K233" s="180"/>
      <c r="L233" s="95">
        <f t="shared" si="32"/>
        <v>0</v>
      </c>
      <c r="M233" s="275"/>
      <c r="N233" s="47"/>
      <c r="O233" s="95">
        <f t="shared" si="33"/>
        <v>0</v>
      </c>
      <c r="P233" s="429"/>
    </row>
    <row r="234" spans="1:16" x14ac:dyDescent="0.25">
      <c r="A234" s="97">
        <v>6230</v>
      </c>
      <c r="B234" s="50" t="s">
        <v>316</v>
      </c>
      <c r="C234" s="131">
        <f t="shared" si="26"/>
        <v>0</v>
      </c>
      <c r="D234" s="233">
        <f>SUM(D235)</f>
        <v>0</v>
      </c>
      <c r="E234" s="181">
        <f>SUM(E235)</f>
        <v>0</v>
      </c>
      <c r="F234" s="131">
        <f t="shared" si="30"/>
        <v>0</v>
      </c>
      <c r="G234" s="233">
        <f>SUM(G235)</f>
        <v>0</v>
      </c>
      <c r="H234" s="181">
        <f>SUM(H235)</f>
        <v>0</v>
      </c>
      <c r="I234" s="98">
        <f t="shared" si="31"/>
        <v>0</v>
      </c>
      <c r="J234" s="233">
        <f>SUM(J235)</f>
        <v>0</v>
      </c>
      <c r="K234" s="181">
        <f>SUM(K235)</f>
        <v>0</v>
      </c>
      <c r="L234" s="98">
        <f t="shared" si="32"/>
        <v>0</v>
      </c>
      <c r="M234" s="233">
        <f>SUM(M235)</f>
        <v>0</v>
      </c>
      <c r="N234" s="181">
        <f>SUM(N235)</f>
        <v>0</v>
      </c>
      <c r="O234" s="98">
        <f t="shared" si="33"/>
        <v>0</v>
      </c>
      <c r="P234" s="430"/>
    </row>
    <row r="235" spans="1:16" ht="24" x14ac:dyDescent="0.25">
      <c r="A235" s="31">
        <v>6239</v>
      </c>
      <c r="B235" s="45" t="s">
        <v>317</v>
      </c>
      <c r="C235" s="131">
        <f t="shared" si="26"/>
        <v>0</v>
      </c>
      <c r="D235" s="233"/>
      <c r="E235" s="52"/>
      <c r="F235" s="131">
        <f t="shared" si="30"/>
        <v>0</v>
      </c>
      <c r="G235" s="233"/>
      <c r="H235" s="181"/>
      <c r="I235" s="98">
        <f t="shared" si="31"/>
        <v>0</v>
      </c>
      <c r="J235" s="233"/>
      <c r="K235" s="181"/>
      <c r="L235" s="98">
        <f t="shared" si="32"/>
        <v>0</v>
      </c>
      <c r="M235" s="110"/>
      <c r="N235" s="52"/>
      <c r="O235" s="98">
        <f t="shared" si="33"/>
        <v>0</v>
      </c>
      <c r="P235" s="430"/>
    </row>
    <row r="236" spans="1:16" ht="24" x14ac:dyDescent="0.25">
      <c r="A236" s="97">
        <v>6240</v>
      </c>
      <c r="B236" s="50" t="s">
        <v>206</v>
      </c>
      <c r="C236" s="131">
        <f t="shared" si="26"/>
        <v>0</v>
      </c>
      <c r="D236" s="234">
        <f>SUM(D237:D238)</f>
        <v>0</v>
      </c>
      <c r="E236" s="34">
        <f>SUM(E237:E238)</f>
        <v>0</v>
      </c>
      <c r="F236" s="131">
        <f t="shared" si="30"/>
        <v>0</v>
      </c>
      <c r="G236" s="234">
        <f>SUM(G237:G238)</f>
        <v>0</v>
      </c>
      <c r="H236" s="104">
        <f>SUM(H237:H238)</f>
        <v>0</v>
      </c>
      <c r="I236" s="98">
        <f t="shared" si="31"/>
        <v>0</v>
      </c>
      <c r="J236" s="234">
        <f>SUM(J237:J238)</f>
        <v>0</v>
      </c>
      <c r="K236" s="104">
        <f>SUM(K237:K238)</f>
        <v>0</v>
      </c>
      <c r="L236" s="98">
        <f t="shared" si="32"/>
        <v>0</v>
      </c>
      <c r="M236" s="119">
        <f>SUM(M237:M238)</f>
        <v>0</v>
      </c>
      <c r="N236" s="34">
        <f>SUM(N237:N238)</f>
        <v>0</v>
      </c>
      <c r="O236" s="98">
        <f t="shared" si="33"/>
        <v>0</v>
      </c>
      <c r="P236" s="430"/>
    </row>
    <row r="237" spans="1:16" x14ac:dyDescent="0.25">
      <c r="A237" s="31">
        <v>6241</v>
      </c>
      <c r="B237" s="50" t="s">
        <v>207</v>
      </c>
      <c r="C237" s="131">
        <f t="shared" si="26"/>
        <v>0</v>
      </c>
      <c r="D237" s="233"/>
      <c r="E237" s="52"/>
      <c r="F237" s="126">
        <f t="shared" si="30"/>
        <v>0</v>
      </c>
      <c r="G237" s="233"/>
      <c r="H237" s="181"/>
      <c r="I237" s="96">
        <f t="shared" si="31"/>
        <v>0</v>
      </c>
      <c r="J237" s="233"/>
      <c r="K237" s="181"/>
      <c r="L237" s="96">
        <f t="shared" si="32"/>
        <v>0</v>
      </c>
      <c r="M237" s="110"/>
      <c r="N237" s="52"/>
      <c r="O237" s="96">
        <f t="shared" si="33"/>
        <v>0</v>
      </c>
      <c r="P237" s="430"/>
    </row>
    <row r="238" spans="1:16" x14ac:dyDescent="0.25">
      <c r="A238" s="31">
        <v>6242</v>
      </c>
      <c r="B238" s="50" t="s">
        <v>208</v>
      </c>
      <c r="C238" s="131">
        <f t="shared" si="26"/>
        <v>0</v>
      </c>
      <c r="D238" s="233"/>
      <c r="E238" s="52"/>
      <c r="F238" s="126">
        <f t="shared" si="30"/>
        <v>0</v>
      </c>
      <c r="G238" s="233"/>
      <c r="H238" s="181"/>
      <c r="I238" s="96">
        <f t="shared" si="31"/>
        <v>0</v>
      </c>
      <c r="J238" s="233"/>
      <c r="K238" s="181"/>
      <c r="L238" s="96">
        <f t="shared" si="32"/>
        <v>0</v>
      </c>
      <c r="M238" s="110"/>
      <c r="N238" s="52"/>
      <c r="O238" s="96">
        <f t="shared" si="33"/>
        <v>0</v>
      </c>
      <c r="P238" s="430"/>
    </row>
    <row r="239" spans="1:16" ht="25.5" customHeight="1" x14ac:dyDescent="0.25">
      <c r="A239" s="97">
        <v>6250</v>
      </c>
      <c r="B239" s="50" t="s">
        <v>209</v>
      </c>
      <c r="C239" s="131">
        <f t="shared" si="26"/>
        <v>0</v>
      </c>
      <c r="D239" s="234">
        <f>SUM(D240:D244)</f>
        <v>0</v>
      </c>
      <c r="E239" s="34">
        <f>SUM(E240:E244)</f>
        <v>0</v>
      </c>
      <c r="F239" s="131">
        <f t="shared" si="30"/>
        <v>0</v>
      </c>
      <c r="G239" s="234">
        <f>SUM(G240:G244)</f>
        <v>0</v>
      </c>
      <c r="H239" s="104">
        <f>SUM(H240:H244)</f>
        <v>0</v>
      </c>
      <c r="I239" s="98">
        <f t="shared" si="31"/>
        <v>0</v>
      </c>
      <c r="J239" s="234">
        <f>SUM(J240:J244)</f>
        <v>0</v>
      </c>
      <c r="K239" s="104">
        <f>SUM(K240:K244)</f>
        <v>0</v>
      </c>
      <c r="L239" s="98">
        <f t="shared" si="32"/>
        <v>0</v>
      </c>
      <c r="M239" s="119">
        <f>SUM(M240:M244)</f>
        <v>0</v>
      </c>
      <c r="N239" s="34">
        <f>SUM(N240:N244)</f>
        <v>0</v>
      </c>
      <c r="O239" s="98">
        <f t="shared" si="33"/>
        <v>0</v>
      </c>
      <c r="P239" s="430"/>
    </row>
    <row r="240" spans="1:16" ht="14.25" customHeight="1" x14ac:dyDescent="0.25">
      <c r="A240" s="31">
        <v>6252</v>
      </c>
      <c r="B240" s="50" t="s">
        <v>210</v>
      </c>
      <c r="C240" s="131">
        <f t="shared" si="26"/>
        <v>0</v>
      </c>
      <c r="D240" s="233"/>
      <c r="E240" s="52"/>
      <c r="F240" s="126">
        <f t="shared" si="30"/>
        <v>0</v>
      </c>
      <c r="G240" s="233"/>
      <c r="H240" s="181"/>
      <c r="I240" s="96">
        <f t="shared" si="31"/>
        <v>0</v>
      </c>
      <c r="J240" s="233"/>
      <c r="K240" s="181"/>
      <c r="L240" s="96">
        <f t="shared" si="32"/>
        <v>0</v>
      </c>
      <c r="M240" s="110"/>
      <c r="N240" s="52"/>
      <c r="O240" s="96">
        <f t="shared" si="33"/>
        <v>0</v>
      </c>
      <c r="P240" s="430"/>
    </row>
    <row r="241" spans="1:16" ht="14.25" customHeight="1" x14ac:dyDescent="0.25">
      <c r="A241" s="31">
        <v>6253</v>
      </c>
      <c r="B241" s="50" t="s">
        <v>211</v>
      </c>
      <c r="C241" s="131">
        <f t="shared" si="26"/>
        <v>0</v>
      </c>
      <c r="D241" s="233"/>
      <c r="E241" s="52"/>
      <c r="F241" s="126">
        <f t="shared" si="30"/>
        <v>0</v>
      </c>
      <c r="G241" s="233"/>
      <c r="H241" s="181"/>
      <c r="I241" s="96">
        <f t="shared" si="31"/>
        <v>0</v>
      </c>
      <c r="J241" s="233"/>
      <c r="K241" s="181"/>
      <c r="L241" s="96">
        <f t="shared" si="32"/>
        <v>0</v>
      </c>
      <c r="M241" s="110"/>
      <c r="N241" s="52"/>
      <c r="O241" s="96">
        <f t="shared" si="33"/>
        <v>0</v>
      </c>
      <c r="P241" s="430"/>
    </row>
    <row r="242" spans="1:16" ht="24" x14ac:dyDescent="0.25">
      <c r="A242" s="31">
        <v>6254</v>
      </c>
      <c r="B242" s="50" t="s">
        <v>212</v>
      </c>
      <c r="C242" s="131">
        <f t="shared" si="26"/>
        <v>0</v>
      </c>
      <c r="D242" s="233"/>
      <c r="E242" s="52"/>
      <c r="F242" s="126">
        <f t="shared" si="30"/>
        <v>0</v>
      </c>
      <c r="G242" s="233"/>
      <c r="H242" s="181"/>
      <c r="I242" s="96">
        <f t="shared" si="31"/>
        <v>0</v>
      </c>
      <c r="J242" s="233"/>
      <c r="K242" s="181"/>
      <c r="L242" s="96">
        <f t="shared" si="32"/>
        <v>0</v>
      </c>
      <c r="M242" s="110"/>
      <c r="N242" s="52"/>
      <c r="O242" s="96">
        <f t="shared" si="33"/>
        <v>0</v>
      </c>
      <c r="P242" s="430"/>
    </row>
    <row r="243" spans="1:16" ht="24" x14ac:dyDescent="0.25">
      <c r="A243" s="31">
        <v>6255</v>
      </c>
      <c r="B243" s="50" t="s">
        <v>213</v>
      </c>
      <c r="C243" s="131">
        <f t="shared" si="26"/>
        <v>0</v>
      </c>
      <c r="D243" s="233"/>
      <c r="E243" s="52"/>
      <c r="F243" s="126">
        <f t="shared" si="30"/>
        <v>0</v>
      </c>
      <c r="G243" s="233"/>
      <c r="H243" s="181"/>
      <c r="I243" s="96">
        <f t="shared" si="31"/>
        <v>0</v>
      </c>
      <c r="J243" s="233"/>
      <c r="K243" s="181"/>
      <c r="L243" s="96">
        <f t="shared" si="32"/>
        <v>0</v>
      </c>
      <c r="M243" s="110"/>
      <c r="N243" s="52"/>
      <c r="O243" s="96">
        <f t="shared" si="33"/>
        <v>0</v>
      </c>
      <c r="P243" s="430"/>
    </row>
    <row r="244" spans="1:16" x14ac:dyDescent="0.25">
      <c r="A244" s="31">
        <v>6259</v>
      </c>
      <c r="B244" s="50" t="s">
        <v>214</v>
      </c>
      <c r="C244" s="131">
        <f t="shared" si="26"/>
        <v>0</v>
      </c>
      <c r="D244" s="233"/>
      <c r="E244" s="52"/>
      <c r="F244" s="126">
        <f t="shared" si="30"/>
        <v>0</v>
      </c>
      <c r="G244" s="233"/>
      <c r="H244" s="181"/>
      <c r="I244" s="96">
        <f t="shared" si="31"/>
        <v>0</v>
      </c>
      <c r="J244" s="233"/>
      <c r="K244" s="181"/>
      <c r="L244" s="96">
        <f t="shared" si="32"/>
        <v>0</v>
      </c>
      <c r="M244" s="110"/>
      <c r="N244" s="52"/>
      <c r="O244" s="96">
        <f t="shared" si="33"/>
        <v>0</v>
      </c>
      <c r="P244" s="430"/>
    </row>
    <row r="245" spans="1:16" ht="37.5" customHeight="1" x14ac:dyDescent="0.25">
      <c r="A245" s="97">
        <v>6260</v>
      </c>
      <c r="B245" s="50" t="s">
        <v>215</v>
      </c>
      <c r="C245" s="131">
        <f t="shared" si="26"/>
        <v>0</v>
      </c>
      <c r="D245" s="233"/>
      <c r="E245" s="52"/>
      <c r="F245" s="126">
        <f t="shared" ref="F245:F286" si="37">D245+E245</f>
        <v>0</v>
      </c>
      <c r="G245" s="233"/>
      <c r="H245" s="181"/>
      <c r="I245" s="96">
        <f t="shared" ref="I245:I286" si="38">G245+H245</f>
        <v>0</v>
      </c>
      <c r="J245" s="233"/>
      <c r="K245" s="181"/>
      <c r="L245" s="96">
        <f t="shared" ref="L245:L286" si="39">J245+K245</f>
        <v>0</v>
      </c>
      <c r="M245" s="110"/>
      <c r="N245" s="52"/>
      <c r="O245" s="96">
        <f t="shared" ref="O245:O276" si="40">M245+N245</f>
        <v>0</v>
      </c>
      <c r="P245" s="430"/>
    </row>
    <row r="246" spans="1:16" x14ac:dyDescent="0.25">
      <c r="A246" s="97">
        <v>6270</v>
      </c>
      <c r="B246" s="50" t="s">
        <v>216</v>
      </c>
      <c r="C246" s="131">
        <f t="shared" si="26"/>
        <v>0</v>
      </c>
      <c r="D246" s="233"/>
      <c r="E246" s="52"/>
      <c r="F246" s="126">
        <f t="shared" si="37"/>
        <v>0</v>
      </c>
      <c r="G246" s="233"/>
      <c r="H246" s="181"/>
      <c r="I246" s="96">
        <f t="shared" si="38"/>
        <v>0</v>
      </c>
      <c r="J246" s="233"/>
      <c r="K246" s="181"/>
      <c r="L246" s="96">
        <f t="shared" si="39"/>
        <v>0</v>
      </c>
      <c r="M246" s="110"/>
      <c r="N246" s="52"/>
      <c r="O246" s="96">
        <f t="shared" si="40"/>
        <v>0</v>
      </c>
      <c r="P246" s="430"/>
    </row>
    <row r="247" spans="1:16" ht="24.75" customHeight="1" x14ac:dyDescent="0.25">
      <c r="A247" s="102">
        <v>6290</v>
      </c>
      <c r="B247" s="45" t="s">
        <v>217</v>
      </c>
      <c r="C247" s="131">
        <f t="shared" si="26"/>
        <v>0</v>
      </c>
      <c r="D247" s="237">
        <f>SUM(D248:D251)</f>
        <v>0</v>
      </c>
      <c r="E247" s="60">
        <f>SUM(E248:E251)</f>
        <v>0</v>
      </c>
      <c r="F247" s="238">
        <f t="shared" si="37"/>
        <v>0</v>
      </c>
      <c r="G247" s="237">
        <f>SUM(G248:G251)</f>
        <v>0</v>
      </c>
      <c r="H247" s="183">
        <f t="shared" ref="H247" si="41">SUM(H248:H251)</f>
        <v>0</v>
      </c>
      <c r="I247" s="103">
        <f t="shared" si="38"/>
        <v>0</v>
      </c>
      <c r="J247" s="237">
        <f>SUM(J248:J251)</f>
        <v>0</v>
      </c>
      <c r="K247" s="183">
        <f t="shared" ref="K247" si="42">SUM(K248:K251)</f>
        <v>0</v>
      </c>
      <c r="L247" s="103">
        <f t="shared" si="39"/>
        <v>0</v>
      </c>
      <c r="M247" s="125">
        <f t="shared" ref="M247:N247" si="43">SUM(M248:M251)</f>
        <v>0</v>
      </c>
      <c r="N247" s="293">
        <f t="shared" si="43"/>
        <v>0</v>
      </c>
      <c r="O247" s="298">
        <f t="shared" si="40"/>
        <v>0</v>
      </c>
      <c r="P247" s="443"/>
    </row>
    <row r="248" spans="1:16" x14ac:dyDescent="0.25">
      <c r="A248" s="31">
        <v>6291</v>
      </c>
      <c r="B248" s="50" t="s">
        <v>218</v>
      </c>
      <c r="C248" s="131">
        <f t="shared" si="26"/>
        <v>0</v>
      </c>
      <c r="D248" s="233"/>
      <c r="E248" s="52"/>
      <c r="F248" s="126">
        <f t="shared" si="37"/>
        <v>0</v>
      </c>
      <c r="G248" s="233"/>
      <c r="H248" s="181"/>
      <c r="I248" s="96">
        <f t="shared" si="38"/>
        <v>0</v>
      </c>
      <c r="J248" s="233"/>
      <c r="K248" s="181"/>
      <c r="L248" s="96">
        <f t="shared" si="39"/>
        <v>0</v>
      </c>
      <c r="M248" s="110"/>
      <c r="N248" s="52"/>
      <c r="O248" s="96">
        <f t="shared" si="40"/>
        <v>0</v>
      </c>
      <c r="P248" s="430"/>
    </row>
    <row r="249" spans="1:16" x14ac:dyDescent="0.25">
      <c r="A249" s="31">
        <v>6292</v>
      </c>
      <c r="B249" s="50" t="s">
        <v>219</v>
      </c>
      <c r="C249" s="131">
        <f t="shared" si="26"/>
        <v>0</v>
      </c>
      <c r="D249" s="233"/>
      <c r="E249" s="52"/>
      <c r="F249" s="126">
        <f t="shared" si="37"/>
        <v>0</v>
      </c>
      <c r="G249" s="233"/>
      <c r="H249" s="181"/>
      <c r="I249" s="96">
        <f t="shared" si="38"/>
        <v>0</v>
      </c>
      <c r="J249" s="233"/>
      <c r="K249" s="181"/>
      <c r="L249" s="96">
        <f t="shared" si="39"/>
        <v>0</v>
      </c>
      <c r="M249" s="110"/>
      <c r="N249" s="52"/>
      <c r="O249" s="96">
        <f t="shared" si="40"/>
        <v>0</v>
      </c>
      <c r="P249" s="430"/>
    </row>
    <row r="250" spans="1:16" ht="78.75" customHeight="1" x14ac:dyDescent="0.25">
      <c r="A250" s="31">
        <v>6296</v>
      </c>
      <c r="B250" s="50" t="s">
        <v>220</v>
      </c>
      <c r="C250" s="131">
        <f t="shared" si="26"/>
        <v>0</v>
      </c>
      <c r="D250" s="233"/>
      <c r="E250" s="52"/>
      <c r="F250" s="126">
        <f t="shared" si="37"/>
        <v>0</v>
      </c>
      <c r="G250" s="233"/>
      <c r="H250" s="181"/>
      <c r="I250" s="96">
        <f t="shared" si="38"/>
        <v>0</v>
      </c>
      <c r="J250" s="233"/>
      <c r="K250" s="181"/>
      <c r="L250" s="96">
        <f t="shared" si="39"/>
        <v>0</v>
      </c>
      <c r="M250" s="110"/>
      <c r="N250" s="52"/>
      <c r="O250" s="96">
        <f t="shared" si="40"/>
        <v>0</v>
      </c>
      <c r="P250" s="430"/>
    </row>
    <row r="251" spans="1:16" ht="39.75" customHeight="1" x14ac:dyDescent="0.25">
      <c r="A251" s="31">
        <v>6299</v>
      </c>
      <c r="B251" s="50" t="s">
        <v>221</v>
      </c>
      <c r="C251" s="131">
        <f t="shared" si="26"/>
        <v>0</v>
      </c>
      <c r="D251" s="233"/>
      <c r="E251" s="52"/>
      <c r="F251" s="126">
        <f t="shared" si="37"/>
        <v>0</v>
      </c>
      <c r="G251" s="233"/>
      <c r="H251" s="181"/>
      <c r="I251" s="96">
        <f t="shared" si="38"/>
        <v>0</v>
      </c>
      <c r="J251" s="233"/>
      <c r="K251" s="181"/>
      <c r="L251" s="96">
        <f t="shared" si="39"/>
        <v>0</v>
      </c>
      <c r="M251" s="110"/>
      <c r="N251" s="52"/>
      <c r="O251" s="96">
        <f t="shared" si="40"/>
        <v>0</v>
      </c>
      <c r="P251" s="430"/>
    </row>
    <row r="252" spans="1:16" x14ac:dyDescent="0.25">
      <c r="A252" s="38">
        <v>6300</v>
      </c>
      <c r="B252" s="90" t="s">
        <v>222</v>
      </c>
      <c r="C252" s="358">
        <f t="shared" si="26"/>
        <v>0</v>
      </c>
      <c r="D252" s="229">
        <f>SUM(D253,D257,D258)</f>
        <v>0</v>
      </c>
      <c r="E252" s="43">
        <f>SUM(E253,E257,E258)</f>
        <v>0</v>
      </c>
      <c r="F252" s="230">
        <f t="shared" si="37"/>
        <v>0</v>
      </c>
      <c r="G252" s="229">
        <f>SUM(G253,G257,G258)</f>
        <v>0</v>
      </c>
      <c r="H252" s="91">
        <f t="shared" ref="H252" si="44">SUM(H253,H257,H258)</f>
        <v>0</v>
      </c>
      <c r="I252" s="101">
        <f t="shared" si="38"/>
        <v>0</v>
      </c>
      <c r="J252" s="229">
        <f>SUM(J253,J257,J258)</f>
        <v>0</v>
      </c>
      <c r="K252" s="91">
        <f t="shared" ref="K252" si="45">SUM(K253,K257,K258)</f>
        <v>0</v>
      </c>
      <c r="L252" s="101">
        <f t="shared" si="39"/>
        <v>0</v>
      </c>
      <c r="M252" s="121">
        <f t="shared" ref="M252:N252" si="46">SUM(M253,M257,M258)</f>
        <v>0</v>
      </c>
      <c r="N252" s="55">
        <f t="shared" si="46"/>
        <v>0</v>
      </c>
      <c r="O252" s="265">
        <f t="shared" si="40"/>
        <v>0</v>
      </c>
      <c r="P252" s="442"/>
    </row>
    <row r="253" spans="1:16" ht="24" x14ac:dyDescent="0.25">
      <c r="A253" s="102">
        <v>6320</v>
      </c>
      <c r="B253" s="45" t="s">
        <v>223</v>
      </c>
      <c r="C253" s="298">
        <f t="shared" si="26"/>
        <v>0</v>
      </c>
      <c r="D253" s="237">
        <f>SUM(D254:D256)</f>
        <v>0</v>
      </c>
      <c r="E253" s="60">
        <f>SUM(E254:E256)</f>
        <v>0</v>
      </c>
      <c r="F253" s="238">
        <f t="shared" si="37"/>
        <v>0</v>
      </c>
      <c r="G253" s="237">
        <f>SUM(G254:G256)</f>
        <v>0</v>
      </c>
      <c r="H253" s="183">
        <f t="shared" ref="H253" si="47">SUM(H254:H256)</f>
        <v>0</v>
      </c>
      <c r="I253" s="103">
        <f t="shared" si="38"/>
        <v>0</v>
      </c>
      <c r="J253" s="237">
        <f>SUM(J254:J256)</f>
        <v>0</v>
      </c>
      <c r="K253" s="183">
        <f t="shared" ref="K253" si="48">SUM(K254:K256)</f>
        <v>0</v>
      </c>
      <c r="L253" s="103">
        <f t="shared" si="39"/>
        <v>0</v>
      </c>
      <c r="M253" s="124">
        <f t="shared" ref="M253:N253" si="49">SUM(M254:M256)</f>
        <v>0</v>
      </c>
      <c r="N253" s="60">
        <f t="shared" si="49"/>
        <v>0</v>
      </c>
      <c r="O253" s="103">
        <f t="shared" si="40"/>
        <v>0</v>
      </c>
      <c r="P253" s="429"/>
    </row>
    <row r="254" spans="1:16" x14ac:dyDescent="0.25">
      <c r="A254" s="31">
        <v>6322</v>
      </c>
      <c r="B254" s="50" t="s">
        <v>224</v>
      </c>
      <c r="C254" s="98">
        <f t="shared" si="26"/>
        <v>0</v>
      </c>
      <c r="D254" s="233"/>
      <c r="E254" s="52"/>
      <c r="F254" s="126">
        <f t="shared" si="37"/>
        <v>0</v>
      </c>
      <c r="G254" s="233"/>
      <c r="H254" s="181"/>
      <c r="I254" s="96">
        <f t="shared" si="38"/>
        <v>0</v>
      </c>
      <c r="J254" s="233"/>
      <c r="K254" s="181"/>
      <c r="L254" s="96">
        <f t="shared" si="39"/>
        <v>0</v>
      </c>
      <c r="M254" s="110"/>
      <c r="N254" s="52"/>
      <c r="O254" s="96">
        <f t="shared" si="40"/>
        <v>0</v>
      </c>
      <c r="P254" s="430"/>
    </row>
    <row r="255" spans="1:16" ht="24" x14ac:dyDescent="0.25">
      <c r="A255" s="31">
        <v>6323</v>
      </c>
      <c r="B255" s="50" t="s">
        <v>225</v>
      </c>
      <c r="C255" s="98">
        <f t="shared" si="26"/>
        <v>0</v>
      </c>
      <c r="D255" s="233"/>
      <c r="E255" s="52"/>
      <c r="F255" s="126">
        <f t="shared" si="37"/>
        <v>0</v>
      </c>
      <c r="G255" s="233"/>
      <c r="H255" s="181"/>
      <c r="I255" s="96">
        <f t="shared" si="38"/>
        <v>0</v>
      </c>
      <c r="J255" s="233"/>
      <c r="K255" s="181"/>
      <c r="L255" s="96">
        <f t="shared" si="39"/>
        <v>0</v>
      </c>
      <c r="M255" s="110"/>
      <c r="N255" s="52"/>
      <c r="O255" s="96">
        <f t="shared" si="40"/>
        <v>0</v>
      </c>
      <c r="P255" s="430"/>
    </row>
    <row r="256" spans="1:16" x14ac:dyDescent="0.25">
      <c r="A256" s="27">
        <v>6329</v>
      </c>
      <c r="B256" s="45" t="s">
        <v>226</v>
      </c>
      <c r="C256" s="98">
        <f t="shared" si="26"/>
        <v>0</v>
      </c>
      <c r="D256" s="232"/>
      <c r="E256" s="47"/>
      <c r="F256" s="127">
        <f t="shared" si="37"/>
        <v>0</v>
      </c>
      <c r="G256" s="232"/>
      <c r="H256" s="180"/>
      <c r="I256" s="95">
        <f t="shared" si="38"/>
        <v>0</v>
      </c>
      <c r="J256" s="232"/>
      <c r="K256" s="180"/>
      <c r="L256" s="95">
        <f t="shared" si="39"/>
        <v>0</v>
      </c>
      <c r="M256" s="275"/>
      <c r="N256" s="47"/>
      <c r="O256" s="95">
        <f t="shared" si="40"/>
        <v>0</v>
      </c>
      <c r="P256" s="429"/>
    </row>
    <row r="257" spans="1:16" ht="24" x14ac:dyDescent="0.25">
      <c r="A257" s="128">
        <v>6330</v>
      </c>
      <c r="B257" s="129" t="s">
        <v>227</v>
      </c>
      <c r="C257" s="98">
        <f t="shared" ref="C257:C285" si="50">F257+I257+L257+O257</f>
        <v>0</v>
      </c>
      <c r="D257" s="241"/>
      <c r="E257" s="112"/>
      <c r="F257" s="242">
        <f t="shared" si="37"/>
        <v>0</v>
      </c>
      <c r="G257" s="241"/>
      <c r="H257" s="185"/>
      <c r="I257" s="135">
        <f t="shared" si="38"/>
        <v>0</v>
      </c>
      <c r="J257" s="241"/>
      <c r="K257" s="185"/>
      <c r="L257" s="135">
        <f t="shared" si="39"/>
        <v>0</v>
      </c>
      <c r="M257" s="113"/>
      <c r="N257" s="112"/>
      <c r="O257" s="135">
        <f t="shared" si="40"/>
        <v>0</v>
      </c>
      <c r="P257" s="443"/>
    </row>
    <row r="258" spans="1:16" x14ac:dyDescent="0.25">
      <c r="A258" s="97">
        <v>6360</v>
      </c>
      <c r="B258" s="50" t="s">
        <v>228</v>
      </c>
      <c r="C258" s="98">
        <f t="shared" si="50"/>
        <v>0</v>
      </c>
      <c r="D258" s="233"/>
      <c r="E258" s="52"/>
      <c r="F258" s="126">
        <f t="shared" si="37"/>
        <v>0</v>
      </c>
      <c r="G258" s="233"/>
      <c r="H258" s="181"/>
      <c r="I258" s="96">
        <f t="shared" si="38"/>
        <v>0</v>
      </c>
      <c r="J258" s="233"/>
      <c r="K258" s="181"/>
      <c r="L258" s="96">
        <f t="shared" si="39"/>
        <v>0</v>
      </c>
      <c r="M258" s="110"/>
      <c r="N258" s="52"/>
      <c r="O258" s="96">
        <f t="shared" si="40"/>
        <v>0</v>
      </c>
      <c r="P258" s="430"/>
    </row>
    <row r="259" spans="1:16" ht="36" x14ac:dyDescent="0.25">
      <c r="A259" s="38">
        <v>6400</v>
      </c>
      <c r="B259" s="90" t="s">
        <v>229</v>
      </c>
      <c r="C259" s="358">
        <f t="shared" si="50"/>
        <v>0</v>
      </c>
      <c r="D259" s="229">
        <f>SUM(D260,D264)</f>
        <v>0</v>
      </c>
      <c r="E259" s="43">
        <f>SUM(E260,E264)</f>
        <v>0</v>
      </c>
      <c r="F259" s="230">
        <f t="shared" si="37"/>
        <v>0</v>
      </c>
      <c r="G259" s="229">
        <f>SUM(G260,G264)</f>
        <v>0</v>
      </c>
      <c r="H259" s="91">
        <f t="shared" ref="H259" si="51">SUM(H260,H264)</f>
        <v>0</v>
      </c>
      <c r="I259" s="101">
        <f t="shared" si="38"/>
        <v>0</v>
      </c>
      <c r="J259" s="229">
        <f>SUM(J260,J264)</f>
        <v>0</v>
      </c>
      <c r="K259" s="91">
        <f t="shared" ref="K259" si="52">SUM(K260,K264)</f>
        <v>0</v>
      </c>
      <c r="L259" s="101">
        <f t="shared" si="39"/>
        <v>0</v>
      </c>
      <c r="M259" s="121">
        <f t="shared" ref="M259:N259" si="53">SUM(M260,M264)</f>
        <v>0</v>
      </c>
      <c r="N259" s="55">
        <f t="shared" si="53"/>
        <v>0</v>
      </c>
      <c r="O259" s="265">
        <f t="shared" si="40"/>
        <v>0</v>
      </c>
      <c r="P259" s="442"/>
    </row>
    <row r="260" spans="1:16" ht="24" x14ac:dyDescent="0.25">
      <c r="A260" s="102">
        <v>6410</v>
      </c>
      <c r="B260" s="45" t="s">
        <v>230</v>
      </c>
      <c r="C260" s="103">
        <f t="shared" si="50"/>
        <v>0</v>
      </c>
      <c r="D260" s="237">
        <f>SUM(D261:D263)</f>
        <v>0</v>
      </c>
      <c r="E260" s="60">
        <f>SUM(E261:E263)</f>
        <v>0</v>
      </c>
      <c r="F260" s="238">
        <f t="shared" si="37"/>
        <v>0</v>
      </c>
      <c r="G260" s="237">
        <f>SUM(G261:G263)</f>
        <v>0</v>
      </c>
      <c r="H260" s="183">
        <f t="shared" ref="H260" si="54">SUM(H261:H263)</f>
        <v>0</v>
      </c>
      <c r="I260" s="103">
        <f t="shared" si="38"/>
        <v>0</v>
      </c>
      <c r="J260" s="237">
        <f>SUM(J261:J263)</f>
        <v>0</v>
      </c>
      <c r="K260" s="183">
        <f t="shared" ref="K260" si="55">SUM(K261:K263)</f>
        <v>0</v>
      </c>
      <c r="L260" s="103">
        <f t="shared" si="39"/>
        <v>0</v>
      </c>
      <c r="M260" s="289">
        <f t="shared" ref="M260:N260" si="56">SUM(M261:M263)</f>
        <v>0</v>
      </c>
      <c r="N260" s="292">
        <f t="shared" si="56"/>
        <v>0</v>
      </c>
      <c r="O260" s="297">
        <f t="shared" si="40"/>
        <v>0</v>
      </c>
      <c r="P260" s="433"/>
    </row>
    <row r="261" spans="1:16" x14ac:dyDescent="0.25">
      <c r="A261" s="31">
        <v>6411</v>
      </c>
      <c r="B261" s="130" t="s">
        <v>231</v>
      </c>
      <c r="C261" s="131">
        <f t="shared" si="50"/>
        <v>0</v>
      </c>
      <c r="D261" s="233"/>
      <c r="E261" s="52"/>
      <c r="F261" s="126">
        <f t="shared" si="37"/>
        <v>0</v>
      </c>
      <c r="G261" s="233"/>
      <c r="H261" s="181"/>
      <c r="I261" s="96">
        <f t="shared" si="38"/>
        <v>0</v>
      </c>
      <c r="J261" s="233"/>
      <c r="K261" s="181"/>
      <c r="L261" s="96">
        <f t="shared" si="39"/>
        <v>0</v>
      </c>
      <c r="M261" s="110"/>
      <c r="N261" s="52"/>
      <c r="O261" s="96">
        <f t="shared" si="40"/>
        <v>0</v>
      </c>
      <c r="P261" s="430"/>
    </row>
    <row r="262" spans="1:16" ht="46.5" customHeight="1" x14ac:dyDescent="0.25">
      <c r="A262" s="31">
        <v>6412</v>
      </c>
      <c r="B262" s="50" t="s">
        <v>232</v>
      </c>
      <c r="C262" s="131">
        <f t="shared" si="50"/>
        <v>0</v>
      </c>
      <c r="D262" s="233"/>
      <c r="E262" s="52"/>
      <c r="F262" s="126">
        <f t="shared" si="37"/>
        <v>0</v>
      </c>
      <c r="G262" s="233"/>
      <c r="H262" s="181"/>
      <c r="I262" s="96">
        <f t="shared" si="38"/>
        <v>0</v>
      </c>
      <c r="J262" s="233"/>
      <c r="K262" s="181"/>
      <c r="L262" s="96">
        <f t="shared" si="39"/>
        <v>0</v>
      </c>
      <c r="M262" s="110"/>
      <c r="N262" s="52"/>
      <c r="O262" s="96">
        <f t="shared" si="40"/>
        <v>0</v>
      </c>
      <c r="P262" s="430"/>
    </row>
    <row r="263" spans="1:16" ht="36" x14ac:dyDescent="0.25">
      <c r="A263" s="31">
        <v>6419</v>
      </c>
      <c r="B263" s="50" t="s">
        <v>233</v>
      </c>
      <c r="C263" s="131">
        <f t="shared" si="50"/>
        <v>0</v>
      </c>
      <c r="D263" s="233"/>
      <c r="E263" s="52"/>
      <c r="F263" s="126">
        <f t="shared" si="37"/>
        <v>0</v>
      </c>
      <c r="G263" s="233"/>
      <c r="H263" s="181"/>
      <c r="I263" s="96">
        <f t="shared" si="38"/>
        <v>0</v>
      </c>
      <c r="J263" s="233"/>
      <c r="K263" s="181"/>
      <c r="L263" s="96">
        <f t="shared" si="39"/>
        <v>0</v>
      </c>
      <c r="M263" s="110"/>
      <c r="N263" s="52"/>
      <c r="O263" s="96">
        <f t="shared" si="40"/>
        <v>0</v>
      </c>
      <c r="P263" s="430"/>
    </row>
    <row r="264" spans="1:16" ht="36" x14ac:dyDescent="0.25">
      <c r="A264" s="97">
        <v>6420</v>
      </c>
      <c r="B264" s="50" t="s">
        <v>234</v>
      </c>
      <c r="C264" s="131">
        <f t="shared" si="50"/>
        <v>0</v>
      </c>
      <c r="D264" s="234">
        <f>SUM(D265:D268)</f>
        <v>0</v>
      </c>
      <c r="E264" s="34">
        <f>SUM(E265:E268)</f>
        <v>0</v>
      </c>
      <c r="F264" s="131">
        <f t="shared" si="37"/>
        <v>0</v>
      </c>
      <c r="G264" s="234">
        <f>SUM(G265:G268)</f>
        <v>0</v>
      </c>
      <c r="H264" s="104">
        <f>SUM(H265:H268)</f>
        <v>0</v>
      </c>
      <c r="I264" s="98">
        <f t="shared" si="38"/>
        <v>0</v>
      </c>
      <c r="J264" s="234">
        <f>SUM(J265:J268)</f>
        <v>0</v>
      </c>
      <c r="K264" s="104">
        <f>SUM(K265:K268)</f>
        <v>0</v>
      </c>
      <c r="L264" s="98">
        <f t="shared" si="39"/>
        <v>0</v>
      </c>
      <c r="M264" s="119">
        <f>SUM(M265:M268)</f>
        <v>0</v>
      </c>
      <c r="N264" s="34">
        <f>SUM(N265:N268)</f>
        <v>0</v>
      </c>
      <c r="O264" s="98">
        <f t="shared" si="40"/>
        <v>0</v>
      </c>
      <c r="P264" s="430"/>
    </row>
    <row r="265" spans="1:16" x14ac:dyDescent="0.25">
      <c r="A265" s="31">
        <v>6421</v>
      </c>
      <c r="B265" s="50" t="s">
        <v>235</v>
      </c>
      <c r="C265" s="131">
        <f t="shared" si="50"/>
        <v>0</v>
      </c>
      <c r="D265" s="233"/>
      <c r="E265" s="52"/>
      <c r="F265" s="126">
        <f t="shared" si="37"/>
        <v>0</v>
      </c>
      <c r="G265" s="233"/>
      <c r="H265" s="181"/>
      <c r="I265" s="96">
        <f t="shared" si="38"/>
        <v>0</v>
      </c>
      <c r="J265" s="233"/>
      <c r="K265" s="181"/>
      <c r="L265" s="96">
        <f t="shared" si="39"/>
        <v>0</v>
      </c>
      <c r="M265" s="110"/>
      <c r="N265" s="52"/>
      <c r="O265" s="96">
        <f t="shared" si="40"/>
        <v>0</v>
      </c>
      <c r="P265" s="430"/>
    </row>
    <row r="266" spans="1:16" x14ac:dyDescent="0.25">
      <c r="A266" s="31">
        <v>6422</v>
      </c>
      <c r="B266" s="50" t="s">
        <v>236</v>
      </c>
      <c r="C266" s="131">
        <f t="shared" si="50"/>
        <v>0</v>
      </c>
      <c r="D266" s="233"/>
      <c r="E266" s="52"/>
      <c r="F266" s="126">
        <f t="shared" si="37"/>
        <v>0</v>
      </c>
      <c r="G266" s="233"/>
      <c r="H266" s="181"/>
      <c r="I266" s="96">
        <f t="shared" si="38"/>
        <v>0</v>
      </c>
      <c r="J266" s="233"/>
      <c r="K266" s="181"/>
      <c r="L266" s="96">
        <f t="shared" si="39"/>
        <v>0</v>
      </c>
      <c r="M266" s="110"/>
      <c r="N266" s="52"/>
      <c r="O266" s="96">
        <f t="shared" si="40"/>
        <v>0</v>
      </c>
      <c r="P266" s="430"/>
    </row>
    <row r="267" spans="1:16" ht="24" x14ac:dyDescent="0.25">
      <c r="A267" s="31">
        <v>6423</v>
      </c>
      <c r="B267" s="50" t="s">
        <v>237</v>
      </c>
      <c r="C267" s="131">
        <f t="shared" si="50"/>
        <v>0</v>
      </c>
      <c r="D267" s="233"/>
      <c r="E267" s="52"/>
      <c r="F267" s="126">
        <f t="shared" si="37"/>
        <v>0</v>
      </c>
      <c r="G267" s="233"/>
      <c r="H267" s="181"/>
      <c r="I267" s="96">
        <f t="shared" si="38"/>
        <v>0</v>
      </c>
      <c r="J267" s="233"/>
      <c r="K267" s="181"/>
      <c r="L267" s="96">
        <f t="shared" si="39"/>
        <v>0</v>
      </c>
      <c r="M267" s="110"/>
      <c r="N267" s="52"/>
      <c r="O267" s="96">
        <f t="shared" si="40"/>
        <v>0</v>
      </c>
      <c r="P267" s="430"/>
    </row>
    <row r="268" spans="1:16" ht="36" x14ac:dyDescent="0.25">
      <c r="A268" s="31">
        <v>6424</v>
      </c>
      <c r="B268" s="50" t="s">
        <v>275</v>
      </c>
      <c r="C268" s="131">
        <f t="shared" si="50"/>
        <v>0</v>
      </c>
      <c r="D268" s="233"/>
      <c r="E268" s="52"/>
      <c r="F268" s="126">
        <f t="shared" si="37"/>
        <v>0</v>
      </c>
      <c r="G268" s="233"/>
      <c r="H268" s="181"/>
      <c r="I268" s="96">
        <f t="shared" si="38"/>
        <v>0</v>
      </c>
      <c r="J268" s="233"/>
      <c r="K268" s="181"/>
      <c r="L268" s="96">
        <f t="shared" si="39"/>
        <v>0</v>
      </c>
      <c r="M268" s="110"/>
      <c r="N268" s="52"/>
      <c r="O268" s="96">
        <f t="shared" si="40"/>
        <v>0</v>
      </c>
      <c r="P268" s="430"/>
    </row>
    <row r="269" spans="1:16" ht="48.75" customHeight="1" x14ac:dyDescent="0.25">
      <c r="A269" s="132">
        <v>7000</v>
      </c>
      <c r="B269" s="132" t="s">
        <v>238</v>
      </c>
      <c r="C269" s="371">
        <f t="shared" si="50"/>
        <v>0</v>
      </c>
      <c r="D269" s="246">
        <f>SUM(D270,D281)</f>
        <v>0</v>
      </c>
      <c r="E269" s="133">
        <f>SUM(E270,E281)</f>
        <v>0</v>
      </c>
      <c r="F269" s="247">
        <f t="shared" si="37"/>
        <v>0</v>
      </c>
      <c r="G269" s="246">
        <f>SUM(G270,G281)</f>
        <v>0</v>
      </c>
      <c r="H269" s="188">
        <f t="shared" ref="H269" si="57">SUM(H270,H281)</f>
        <v>0</v>
      </c>
      <c r="I269" s="266">
        <f t="shared" si="38"/>
        <v>0</v>
      </c>
      <c r="J269" s="246">
        <f>SUM(J270,J281)</f>
        <v>0</v>
      </c>
      <c r="K269" s="188">
        <f t="shared" ref="K269" si="58">SUM(K270,K281)</f>
        <v>0</v>
      </c>
      <c r="L269" s="266">
        <f t="shared" si="39"/>
        <v>0</v>
      </c>
      <c r="M269" s="291">
        <f t="shared" ref="M269:N269" si="59">SUM(M270,M281)</f>
        <v>0</v>
      </c>
      <c r="N269" s="295">
        <f t="shared" si="59"/>
        <v>0</v>
      </c>
      <c r="O269" s="300">
        <f t="shared" si="40"/>
        <v>0</v>
      </c>
      <c r="P269" s="445"/>
    </row>
    <row r="270" spans="1:16" ht="24" x14ac:dyDescent="0.25">
      <c r="A270" s="38">
        <v>7200</v>
      </c>
      <c r="B270" s="90" t="s">
        <v>239</v>
      </c>
      <c r="C270" s="358">
        <f t="shared" si="5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7"/>
        <v>0</v>
      </c>
      <c r="G270" s="229">
        <f>SUM(G271,G272,G276,G277,G280)</f>
        <v>0</v>
      </c>
      <c r="H270" s="91">
        <f t="shared" ref="H270" si="60">SUM(H271,H272,H276,H277,H280)</f>
        <v>0</v>
      </c>
      <c r="I270" s="101">
        <f t="shared" si="38"/>
        <v>0</v>
      </c>
      <c r="J270" s="229">
        <f>SUM(J271,J272,J276,J277,J280)</f>
        <v>0</v>
      </c>
      <c r="K270" s="91">
        <f t="shared" ref="K270" si="61">SUM(K271,K272,K276,K277,K280)</f>
        <v>0</v>
      </c>
      <c r="L270" s="101">
        <f t="shared" si="39"/>
        <v>0</v>
      </c>
      <c r="M270" s="123">
        <f t="shared" ref="M270:N270" si="62">SUM(M271,M272,M276,M277,M280)</f>
        <v>0</v>
      </c>
      <c r="N270" s="114">
        <f t="shared" si="62"/>
        <v>0</v>
      </c>
      <c r="O270" s="141">
        <f t="shared" si="40"/>
        <v>0</v>
      </c>
      <c r="P270" s="439"/>
    </row>
    <row r="271" spans="1:16" ht="24" x14ac:dyDescent="0.25">
      <c r="A271" s="102">
        <v>7210</v>
      </c>
      <c r="B271" s="45" t="s">
        <v>240</v>
      </c>
      <c r="C271" s="359">
        <f t="shared" si="50"/>
        <v>0</v>
      </c>
      <c r="D271" s="232"/>
      <c r="E271" s="47"/>
      <c r="F271" s="127">
        <f t="shared" si="37"/>
        <v>0</v>
      </c>
      <c r="G271" s="232"/>
      <c r="H271" s="180"/>
      <c r="I271" s="95">
        <f t="shared" si="38"/>
        <v>0</v>
      </c>
      <c r="J271" s="232"/>
      <c r="K271" s="180"/>
      <c r="L271" s="95">
        <f t="shared" si="39"/>
        <v>0</v>
      </c>
      <c r="M271" s="275"/>
      <c r="N271" s="47"/>
      <c r="O271" s="95">
        <f t="shared" si="40"/>
        <v>0</v>
      </c>
      <c r="P271" s="429"/>
    </row>
    <row r="272" spans="1:16" s="134" customFormat="1" ht="36" x14ac:dyDescent="0.25">
      <c r="A272" s="97">
        <v>7220</v>
      </c>
      <c r="B272" s="50" t="s">
        <v>241</v>
      </c>
      <c r="C272" s="343">
        <f t="shared" si="50"/>
        <v>0</v>
      </c>
      <c r="D272" s="234">
        <f>SUM(D273:D275)</f>
        <v>0</v>
      </c>
      <c r="E272" s="34">
        <f>SUM(E273:E275)</f>
        <v>0</v>
      </c>
      <c r="F272" s="131">
        <f t="shared" si="37"/>
        <v>0</v>
      </c>
      <c r="G272" s="234">
        <f>SUM(G273:G275)</f>
        <v>0</v>
      </c>
      <c r="H272" s="104">
        <f>SUM(H273:H275)</f>
        <v>0</v>
      </c>
      <c r="I272" s="98">
        <f t="shared" si="38"/>
        <v>0</v>
      </c>
      <c r="J272" s="234">
        <f>SUM(J273:J275)</f>
        <v>0</v>
      </c>
      <c r="K272" s="104">
        <f>SUM(K273:K275)</f>
        <v>0</v>
      </c>
      <c r="L272" s="98">
        <f t="shared" si="39"/>
        <v>0</v>
      </c>
      <c r="M272" s="119">
        <f>SUM(M273:M275)</f>
        <v>0</v>
      </c>
      <c r="N272" s="34">
        <f>SUM(N273:N275)</f>
        <v>0</v>
      </c>
      <c r="O272" s="98">
        <f t="shared" si="40"/>
        <v>0</v>
      </c>
      <c r="P272" s="430"/>
    </row>
    <row r="273" spans="1:16" s="134" customFormat="1" ht="36" x14ac:dyDescent="0.25">
      <c r="A273" s="31">
        <v>7221</v>
      </c>
      <c r="B273" s="50" t="s">
        <v>242</v>
      </c>
      <c r="C273" s="343">
        <f t="shared" si="50"/>
        <v>0</v>
      </c>
      <c r="D273" s="233"/>
      <c r="E273" s="52"/>
      <c r="F273" s="126">
        <f t="shared" si="37"/>
        <v>0</v>
      </c>
      <c r="G273" s="233"/>
      <c r="H273" s="181"/>
      <c r="I273" s="96">
        <f t="shared" si="38"/>
        <v>0</v>
      </c>
      <c r="J273" s="233"/>
      <c r="K273" s="181"/>
      <c r="L273" s="96">
        <f t="shared" si="39"/>
        <v>0</v>
      </c>
      <c r="M273" s="110"/>
      <c r="N273" s="52"/>
      <c r="O273" s="96">
        <f t="shared" si="40"/>
        <v>0</v>
      </c>
      <c r="P273" s="430"/>
    </row>
    <row r="274" spans="1:16" s="134" customFormat="1" ht="36" x14ac:dyDescent="0.25">
      <c r="A274" s="31">
        <v>7222</v>
      </c>
      <c r="B274" s="50" t="s">
        <v>243</v>
      </c>
      <c r="C274" s="343">
        <f t="shared" si="50"/>
        <v>0</v>
      </c>
      <c r="D274" s="233"/>
      <c r="E274" s="52"/>
      <c r="F274" s="126">
        <f t="shared" si="37"/>
        <v>0</v>
      </c>
      <c r="G274" s="233"/>
      <c r="H274" s="181"/>
      <c r="I274" s="96">
        <f t="shared" si="38"/>
        <v>0</v>
      </c>
      <c r="J274" s="233"/>
      <c r="K274" s="181"/>
      <c r="L274" s="96">
        <f t="shared" si="39"/>
        <v>0</v>
      </c>
      <c r="M274" s="110"/>
      <c r="N274" s="52"/>
      <c r="O274" s="96">
        <f t="shared" si="40"/>
        <v>0</v>
      </c>
      <c r="P274" s="430"/>
    </row>
    <row r="275" spans="1:16" s="134" customFormat="1" ht="36" x14ac:dyDescent="0.25">
      <c r="A275" s="27">
        <v>7223</v>
      </c>
      <c r="B275" s="45" t="s">
        <v>276</v>
      </c>
      <c r="C275" s="343">
        <f t="shared" si="50"/>
        <v>0</v>
      </c>
      <c r="D275" s="232"/>
      <c r="E275" s="47"/>
      <c r="F275" s="127">
        <f t="shared" si="37"/>
        <v>0</v>
      </c>
      <c r="G275" s="232"/>
      <c r="H275" s="180"/>
      <c r="I275" s="95">
        <f t="shared" si="38"/>
        <v>0</v>
      </c>
      <c r="J275" s="232"/>
      <c r="K275" s="180"/>
      <c r="L275" s="95">
        <f t="shared" si="39"/>
        <v>0</v>
      </c>
      <c r="M275" s="275"/>
      <c r="N275" s="47"/>
      <c r="O275" s="95">
        <f t="shared" si="40"/>
        <v>0</v>
      </c>
      <c r="P275" s="429"/>
    </row>
    <row r="276" spans="1:16" ht="24" x14ac:dyDescent="0.25">
      <c r="A276" s="97">
        <v>7230</v>
      </c>
      <c r="B276" s="50" t="s">
        <v>244</v>
      </c>
      <c r="C276" s="343">
        <f t="shared" si="50"/>
        <v>0</v>
      </c>
      <c r="D276" s="233"/>
      <c r="E276" s="52"/>
      <c r="F276" s="126">
        <f t="shared" si="37"/>
        <v>0</v>
      </c>
      <c r="G276" s="233"/>
      <c r="H276" s="181"/>
      <c r="I276" s="96">
        <f t="shared" si="38"/>
        <v>0</v>
      </c>
      <c r="J276" s="233"/>
      <c r="K276" s="181"/>
      <c r="L276" s="96">
        <f t="shared" si="39"/>
        <v>0</v>
      </c>
      <c r="M276" s="110"/>
      <c r="N276" s="52"/>
      <c r="O276" s="96">
        <f t="shared" si="40"/>
        <v>0</v>
      </c>
      <c r="P276" s="430"/>
    </row>
    <row r="277" spans="1:16" ht="24" x14ac:dyDescent="0.25">
      <c r="A277" s="97">
        <v>7240</v>
      </c>
      <c r="B277" s="50" t="s">
        <v>245</v>
      </c>
      <c r="C277" s="343">
        <f t="shared" si="50"/>
        <v>0</v>
      </c>
      <c r="D277" s="234">
        <f>SUM(D278:D279)</f>
        <v>0</v>
      </c>
      <c r="E277" s="34">
        <f>SUM(E278:E279)</f>
        <v>0</v>
      </c>
      <c r="F277" s="131">
        <f t="shared" si="37"/>
        <v>0</v>
      </c>
      <c r="G277" s="234">
        <f>SUM(G278:G279)</f>
        <v>0</v>
      </c>
      <c r="H277" s="104">
        <f>SUM(H278:H279)</f>
        <v>0</v>
      </c>
      <c r="I277" s="98">
        <f t="shared" si="38"/>
        <v>0</v>
      </c>
      <c r="J277" s="234">
        <f>SUM(J278:J279)</f>
        <v>0</v>
      </c>
      <c r="K277" s="104">
        <f>SUM(K278:K279)</f>
        <v>0</v>
      </c>
      <c r="L277" s="98">
        <f t="shared" si="39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430"/>
    </row>
    <row r="278" spans="1:16" ht="48" x14ac:dyDescent="0.25">
      <c r="A278" s="31">
        <v>7245</v>
      </c>
      <c r="B278" s="50" t="s">
        <v>246</v>
      </c>
      <c r="C278" s="343">
        <f t="shared" si="50"/>
        <v>0</v>
      </c>
      <c r="D278" s="233"/>
      <c r="E278" s="52"/>
      <c r="F278" s="126">
        <f t="shared" si="37"/>
        <v>0</v>
      </c>
      <c r="G278" s="233"/>
      <c r="H278" s="181"/>
      <c r="I278" s="96">
        <f t="shared" si="38"/>
        <v>0</v>
      </c>
      <c r="J278" s="233"/>
      <c r="K278" s="181"/>
      <c r="L278" s="96">
        <f t="shared" si="39"/>
        <v>0</v>
      </c>
      <c r="M278" s="110"/>
      <c r="N278" s="52"/>
      <c r="O278" s="96">
        <f t="shared" ref="O278:O281" si="63">M278+N278</f>
        <v>0</v>
      </c>
      <c r="P278" s="430"/>
    </row>
    <row r="279" spans="1:16" ht="94.5" customHeight="1" x14ac:dyDescent="0.25">
      <c r="A279" s="31">
        <v>7246</v>
      </c>
      <c r="B279" s="50" t="s">
        <v>247</v>
      </c>
      <c r="C279" s="343">
        <f t="shared" si="50"/>
        <v>0</v>
      </c>
      <c r="D279" s="233"/>
      <c r="E279" s="52"/>
      <c r="F279" s="126">
        <f t="shared" si="37"/>
        <v>0</v>
      </c>
      <c r="G279" s="233"/>
      <c r="H279" s="181"/>
      <c r="I279" s="96">
        <f t="shared" si="38"/>
        <v>0</v>
      </c>
      <c r="J279" s="233"/>
      <c r="K279" s="181"/>
      <c r="L279" s="96">
        <f t="shared" si="39"/>
        <v>0</v>
      </c>
      <c r="M279" s="110"/>
      <c r="N279" s="52"/>
      <c r="O279" s="96">
        <f t="shared" si="63"/>
        <v>0</v>
      </c>
      <c r="P279" s="430"/>
    </row>
    <row r="280" spans="1:16" ht="24" x14ac:dyDescent="0.25">
      <c r="A280" s="97">
        <v>7260</v>
      </c>
      <c r="B280" s="50" t="s">
        <v>248</v>
      </c>
      <c r="C280" s="343">
        <f t="shared" si="50"/>
        <v>0</v>
      </c>
      <c r="D280" s="232"/>
      <c r="E280" s="47"/>
      <c r="F280" s="127">
        <f t="shared" si="37"/>
        <v>0</v>
      </c>
      <c r="G280" s="232"/>
      <c r="H280" s="180"/>
      <c r="I280" s="95">
        <f t="shared" si="38"/>
        <v>0</v>
      </c>
      <c r="J280" s="232"/>
      <c r="K280" s="180"/>
      <c r="L280" s="95">
        <f t="shared" si="39"/>
        <v>0</v>
      </c>
      <c r="M280" s="275"/>
      <c r="N280" s="47"/>
      <c r="O280" s="95">
        <f t="shared" si="63"/>
        <v>0</v>
      </c>
      <c r="P280" s="429"/>
    </row>
    <row r="281" spans="1:16" x14ac:dyDescent="0.25">
      <c r="A281" s="38">
        <v>7700</v>
      </c>
      <c r="B281" s="90" t="s">
        <v>249</v>
      </c>
      <c r="C281" s="344">
        <f t="shared" si="50"/>
        <v>0</v>
      </c>
      <c r="D281" s="244">
        <f>D282</f>
        <v>0</v>
      </c>
      <c r="E281" s="55">
        <f>SUM(E282)</f>
        <v>0</v>
      </c>
      <c r="F281" s="245">
        <f t="shared" si="37"/>
        <v>0</v>
      </c>
      <c r="G281" s="244">
        <f>G282</f>
        <v>0</v>
      </c>
      <c r="H281" s="187">
        <f>SUM(H282)</f>
        <v>0</v>
      </c>
      <c r="I281" s="265">
        <f t="shared" si="38"/>
        <v>0</v>
      </c>
      <c r="J281" s="244">
        <f>J282</f>
        <v>0</v>
      </c>
      <c r="K281" s="187">
        <f>SUM(K282)</f>
        <v>0</v>
      </c>
      <c r="L281" s="265">
        <f t="shared" si="39"/>
        <v>0</v>
      </c>
      <c r="M281" s="121">
        <f>SUM(M282)</f>
        <v>0</v>
      </c>
      <c r="N281" s="55">
        <f>SUM(N282)</f>
        <v>0</v>
      </c>
      <c r="O281" s="265">
        <f t="shared" si="63"/>
        <v>0</v>
      </c>
      <c r="P281" s="442"/>
    </row>
    <row r="282" spans="1:16" x14ac:dyDescent="0.25">
      <c r="A282" s="56">
        <v>7720</v>
      </c>
      <c r="B282" s="57" t="s">
        <v>250</v>
      </c>
      <c r="C282" s="360">
        <f t="shared" si="50"/>
        <v>0</v>
      </c>
      <c r="D282" s="251"/>
      <c r="E282" s="58"/>
      <c r="F282" s="252">
        <f t="shared" si="37"/>
        <v>0</v>
      </c>
      <c r="G282" s="251"/>
      <c r="H282" s="191"/>
      <c r="I282" s="150">
        <f t="shared" si="38"/>
        <v>0</v>
      </c>
      <c r="J282" s="251"/>
      <c r="K282" s="191"/>
      <c r="L282" s="150">
        <f>J282+K282</f>
        <v>0</v>
      </c>
      <c r="M282" s="276"/>
      <c r="N282" s="58"/>
      <c r="O282" s="150">
        <f>M282+N282</f>
        <v>0</v>
      </c>
      <c r="P282" s="433"/>
    </row>
    <row r="283" spans="1:16" x14ac:dyDescent="0.25">
      <c r="A283" s="149"/>
      <c r="B283" s="69" t="s">
        <v>278</v>
      </c>
      <c r="C283" s="359">
        <f t="shared" si="50"/>
        <v>0</v>
      </c>
      <c r="D283" s="115">
        <f>SUM(D284:D285)</f>
        <v>0</v>
      </c>
      <c r="E283" s="93">
        <f>SUM(E284:E285)</f>
        <v>0</v>
      </c>
      <c r="F283" s="231">
        <f t="shared" si="37"/>
        <v>0</v>
      </c>
      <c r="G283" s="115">
        <f>SUM(G284:G285)</f>
        <v>0</v>
      </c>
      <c r="H283" s="179">
        <f>SUM(H284:H285)</f>
        <v>0</v>
      </c>
      <c r="I283" s="94">
        <f t="shared" si="38"/>
        <v>0</v>
      </c>
      <c r="J283" s="115">
        <f>SUM(J284:J285)</f>
        <v>0</v>
      </c>
      <c r="K283" s="179">
        <f>SUM(K284:K285)</f>
        <v>0</v>
      </c>
      <c r="L283" s="94">
        <f t="shared" si="39"/>
        <v>0</v>
      </c>
      <c r="M283" s="120">
        <f>SUM(M284:M285)</f>
        <v>0</v>
      </c>
      <c r="N283" s="93">
        <f>SUM(N284:N285)</f>
        <v>0</v>
      </c>
      <c r="O283" s="94">
        <f t="shared" ref="O283:O286" si="64">M283+N283</f>
        <v>0</v>
      </c>
      <c r="P283" s="434"/>
    </row>
    <row r="284" spans="1:16" x14ac:dyDescent="0.25">
      <c r="A284" s="130" t="s">
        <v>281</v>
      </c>
      <c r="B284" s="31" t="s">
        <v>279</v>
      </c>
      <c r="C284" s="343">
        <f t="shared" si="50"/>
        <v>0</v>
      </c>
      <c r="D284" s="233"/>
      <c r="E284" s="52"/>
      <c r="F284" s="126">
        <f t="shared" si="37"/>
        <v>0</v>
      </c>
      <c r="G284" s="233"/>
      <c r="H284" s="181"/>
      <c r="I284" s="96">
        <f t="shared" si="38"/>
        <v>0</v>
      </c>
      <c r="J284" s="233"/>
      <c r="K284" s="181"/>
      <c r="L284" s="96">
        <f t="shared" si="39"/>
        <v>0</v>
      </c>
      <c r="M284" s="110"/>
      <c r="N284" s="52"/>
      <c r="O284" s="96">
        <f t="shared" si="64"/>
        <v>0</v>
      </c>
      <c r="P284" s="430"/>
    </row>
    <row r="285" spans="1:16" ht="24" x14ac:dyDescent="0.25">
      <c r="A285" s="130" t="s">
        <v>282</v>
      </c>
      <c r="B285" s="138" t="s">
        <v>280</v>
      </c>
      <c r="C285" s="359">
        <f t="shared" si="50"/>
        <v>0</v>
      </c>
      <c r="D285" s="232"/>
      <c r="E285" s="47"/>
      <c r="F285" s="127">
        <f t="shared" si="37"/>
        <v>0</v>
      </c>
      <c r="G285" s="232"/>
      <c r="H285" s="180"/>
      <c r="I285" s="95">
        <f t="shared" si="38"/>
        <v>0</v>
      </c>
      <c r="J285" s="232"/>
      <c r="K285" s="180"/>
      <c r="L285" s="95">
        <f t="shared" si="39"/>
        <v>0</v>
      </c>
      <c r="M285" s="275"/>
      <c r="N285" s="47"/>
      <c r="O285" s="95">
        <f t="shared" si="64"/>
        <v>0</v>
      </c>
      <c r="P285" s="429"/>
    </row>
    <row r="286" spans="1:16" x14ac:dyDescent="0.25">
      <c r="A286" s="139"/>
      <c r="B286" s="401" t="s">
        <v>251</v>
      </c>
      <c r="C286" s="407">
        <f>SUM(C283,C269,C231,C196,C188,C174,C76,C54)</f>
        <v>370258</v>
      </c>
      <c r="D286" s="403">
        <f>SUM(D283,D269,D231,D196,D188,D174,D76,D54)</f>
        <v>248081</v>
      </c>
      <c r="E286" s="404">
        <f>SUM(E283,E269,E231,E196,E188,E174,E76,E54)</f>
        <v>1135</v>
      </c>
      <c r="F286" s="405">
        <f t="shared" si="37"/>
        <v>249216</v>
      </c>
      <c r="G286" s="403">
        <f>SUM(G283,G269,G231,G196,G188,G174,G76,G54)</f>
        <v>113989</v>
      </c>
      <c r="H286" s="406">
        <f>SUM(H283,H269,H231,H196,H188,H174,H76,H54)</f>
        <v>2087</v>
      </c>
      <c r="I286" s="407">
        <f t="shared" si="38"/>
        <v>116076</v>
      </c>
      <c r="J286" s="403">
        <f>SUM(J283,J269,J231,J196,J188,J174,J76,J54)</f>
        <v>4966</v>
      </c>
      <c r="K286" s="406">
        <f>SUM(K283,K269,K231,K196,K188,K174,K76,K54)</f>
        <v>0</v>
      </c>
      <c r="L286" s="407">
        <f t="shared" si="39"/>
        <v>4966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64"/>
        <v>0</v>
      </c>
      <c r="P286" s="439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446"/>
    </row>
    <row r="288" spans="1:16" s="17" customFormat="1" x14ac:dyDescent="0.25">
      <c r="A288" s="1121" t="s">
        <v>252</v>
      </c>
      <c r="B288" s="1122"/>
      <c r="C288" s="147">
        <f t="shared" ref="C288" si="65">F288+I288+L288+O288</f>
        <v>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447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446"/>
    </row>
    <row r="290" spans="1:16" s="17" customFormat="1" x14ac:dyDescent="0.25">
      <c r="A290" s="1121" t="s">
        <v>253</v>
      </c>
      <c r="B290" s="1122"/>
      <c r="C290" s="144">
        <f>SUM(C291,C293)-C301+C303</f>
        <v>0</v>
      </c>
      <c r="D290" s="250">
        <f t="shared" ref="D290:E290" si="66">SUM(D291,D293)-D301+D303</f>
        <v>0</v>
      </c>
      <c r="E290" s="143">
        <f t="shared" si="66"/>
        <v>0</v>
      </c>
      <c r="F290" s="144">
        <f>D290+E290</f>
        <v>0</v>
      </c>
      <c r="G290" s="250">
        <f t="shared" ref="G290:H290" si="67">SUM(G291,G293)-G301+G303</f>
        <v>0</v>
      </c>
      <c r="H290" s="190">
        <f t="shared" si="67"/>
        <v>0</v>
      </c>
      <c r="I290" s="147">
        <f>G290+H290</f>
        <v>0</v>
      </c>
      <c r="J290" s="250">
        <f t="shared" ref="J290:K290" si="68">SUM(J291,J293)-J301+J303</f>
        <v>0</v>
      </c>
      <c r="K290" s="190">
        <f t="shared" si="68"/>
        <v>0</v>
      </c>
      <c r="L290" s="147">
        <f>J290+K290</f>
        <v>0</v>
      </c>
      <c r="M290" s="142">
        <f t="shared" ref="M290:N290" si="69">SUM(M291,M293)-M301+M303</f>
        <v>0</v>
      </c>
      <c r="N290" s="143">
        <f t="shared" si="69"/>
        <v>0</v>
      </c>
      <c r="O290" s="147">
        <f>M290+N290</f>
        <v>0</v>
      </c>
      <c r="P290" s="447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447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446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E293" si="70">SUM(D294,D296,D298)-SUM(D295,D297,D299)</f>
        <v>0</v>
      </c>
      <c r="E293" s="143">
        <f t="shared" si="70"/>
        <v>0</v>
      </c>
      <c r="F293" s="144">
        <f>D293+E293</f>
        <v>0</v>
      </c>
      <c r="G293" s="250">
        <f t="shared" ref="G293:H293" si="71">SUM(G294,G296,G298)-SUM(G295,G297,G299)</f>
        <v>0</v>
      </c>
      <c r="H293" s="190">
        <f t="shared" si="71"/>
        <v>0</v>
      </c>
      <c r="I293" s="147">
        <f>G293+H293</f>
        <v>0</v>
      </c>
      <c r="J293" s="250">
        <f t="shared" ref="J293:K293" si="72">SUM(J294,J296,J298)-SUM(J295,J297,J299)</f>
        <v>0</v>
      </c>
      <c r="K293" s="190">
        <f t="shared" si="72"/>
        <v>0</v>
      </c>
      <c r="L293" s="147">
        <f>J293+K293</f>
        <v>0</v>
      </c>
      <c r="M293" s="142">
        <f t="shared" ref="M293:N293" si="73">SUM(M294,M296,M298)-SUM(M295,M297,M299)</f>
        <v>0</v>
      </c>
      <c r="N293" s="143">
        <f t="shared" si="73"/>
        <v>0</v>
      </c>
      <c r="O293" s="147">
        <f>M293+N293</f>
        <v>0</v>
      </c>
      <c r="P293" s="447"/>
    </row>
    <row r="294" spans="1:16" x14ac:dyDescent="0.25">
      <c r="A294" s="149" t="s">
        <v>258</v>
      </c>
      <c r="B294" s="73" t="s">
        <v>259</v>
      </c>
      <c r="C294" s="360">
        <f t="shared" ref="C294:C303" si="74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433"/>
    </row>
    <row r="295" spans="1:16" ht="24" x14ac:dyDescent="0.25">
      <c r="A295" s="130" t="s">
        <v>260</v>
      </c>
      <c r="B295" s="30" t="s">
        <v>261</v>
      </c>
      <c r="C295" s="343">
        <f t="shared" si="74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430"/>
    </row>
    <row r="296" spans="1:16" x14ac:dyDescent="0.25">
      <c r="A296" s="130" t="s">
        <v>262</v>
      </c>
      <c r="B296" s="30" t="s">
        <v>263</v>
      </c>
      <c r="C296" s="343">
        <f t="shared" si="74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75">G296+H296</f>
        <v>0</v>
      </c>
      <c r="J296" s="233"/>
      <c r="K296" s="181"/>
      <c r="L296" s="96">
        <f t="shared" ref="L296:L303" si="76">J296+K296</f>
        <v>0</v>
      </c>
      <c r="M296" s="110"/>
      <c r="N296" s="52"/>
      <c r="O296" s="96">
        <f t="shared" ref="O296:O303" si="77">M296+N296</f>
        <v>0</v>
      </c>
      <c r="P296" s="430"/>
    </row>
    <row r="297" spans="1:16" ht="24" x14ac:dyDescent="0.25">
      <c r="A297" s="130" t="s">
        <v>264</v>
      </c>
      <c r="B297" s="30" t="s">
        <v>265</v>
      </c>
      <c r="C297" s="343">
        <f t="shared" si="74"/>
        <v>0</v>
      </c>
      <c r="D297" s="233"/>
      <c r="E297" s="52"/>
      <c r="F297" s="126">
        <f t="shared" ref="F297:F303" si="78">D297+E297</f>
        <v>0</v>
      </c>
      <c r="G297" s="233"/>
      <c r="H297" s="181"/>
      <c r="I297" s="96">
        <f t="shared" si="75"/>
        <v>0</v>
      </c>
      <c r="J297" s="233"/>
      <c r="K297" s="181"/>
      <c r="L297" s="96">
        <f t="shared" si="76"/>
        <v>0</v>
      </c>
      <c r="M297" s="110"/>
      <c r="N297" s="52"/>
      <c r="O297" s="96">
        <f t="shared" si="77"/>
        <v>0</v>
      </c>
      <c r="P297" s="430"/>
    </row>
    <row r="298" spans="1:16" x14ac:dyDescent="0.25">
      <c r="A298" s="130" t="s">
        <v>266</v>
      </c>
      <c r="B298" s="30" t="s">
        <v>267</v>
      </c>
      <c r="C298" s="343">
        <f t="shared" si="74"/>
        <v>0</v>
      </c>
      <c r="D298" s="233"/>
      <c r="E298" s="52"/>
      <c r="F298" s="126">
        <f t="shared" si="78"/>
        <v>0</v>
      </c>
      <c r="G298" s="233"/>
      <c r="H298" s="181"/>
      <c r="I298" s="96">
        <f t="shared" si="75"/>
        <v>0</v>
      </c>
      <c r="J298" s="233"/>
      <c r="K298" s="181"/>
      <c r="L298" s="96">
        <f t="shared" si="76"/>
        <v>0</v>
      </c>
      <c r="M298" s="110"/>
      <c r="N298" s="52"/>
      <c r="O298" s="96">
        <f t="shared" si="77"/>
        <v>0</v>
      </c>
      <c r="P298" s="430"/>
    </row>
    <row r="299" spans="1:16" ht="24" x14ac:dyDescent="0.25">
      <c r="A299" s="151" t="s">
        <v>268</v>
      </c>
      <c r="B299" s="152" t="s">
        <v>269</v>
      </c>
      <c r="C299" s="370">
        <f t="shared" si="74"/>
        <v>0</v>
      </c>
      <c r="D299" s="241"/>
      <c r="E299" s="112"/>
      <c r="F299" s="242">
        <f t="shared" si="78"/>
        <v>0</v>
      </c>
      <c r="G299" s="241"/>
      <c r="H299" s="185"/>
      <c r="I299" s="135">
        <f t="shared" si="75"/>
        <v>0</v>
      </c>
      <c r="J299" s="241"/>
      <c r="K299" s="185"/>
      <c r="L299" s="135">
        <f t="shared" si="76"/>
        <v>0</v>
      </c>
      <c r="M299" s="113"/>
      <c r="N299" s="112"/>
      <c r="O299" s="135">
        <f t="shared" si="77"/>
        <v>0</v>
      </c>
      <c r="P299" s="443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446"/>
    </row>
    <row r="301" spans="1:16" s="17" customFormat="1" x14ac:dyDescent="0.25">
      <c r="A301" s="148" t="s">
        <v>270</v>
      </c>
      <c r="B301" s="148" t="s">
        <v>271</v>
      </c>
      <c r="C301" s="372">
        <f t="shared" si="74"/>
        <v>0</v>
      </c>
      <c r="D301" s="253"/>
      <c r="E301" s="153"/>
      <c r="F301" s="254">
        <f t="shared" si="78"/>
        <v>0</v>
      </c>
      <c r="G301" s="253"/>
      <c r="H301" s="192"/>
      <c r="I301" s="154">
        <f t="shared" si="75"/>
        <v>0</v>
      </c>
      <c r="J301" s="253"/>
      <c r="K301" s="192"/>
      <c r="L301" s="154">
        <f t="shared" si="76"/>
        <v>0</v>
      </c>
      <c r="M301" s="284"/>
      <c r="N301" s="153"/>
      <c r="O301" s="154">
        <f t="shared" si="77"/>
        <v>0</v>
      </c>
      <c r="P301" s="447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448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74"/>
        <v>0</v>
      </c>
      <c r="D303" s="257"/>
      <c r="E303" s="161"/>
      <c r="F303" s="258">
        <f t="shared" si="78"/>
        <v>0</v>
      </c>
      <c r="G303" s="253"/>
      <c r="H303" s="192"/>
      <c r="I303" s="154">
        <f t="shared" si="75"/>
        <v>0</v>
      </c>
      <c r="J303" s="253"/>
      <c r="K303" s="192"/>
      <c r="L303" s="154">
        <f t="shared" si="76"/>
        <v>0</v>
      </c>
      <c r="M303" s="284"/>
      <c r="N303" s="153"/>
      <c r="O303" s="154">
        <f t="shared" si="77"/>
        <v>0</v>
      </c>
      <c r="P303" s="447"/>
    </row>
    <row r="304" spans="1:16" x14ac:dyDescent="0.25">
      <c r="A304" s="412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  <c r="L304" s="413"/>
      <c r="M304" s="413"/>
      <c r="N304" s="413"/>
      <c r="O304" s="413"/>
      <c r="P304" s="413"/>
    </row>
  </sheetData>
  <sheetProtection algorithmName="SHA-512" hashValue="abGs3qT/LfJquEdUAlS8xkA1EovHpNWhtSm7xyq9JLAwul3ThDOWkNQbv/7F7NtgozRdU/ud1dXQEp61KPnE9Q==" saltValue="IXdXtcuIsQrQn3wMaKlOMg==" spinCount="100000" sheet="1" objects="1" scenarios="1" formatCells="0" formatColumns="0" formatRows="0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27.pielikums Jūrmalas pilsētas domes
2015.gada 5.marta saistošajiem noteikumiem Nr.13
(protokols Nr.6, 11.punkts)
Tāme Nr.09.7.1.  </first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Q304"/>
  <sheetViews>
    <sheetView view="pageLayout" zoomScaleNormal="90" workbookViewId="0">
      <selection activeCell="T5" sqref="T5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5" customHeight="1" x14ac:dyDescent="0.25">
      <c r="A5" s="5" t="s">
        <v>0</v>
      </c>
      <c r="B5" s="6"/>
      <c r="C5" s="1168" t="s">
        <v>408</v>
      </c>
      <c r="D5" s="1168"/>
      <c r="E5" s="1168"/>
      <c r="F5" s="1168"/>
      <c r="G5" s="1168"/>
      <c r="H5" s="1168"/>
      <c r="I5" s="1168"/>
      <c r="J5" s="1168"/>
      <c r="K5" s="1168"/>
      <c r="L5" s="1168"/>
      <c r="M5" s="1168"/>
      <c r="N5" s="1168"/>
      <c r="O5" s="1168"/>
      <c r="P5" s="1169"/>
      <c r="Q5" s="1039"/>
    </row>
    <row r="6" spans="1:17" ht="15" customHeight="1" x14ac:dyDescent="0.25">
      <c r="A6" s="5" t="s">
        <v>1</v>
      </c>
      <c r="B6" s="6"/>
      <c r="C6" s="1100" t="s">
        <v>409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410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346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359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411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/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 t="s">
        <v>412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642395</v>
      </c>
      <c r="D22" s="195">
        <f t="shared" ref="D22" si="0">SUM(D23,D26,D27,D43,D44)</f>
        <v>373995</v>
      </c>
      <c r="E22" s="20">
        <f>SUM(E23,E26,E27,E43,E44)</f>
        <v>15390</v>
      </c>
      <c r="F22" s="196">
        <f t="shared" ref="F22:F27" si="1">D22+E22</f>
        <v>389385</v>
      </c>
      <c r="G22" s="195">
        <f>SUM(G23,G26,G44)</f>
        <v>223203</v>
      </c>
      <c r="H22" s="163">
        <f>SUM(H23,H26,H44)</f>
        <v>4307</v>
      </c>
      <c r="I22" s="21">
        <f>G22+H22</f>
        <v>227510</v>
      </c>
      <c r="J22" s="195">
        <f>SUM(J23,J28,J44)</f>
        <v>13821</v>
      </c>
      <c r="K22" s="163">
        <f>SUM(K23,K28,K44)</f>
        <v>11679</v>
      </c>
      <c r="L22" s="21">
        <f>J22+K22</f>
        <v>25500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11679</v>
      </c>
      <c r="D23" s="197">
        <f t="shared" ref="D23" si="2">SUM(D24:D25)</f>
        <v>0</v>
      </c>
      <c r="E23" s="24">
        <f>SUM(E24:E25)</f>
        <v>0</v>
      </c>
      <c r="F23" s="198">
        <f t="shared" si="1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11679</v>
      </c>
      <c r="L23" s="25">
        <f>J23+K23</f>
        <v>11679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1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0</v>
      </c>
      <c r="D25" s="201"/>
      <c r="E25" s="32"/>
      <c r="F25" s="202">
        <f t="shared" si="1"/>
        <v>0</v>
      </c>
      <c r="G25" s="201"/>
      <c r="H25" s="166"/>
      <c r="I25" s="33">
        <f>G25+H25</f>
        <v>0</v>
      </c>
      <c r="J25" s="201"/>
      <c r="K25" s="166">
        <v>11679</v>
      </c>
      <c r="L25" s="33"/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616895</v>
      </c>
      <c r="D26" s="203">
        <v>373995</v>
      </c>
      <c r="E26" s="35">
        <f>1135+14255</f>
        <v>15390</v>
      </c>
      <c r="F26" s="204">
        <f t="shared" si="1"/>
        <v>389385</v>
      </c>
      <c r="G26" s="203">
        <v>223203</v>
      </c>
      <c r="H26" s="167">
        <v>4307</v>
      </c>
      <c r="I26" s="260">
        <f>G26+H26</f>
        <v>227510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 t="s">
        <v>423</v>
      </c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1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3">L28</f>
        <v>13821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13821</v>
      </c>
      <c r="K28" s="91">
        <f>SUM(K29,K33,K35,K38)</f>
        <v>0</v>
      </c>
      <c r="L28" s="101">
        <f t="shared" ref="L28:L42" si="4">J28+K28</f>
        <v>13821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3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4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3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4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3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4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3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4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3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4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3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4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3"/>
        <v>13821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13821</v>
      </c>
      <c r="K35" s="91">
        <f>SUM(K36:K37)</f>
        <v>0</v>
      </c>
      <c r="L35" s="101">
        <f t="shared" si="4"/>
        <v>13821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3"/>
        <v>13821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>
        <v>13821</v>
      </c>
      <c r="K36" s="180"/>
      <c r="L36" s="95">
        <f t="shared" si="4"/>
        <v>13821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3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4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3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4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3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4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3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4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3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4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3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4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 t="shared" ref="D44" si="5">D45</f>
        <v>0</v>
      </c>
      <c r="E44" s="64">
        <f>E45</f>
        <v>0</v>
      </c>
      <c r="F44" s="216">
        <f>D44+E44</f>
        <v>0</v>
      </c>
      <c r="G44" s="215">
        <f t="shared" ref="G44:K44" si="6">G45</f>
        <v>0</v>
      </c>
      <c r="H44" s="172">
        <f t="shared" si="6"/>
        <v>0</v>
      </c>
      <c r="I44" s="261">
        <f>G44+H44</f>
        <v>0</v>
      </c>
      <c r="J44" s="215">
        <f t="shared" ref="J44" si="7">J45</f>
        <v>0</v>
      </c>
      <c r="K44" s="172">
        <f t="shared" si="6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8">F51+I51+L51+O51</f>
        <v>642395</v>
      </c>
      <c r="D51" s="221">
        <f t="shared" ref="D51" si="9">SUM(D52,D283)</f>
        <v>373995</v>
      </c>
      <c r="E51" s="78">
        <f>SUM(E52,E283)</f>
        <v>15390</v>
      </c>
      <c r="F51" s="222">
        <f t="shared" ref="F51:F115" si="10">D51+E51</f>
        <v>389385</v>
      </c>
      <c r="G51" s="221">
        <f>SUM(G52,G283)</f>
        <v>223203</v>
      </c>
      <c r="H51" s="175">
        <f>SUM(H52,H283)</f>
        <v>4307</v>
      </c>
      <c r="I51" s="79">
        <f t="shared" ref="I51:I115" si="11">G51+H51</f>
        <v>227510</v>
      </c>
      <c r="J51" s="221">
        <f>SUM(J52,J283)</f>
        <v>13821</v>
      </c>
      <c r="K51" s="175">
        <f>SUM(K52,K283)</f>
        <v>11679</v>
      </c>
      <c r="L51" s="79">
        <f t="shared" ref="L51:L115" si="12">J51+K51</f>
        <v>25500</v>
      </c>
      <c r="M51" s="279">
        <f>SUM(M52,M283)</f>
        <v>0</v>
      </c>
      <c r="N51" s="78">
        <f>SUM(N52,N283)</f>
        <v>0</v>
      </c>
      <c r="O51" s="79">
        <f t="shared" ref="O51:O115" si="13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8"/>
        <v>642395</v>
      </c>
      <c r="D52" s="223">
        <f t="shared" ref="D52" si="14">SUM(D53,D195)</f>
        <v>373995</v>
      </c>
      <c r="E52" s="82">
        <f>SUM(E53,E195)</f>
        <v>15390</v>
      </c>
      <c r="F52" s="224">
        <f t="shared" si="10"/>
        <v>389385</v>
      </c>
      <c r="G52" s="223">
        <f>SUM(G53,G195)</f>
        <v>223203</v>
      </c>
      <c r="H52" s="176">
        <f>SUM(H53,H195)</f>
        <v>4307</v>
      </c>
      <c r="I52" s="83">
        <f t="shared" si="11"/>
        <v>227510</v>
      </c>
      <c r="J52" s="223">
        <f>SUM(J53,J195)</f>
        <v>13821</v>
      </c>
      <c r="K52" s="176">
        <f>SUM(K53,K195)</f>
        <v>11679</v>
      </c>
      <c r="L52" s="83">
        <f t="shared" si="12"/>
        <v>25500</v>
      </c>
      <c r="M52" s="280">
        <f>SUM(M53,M195)</f>
        <v>0</v>
      </c>
      <c r="N52" s="82">
        <f>SUM(N53,N195)</f>
        <v>0</v>
      </c>
      <c r="O52" s="83">
        <f t="shared" si="13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8"/>
        <v>626804</v>
      </c>
      <c r="D53" s="225">
        <f t="shared" ref="D53" si="15">SUM(D54,D76,D174,D188)</f>
        <v>363404</v>
      </c>
      <c r="E53" s="85">
        <f>SUM(E54,E76,E174,E188)</f>
        <v>15390</v>
      </c>
      <c r="F53" s="226">
        <f t="shared" si="10"/>
        <v>378794</v>
      </c>
      <c r="G53" s="225">
        <f>SUM(G54,G76,G174,G188)</f>
        <v>223203</v>
      </c>
      <c r="H53" s="177">
        <f>SUM(H54,H76,H174,H188)</f>
        <v>2307</v>
      </c>
      <c r="I53" s="86">
        <f t="shared" si="11"/>
        <v>225510</v>
      </c>
      <c r="J53" s="225">
        <f>SUM(J54,J76,J174,J188)</f>
        <v>13821</v>
      </c>
      <c r="K53" s="177">
        <f>SUM(K54,K76,K174,K188)</f>
        <v>8679</v>
      </c>
      <c r="L53" s="86">
        <f t="shared" si="12"/>
        <v>22500</v>
      </c>
      <c r="M53" s="281">
        <f>SUM(M54,M76,M174,M188)</f>
        <v>0</v>
      </c>
      <c r="N53" s="85">
        <f>SUM(N54,N76,N174,N188)</f>
        <v>0</v>
      </c>
      <c r="O53" s="86">
        <f t="shared" si="13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8"/>
        <v>467966</v>
      </c>
      <c r="D54" s="227">
        <f t="shared" ref="D54" si="16">SUM(D55,D68)</f>
        <v>230508</v>
      </c>
      <c r="E54" s="88">
        <f>SUM(E55,E68)</f>
        <v>14255</v>
      </c>
      <c r="F54" s="228">
        <f t="shared" si="10"/>
        <v>244763</v>
      </c>
      <c r="G54" s="227">
        <f>SUM(G55,G68)</f>
        <v>223203</v>
      </c>
      <c r="H54" s="178">
        <f>SUM(H55,H68)</f>
        <v>0</v>
      </c>
      <c r="I54" s="89">
        <f t="shared" si="11"/>
        <v>223203</v>
      </c>
      <c r="J54" s="227">
        <f>SUM(J55,J68)</f>
        <v>0</v>
      </c>
      <c r="K54" s="178">
        <f>SUM(K55,K68)</f>
        <v>0</v>
      </c>
      <c r="L54" s="89">
        <f t="shared" si="12"/>
        <v>0</v>
      </c>
      <c r="M54" s="122">
        <f>SUM(M55,M68)</f>
        <v>0</v>
      </c>
      <c r="N54" s="88">
        <f>SUM(N55,N68)</f>
        <v>0</v>
      </c>
      <c r="O54" s="89">
        <f t="shared" si="13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8"/>
        <v>359650</v>
      </c>
      <c r="D55" s="229">
        <f t="shared" ref="D55" si="17">SUM(D56,D59,D67)</f>
        <v>165455</v>
      </c>
      <c r="E55" s="43">
        <f>SUM(E56,E59,E67)</f>
        <v>14255</v>
      </c>
      <c r="F55" s="230">
        <f t="shared" si="10"/>
        <v>179710</v>
      </c>
      <c r="G55" s="229">
        <f>SUM(G56,G59,G67)</f>
        <v>179940</v>
      </c>
      <c r="H55" s="91">
        <f>SUM(H56,H59,H67)</f>
        <v>0</v>
      </c>
      <c r="I55" s="101">
        <f t="shared" si="11"/>
        <v>179940</v>
      </c>
      <c r="J55" s="229">
        <f>SUM(J56,J59,J67)</f>
        <v>0</v>
      </c>
      <c r="K55" s="91">
        <f>SUM(K56,K59,K67)</f>
        <v>0</v>
      </c>
      <c r="L55" s="101">
        <f t="shared" si="12"/>
        <v>0</v>
      </c>
      <c r="M55" s="123">
        <f>SUM(M56,M59,M67)</f>
        <v>0</v>
      </c>
      <c r="N55" s="114">
        <f>SUM(N56,N59,N67)</f>
        <v>0</v>
      </c>
      <c r="O55" s="141">
        <f t="shared" si="13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8"/>
        <v>330635</v>
      </c>
      <c r="D56" s="115">
        <f t="shared" ref="D56" si="18">SUM(D57:D58)</f>
        <v>157187</v>
      </c>
      <c r="E56" s="93">
        <f>SUM(E57:E58)</f>
        <v>0</v>
      </c>
      <c r="F56" s="231">
        <f t="shared" si="10"/>
        <v>157187</v>
      </c>
      <c r="G56" s="115">
        <f>SUM(G57:G58)</f>
        <v>173448</v>
      </c>
      <c r="H56" s="179">
        <f>SUM(H57:H58)</f>
        <v>0</v>
      </c>
      <c r="I56" s="94">
        <f t="shared" si="11"/>
        <v>173448</v>
      </c>
      <c r="J56" s="115">
        <f>SUM(J57:J58)</f>
        <v>0</v>
      </c>
      <c r="K56" s="179">
        <f>SUM(K57:K58)</f>
        <v>0</v>
      </c>
      <c r="L56" s="94">
        <f t="shared" si="12"/>
        <v>0</v>
      </c>
      <c r="M56" s="120">
        <f>SUM(M57:M58)</f>
        <v>0</v>
      </c>
      <c r="N56" s="93">
        <f>SUM(N57:N58)</f>
        <v>0</v>
      </c>
      <c r="O56" s="94">
        <f t="shared" si="13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8"/>
        <v>0</v>
      </c>
      <c r="D57" s="232"/>
      <c r="E57" s="47"/>
      <c r="F57" s="127">
        <f t="shared" si="10"/>
        <v>0</v>
      </c>
      <c r="G57" s="232"/>
      <c r="H57" s="180"/>
      <c r="I57" s="95">
        <f t="shared" si="11"/>
        <v>0</v>
      </c>
      <c r="J57" s="232"/>
      <c r="K57" s="180"/>
      <c r="L57" s="95">
        <f t="shared" si="12"/>
        <v>0</v>
      </c>
      <c r="M57" s="275"/>
      <c r="N57" s="47"/>
      <c r="O57" s="95">
        <f t="shared" si="13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8"/>
        <v>330635</v>
      </c>
      <c r="D58" s="233">
        <v>157187</v>
      </c>
      <c r="E58" s="52"/>
      <c r="F58" s="126">
        <f t="shared" si="10"/>
        <v>157187</v>
      </c>
      <c r="G58" s="233">
        <f>151608+6704+15136</f>
        <v>173448</v>
      </c>
      <c r="H58" s="181"/>
      <c r="I58" s="96">
        <f t="shared" si="11"/>
        <v>173448</v>
      </c>
      <c r="J58" s="233"/>
      <c r="K58" s="181"/>
      <c r="L58" s="96">
        <f t="shared" si="12"/>
        <v>0</v>
      </c>
      <c r="M58" s="110"/>
      <c r="N58" s="52"/>
      <c r="O58" s="96">
        <f t="shared" si="13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8"/>
        <v>29015</v>
      </c>
      <c r="D59" s="234">
        <f t="shared" ref="D59" si="19">SUM(D60:D66)</f>
        <v>8268</v>
      </c>
      <c r="E59" s="34">
        <f>SUM(E60:E66)</f>
        <v>14255</v>
      </c>
      <c r="F59" s="131">
        <f>D59+E59</f>
        <v>22523</v>
      </c>
      <c r="G59" s="234">
        <f>SUM(G60:G66)</f>
        <v>6492</v>
      </c>
      <c r="H59" s="104">
        <f>SUM(H60:H66)</f>
        <v>0</v>
      </c>
      <c r="I59" s="98">
        <f t="shared" si="11"/>
        <v>6492</v>
      </c>
      <c r="J59" s="234">
        <f>SUM(J60:J66)</f>
        <v>0</v>
      </c>
      <c r="K59" s="104">
        <f>SUM(K60:K66)</f>
        <v>0</v>
      </c>
      <c r="L59" s="98">
        <f t="shared" si="12"/>
        <v>0</v>
      </c>
      <c r="M59" s="119">
        <f>SUM(M60:M66)</f>
        <v>0</v>
      </c>
      <c r="N59" s="34">
        <f>SUM(N60:N66)</f>
        <v>0</v>
      </c>
      <c r="O59" s="98">
        <f t="shared" si="13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8"/>
        <v>3636</v>
      </c>
      <c r="D60" s="233">
        <v>3636</v>
      </c>
      <c r="E60" s="52"/>
      <c r="F60" s="126">
        <f t="shared" si="10"/>
        <v>3636</v>
      </c>
      <c r="G60" s="233"/>
      <c r="H60" s="181"/>
      <c r="I60" s="96">
        <f t="shared" si="11"/>
        <v>0</v>
      </c>
      <c r="J60" s="233"/>
      <c r="K60" s="181"/>
      <c r="L60" s="96">
        <f t="shared" si="12"/>
        <v>0</v>
      </c>
      <c r="M60" s="110"/>
      <c r="N60" s="52"/>
      <c r="O60" s="96">
        <f t="shared" si="13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8"/>
        <v>897</v>
      </c>
      <c r="D61" s="233">
        <v>897</v>
      </c>
      <c r="E61" s="52"/>
      <c r="F61" s="126">
        <f t="shared" si="10"/>
        <v>897</v>
      </c>
      <c r="G61" s="233"/>
      <c r="H61" s="181"/>
      <c r="I61" s="96">
        <f t="shared" si="11"/>
        <v>0</v>
      </c>
      <c r="J61" s="233"/>
      <c r="K61" s="181"/>
      <c r="L61" s="96">
        <f t="shared" si="12"/>
        <v>0</v>
      </c>
      <c r="M61" s="110"/>
      <c r="N61" s="52"/>
      <c r="O61" s="96">
        <f t="shared" si="13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8"/>
        <v>0</v>
      </c>
      <c r="D62" s="233"/>
      <c r="E62" s="52"/>
      <c r="F62" s="126">
        <f t="shared" si="10"/>
        <v>0</v>
      </c>
      <c r="G62" s="233"/>
      <c r="H62" s="181"/>
      <c r="I62" s="96">
        <f t="shared" si="11"/>
        <v>0</v>
      </c>
      <c r="J62" s="233"/>
      <c r="K62" s="181"/>
      <c r="L62" s="96">
        <f t="shared" si="12"/>
        <v>0</v>
      </c>
      <c r="M62" s="110"/>
      <c r="N62" s="52"/>
      <c r="O62" s="96">
        <f t="shared" si="13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8"/>
        <v>0</v>
      </c>
      <c r="D63" s="233"/>
      <c r="E63" s="52"/>
      <c r="F63" s="126">
        <f t="shared" si="10"/>
        <v>0</v>
      </c>
      <c r="G63" s="233"/>
      <c r="H63" s="181"/>
      <c r="I63" s="96">
        <f t="shared" si="11"/>
        <v>0</v>
      </c>
      <c r="J63" s="233"/>
      <c r="K63" s="181"/>
      <c r="L63" s="96">
        <f t="shared" si="12"/>
        <v>0</v>
      </c>
      <c r="M63" s="110"/>
      <c r="N63" s="52"/>
      <c r="O63" s="96">
        <f t="shared" si="13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8"/>
        <v>2595</v>
      </c>
      <c r="D64" s="233">
        <v>2595</v>
      </c>
      <c r="E64" s="52"/>
      <c r="F64" s="126">
        <f t="shared" si="10"/>
        <v>2595</v>
      </c>
      <c r="G64" s="233"/>
      <c r="H64" s="181"/>
      <c r="I64" s="96">
        <f t="shared" si="11"/>
        <v>0</v>
      </c>
      <c r="J64" s="233"/>
      <c r="K64" s="181"/>
      <c r="L64" s="96">
        <f t="shared" si="12"/>
        <v>0</v>
      </c>
      <c r="M64" s="110"/>
      <c r="N64" s="52"/>
      <c r="O64" s="96">
        <f t="shared" si="13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8"/>
        <v>14255</v>
      </c>
      <c r="D65" s="233"/>
      <c r="E65" s="52">
        <v>14255</v>
      </c>
      <c r="F65" s="126">
        <f t="shared" si="10"/>
        <v>14255</v>
      </c>
      <c r="G65" s="233"/>
      <c r="H65" s="181"/>
      <c r="I65" s="96">
        <f t="shared" si="11"/>
        <v>0</v>
      </c>
      <c r="J65" s="233"/>
      <c r="K65" s="181"/>
      <c r="L65" s="96">
        <f t="shared" si="12"/>
        <v>0</v>
      </c>
      <c r="M65" s="110"/>
      <c r="N65" s="52"/>
      <c r="O65" s="96">
        <f t="shared" si="13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8"/>
        <v>7632</v>
      </c>
      <c r="D66" s="233">
        <v>1140</v>
      </c>
      <c r="E66" s="52"/>
      <c r="F66" s="126">
        <f t="shared" si="10"/>
        <v>1140</v>
      </c>
      <c r="G66" s="233">
        <f>5064+492+936</f>
        <v>6492</v>
      </c>
      <c r="H66" s="181"/>
      <c r="I66" s="96">
        <f t="shared" si="11"/>
        <v>6492</v>
      </c>
      <c r="J66" s="233"/>
      <c r="K66" s="181"/>
      <c r="L66" s="96">
        <f t="shared" si="12"/>
        <v>0</v>
      </c>
      <c r="M66" s="110"/>
      <c r="N66" s="52"/>
      <c r="O66" s="96">
        <f t="shared" si="13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8"/>
        <v>0</v>
      </c>
      <c r="D67" s="235"/>
      <c r="E67" s="99"/>
      <c r="F67" s="236">
        <f t="shared" si="10"/>
        <v>0</v>
      </c>
      <c r="G67" s="235"/>
      <c r="H67" s="182"/>
      <c r="I67" s="100">
        <f t="shared" si="11"/>
        <v>0</v>
      </c>
      <c r="J67" s="235"/>
      <c r="K67" s="182"/>
      <c r="L67" s="100">
        <f t="shared" si="12"/>
        <v>0</v>
      </c>
      <c r="M67" s="282"/>
      <c r="N67" s="99"/>
      <c r="O67" s="100">
        <f t="shared" si="13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8"/>
        <v>108316</v>
      </c>
      <c r="D68" s="229">
        <f t="shared" ref="D68" si="20">SUM(D69:D70)</f>
        <v>65053</v>
      </c>
      <c r="E68" s="43">
        <f>SUM(E69:E70)</f>
        <v>0</v>
      </c>
      <c r="F68" s="230">
        <f>D68+E68</f>
        <v>65053</v>
      </c>
      <c r="G68" s="229">
        <f>SUM(G69:G70)</f>
        <v>43263</v>
      </c>
      <c r="H68" s="91">
        <f>SUM(H69:H70)</f>
        <v>0</v>
      </c>
      <c r="I68" s="101">
        <f t="shared" si="11"/>
        <v>43263</v>
      </c>
      <c r="J68" s="229">
        <f>SUM(J69:J70)</f>
        <v>0</v>
      </c>
      <c r="K68" s="91">
        <f>SUM(K69:K70)</f>
        <v>0</v>
      </c>
      <c r="L68" s="101">
        <f t="shared" si="12"/>
        <v>0</v>
      </c>
      <c r="M68" s="109">
        <f>SUM(M69:M70)</f>
        <v>0</v>
      </c>
      <c r="N68" s="43">
        <f>SUM(N69:N70)</f>
        <v>0</v>
      </c>
      <c r="O68" s="101">
        <f t="shared" si="13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8"/>
        <v>87692</v>
      </c>
      <c r="D69" s="232">
        <v>45089</v>
      </c>
      <c r="E69" s="47"/>
      <c r="F69" s="127">
        <f t="shared" si="10"/>
        <v>45089</v>
      </c>
      <c r="G69" s="232">
        <f>37058+1721+3824</f>
        <v>42603</v>
      </c>
      <c r="H69" s="180"/>
      <c r="I69" s="95">
        <f t="shared" si="11"/>
        <v>42603</v>
      </c>
      <c r="J69" s="232"/>
      <c r="K69" s="180"/>
      <c r="L69" s="95">
        <f t="shared" si="12"/>
        <v>0</v>
      </c>
      <c r="M69" s="275"/>
      <c r="N69" s="47"/>
      <c r="O69" s="95">
        <f t="shared" si="13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8"/>
        <v>20624</v>
      </c>
      <c r="D70" s="234">
        <f t="shared" ref="D70" si="21">SUM(D71:D75)</f>
        <v>19964</v>
      </c>
      <c r="E70" s="34">
        <f>SUM(E71:E75)</f>
        <v>0</v>
      </c>
      <c r="F70" s="131">
        <f t="shared" si="10"/>
        <v>19964</v>
      </c>
      <c r="G70" s="234">
        <f>SUM(G71:G75)</f>
        <v>660</v>
      </c>
      <c r="H70" s="104">
        <f>SUM(H71:H75)</f>
        <v>0</v>
      </c>
      <c r="I70" s="98">
        <f t="shared" si="11"/>
        <v>660</v>
      </c>
      <c r="J70" s="234">
        <f>SUM(J71:J75)</f>
        <v>0</v>
      </c>
      <c r="K70" s="104">
        <f>SUM(K71:K75)</f>
        <v>0</v>
      </c>
      <c r="L70" s="98">
        <f t="shared" si="12"/>
        <v>0</v>
      </c>
      <c r="M70" s="119">
        <f>SUM(M71:M75)</f>
        <v>0</v>
      </c>
      <c r="N70" s="34">
        <f>SUM(N71:N75)</f>
        <v>0</v>
      </c>
      <c r="O70" s="98">
        <f t="shared" si="13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8"/>
        <v>12086</v>
      </c>
      <c r="D71" s="233">
        <v>11426</v>
      </c>
      <c r="E71" s="52"/>
      <c r="F71" s="126">
        <f t="shared" si="10"/>
        <v>11426</v>
      </c>
      <c r="G71" s="233">
        <f>420+100+140</f>
        <v>660</v>
      </c>
      <c r="H71" s="181"/>
      <c r="I71" s="96">
        <f t="shared" si="11"/>
        <v>660</v>
      </c>
      <c r="J71" s="233"/>
      <c r="K71" s="181"/>
      <c r="L71" s="96">
        <f t="shared" si="12"/>
        <v>0</v>
      </c>
      <c r="M71" s="110"/>
      <c r="N71" s="52"/>
      <c r="O71" s="96">
        <f t="shared" si="13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8"/>
        <v>0</v>
      </c>
      <c r="D72" s="233"/>
      <c r="E72" s="52"/>
      <c r="F72" s="126">
        <f t="shared" si="10"/>
        <v>0</v>
      </c>
      <c r="G72" s="233"/>
      <c r="H72" s="181"/>
      <c r="I72" s="96">
        <f t="shared" si="11"/>
        <v>0</v>
      </c>
      <c r="J72" s="233"/>
      <c r="K72" s="181"/>
      <c r="L72" s="96">
        <f t="shared" si="12"/>
        <v>0</v>
      </c>
      <c r="M72" s="110"/>
      <c r="N72" s="52"/>
      <c r="O72" s="96">
        <f t="shared" si="13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8"/>
        <v>0</v>
      </c>
      <c r="D73" s="233"/>
      <c r="E73" s="52"/>
      <c r="F73" s="126">
        <f t="shared" si="10"/>
        <v>0</v>
      </c>
      <c r="G73" s="233"/>
      <c r="H73" s="181"/>
      <c r="I73" s="96">
        <f t="shared" si="11"/>
        <v>0</v>
      </c>
      <c r="J73" s="233"/>
      <c r="K73" s="181"/>
      <c r="L73" s="96">
        <f t="shared" si="12"/>
        <v>0</v>
      </c>
      <c r="M73" s="110"/>
      <c r="N73" s="52"/>
      <c r="O73" s="96">
        <f t="shared" si="13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8"/>
        <v>8538</v>
      </c>
      <c r="D74" s="233">
        <v>8538</v>
      </c>
      <c r="E74" s="52"/>
      <c r="F74" s="126">
        <f t="shared" si="10"/>
        <v>8538</v>
      </c>
      <c r="G74" s="233"/>
      <c r="H74" s="181"/>
      <c r="I74" s="96">
        <f t="shared" si="11"/>
        <v>0</v>
      </c>
      <c r="J74" s="233"/>
      <c r="K74" s="181"/>
      <c r="L74" s="96">
        <f t="shared" si="12"/>
        <v>0</v>
      </c>
      <c r="M74" s="110"/>
      <c r="N74" s="52"/>
      <c r="O74" s="96">
        <f t="shared" si="13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8"/>
        <v>0</v>
      </c>
      <c r="D75" s="233"/>
      <c r="E75" s="52"/>
      <c r="F75" s="126">
        <f t="shared" si="10"/>
        <v>0</v>
      </c>
      <c r="G75" s="233"/>
      <c r="H75" s="181"/>
      <c r="I75" s="96">
        <f t="shared" si="11"/>
        <v>0</v>
      </c>
      <c r="J75" s="233"/>
      <c r="K75" s="181"/>
      <c r="L75" s="96">
        <f t="shared" si="12"/>
        <v>0</v>
      </c>
      <c r="M75" s="110"/>
      <c r="N75" s="52"/>
      <c r="O75" s="96">
        <f t="shared" si="13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8"/>
        <v>158838</v>
      </c>
      <c r="D76" s="227">
        <f t="shared" ref="D76" si="22">SUM(D77,D84,D131,D165,D166,D173)</f>
        <v>132896</v>
      </c>
      <c r="E76" s="88">
        <f>SUM(E77,E84,E131,E165,E166,E173)</f>
        <v>1135</v>
      </c>
      <c r="F76" s="228">
        <f t="shared" si="10"/>
        <v>134031</v>
      </c>
      <c r="G76" s="227">
        <f>SUM(G77,G84,G131,G165,G166,G173)</f>
        <v>0</v>
      </c>
      <c r="H76" s="178">
        <f>SUM(H77,H84,H131,H165,H166,H173)</f>
        <v>2307</v>
      </c>
      <c r="I76" s="89">
        <f t="shared" si="11"/>
        <v>2307</v>
      </c>
      <c r="J76" s="227">
        <f>SUM(J77,J84,J131,J165,J166,J173)</f>
        <v>13821</v>
      </c>
      <c r="K76" s="178">
        <f>SUM(K77,K84,K131,K165,K166,K173)</f>
        <v>8679</v>
      </c>
      <c r="L76" s="89">
        <f t="shared" si="12"/>
        <v>22500</v>
      </c>
      <c r="M76" s="122">
        <f>SUM(M77,M84,M131,M165,M166,M173)</f>
        <v>0</v>
      </c>
      <c r="N76" s="88">
        <f>SUM(N77,N84,N131,N165,N166,N173)</f>
        <v>0</v>
      </c>
      <c r="O76" s="89">
        <f t="shared" si="13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8"/>
        <v>257</v>
      </c>
      <c r="D77" s="229">
        <f t="shared" ref="D77" si="23">SUM(D78,D81)</f>
        <v>257</v>
      </c>
      <c r="E77" s="43">
        <f>SUM(E78,E81)</f>
        <v>0</v>
      </c>
      <c r="F77" s="230">
        <f t="shared" si="10"/>
        <v>257</v>
      </c>
      <c r="G77" s="229">
        <f>SUM(G78,G81)</f>
        <v>0</v>
      </c>
      <c r="H77" s="91">
        <f>SUM(H78,H81)</f>
        <v>0</v>
      </c>
      <c r="I77" s="101">
        <f t="shared" si="11"/>
        <v>0</v>
      </c>
      <c r="J77" s="229">
        <f>SUM(J78,J81)</f>
        <v>0</v>
      </c>
      <c r="K77" s="91">
        <f>SUM(K78,K81)</f>
        <v>0</v>
      </c>
      <c r="L77" s="101">
        <f t="shared" si="12"/>
        <v>0</v>
      </c>
      <c r="M77" s="109">
        <f>SUM(M78,M81)</f>
        <v>0</v>
      </c>
      <c r="N77" s="43">
        <f>SUM(N78,N81)</f>
        <v>0</v>
      </c>
      <c r="O77" s="101">
        <f t="shared" si="13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8"/>
        <v>257</v>
      </c>
      <c r="D78" s="237">
        <f t="shared" ref="D78" si="24">SUM(D79:D80)</f>
        <v>257</v>
      </c>
      <c r="E78" s="60">
        <f>SUM(E79:E80)</f>
        <v>0</v>
      </c>
      <c r="F78" s="238">
        <f t="shared" si="10"/>
        <v>257</v>
      </c>
      <c r="G78" s="237">
        <f>SUM(G79:G80)</f>
        <v>0</v>
      </c>
      <c r="H78" s="183">
        <f>SUM(H79:H80)</f>
        <v>0</v>
      </c>
      <c r="I78" s="103">
        <f t="shared" si="11"/>
        <v>0</v>
      </c>
      <c r="J78" s="237">
        <f>SUM(J79:J80)</f>
        <v>0</v>
      </c>
      <c r="K78" s="183">
        <f>SUM(K79:K80)</f>
        <v>0</v>
      </c>
      <c r="L78" s="103">
        <f t="shared" si="12"/>
        <v>0</v>
      </c>
      <c r="M78" s="124">
        <f>SUM(M79:M80)</f>
        <v>0</v>
      </c>
      <c r="N78" s="60">
        <f>SUM(N79:N80)</f>
        <v>0</v>
      </c>
      <c r="O78" s="103">
        <f t="shared" si="13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8"/>
        <v>0</v>
      </c>
      <c r="D79" s="233"/>
      <c r="E79" s="52"/>
      <c r="F79" s="126">
        <f t="shared" si="10"/>
        <v>0</v>
      </c>
      <c r="G79" s="233"/>
      <c r="H79" s="181"/>
      <c r="I79" s="96">
        <f t="shared" si="11"/>
        <v>0</v>
      </c>
      <c r="J79" s="233"/>
      <c r="K79" s="181"/>
      <c r="L79" s="96">
        <f t="shared" si="12"/>
        <v>0</v>
      </c>
      <c r="M79" s="110"/>
      <c r="N79" s="52"/>
      <c r="O79" s="96">
        <f t="shared" si="13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8"/>
        <v>257</v>
      </c>
      <c r="D80" s="233">
        <v>257</v>
      </c>
      <c r="E80" s="52"/>
      <c r="F80" s="126">
        <f t="shared" si="10"/>
        <v>257</v>
      </c>
      <c r="G80" s="233"/>
      <c r="H80" s="181"/>
      <c r="I80" s="96">
        <f t="shared" si="11"/>
        <v>0</v>
      </c>
      <c r="J80" s="233"/>
      <c r="K80" s="181"/>
      <c r="L80" s="96">
        <f t="shared" si="12"/>
        <v>0</v>
      </c>
      <c r="M80" s="110"/>
      <c r="N80" s="52"/>
      <c r="O80" s="96">
        <f t="shared" si="13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8"/>
        <v>0</v>
      </c>
      <c r="D81" s="234">
        <f t="shared" ref="D81" si="25">SUM(D82:D83)</f>
        <v>0</v>
      </c>
      <c r="E81" s="34">
        <f>SUM(E82:E83)</f>
        <v>0</v>
      </c>
      <c r="F81" s="131">
        <f t="shared" si="10"/>
        <v>0</v>
      </c>
      <c r="G81" s="234">
        <f>SUM(G82:G83)</f>
        <v>0</v>
      </c>
      <c r="H81" s="104">
        <f>SUM(H82:H83)</f>
        <v>0</v>
      </c>
      <c r="I81" s="98">
        <f t="shared" si="11"/>
        <v>0</v>
      </c>
      <c r="J81" s="234">
        <f>SUM(J82:J83)</f>
        <v>0</v>
      </c>
      <c r="K81" s="104">
        <f>SUM(K82:K83)</f>
        <v>0</v>
      </c>
      <c r="L81" s="98">
        <f t="shared" si="12"/>
        <v>0</v>
      </c>
      <c r="M81" s="119">
        <f>SUM(M82:M83)</f>
        <v>0</v>
      </c>
      <c r="N81" s="34">
        <f>SUM(N82:N83)</f>
        <v>0</v>
      </c>
      <c r="O81" s="98">
        <f t="shared" si="13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8"/>
        <v>0</v>
      </c>
      <c r="D82" s="233"/>
      <c r="E82" s="52"/>
      <c r="F82" s="126">
        <f t="shared" si="10"/>
        <v>0</v>
      </c>
      <c r="G82" s="233"/>
      <c r="H82" s="181"/>
      <c r="I82" s="96">
        <f t="shared" si="11"/>
        <v>0</v>
      </c>
      <c r="J82" s="233"/>
      <c r="K82" s="181"/>
      <c r="L82" s="96">
        <f t="shared" si="12"/>
        <v>0</v>
      </c>
      <c r="M82" s="110"/>
      <c r="N82" s="52"/>
      <c r="O82" s="96">
        <f t="shared" si="13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8"/>
        <v>0</v>
      </c>
      <c r="D83" s="233"/>
      <c r="E83" s="52"/>
      <c r="F83" s="126">
        <f t="shared" si="10"/>
        <v>0</v>
      </c>
      <c r="G83" s="233"/>
      <c r="H83" s="181"/>
      <c r="I83" s="96">
        <f t="shared" si="11"/>
        <v>0</v>
      </c>
      <c r="J83" s="233"/>
      <c r="K83" s="181"/>
      <c r="L83" s="96">
        <f t="shared" si="12"/>
        <v>0</v>
      </c>
      <c r="M83" s="110"/>
      <c r="N83" s="52"/>
      <c r="O83" s="96">
        <f t="shared" si="13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8"/>
        <v>130420</v>
      </c>
      <c r="D84" s="229">
        <f t="shared" ref="D84" si="26">SUM(D85,D90,D96,D104,D113,D117,D123,D129)</f>
        <v>116858</v>
      </c>
      <c r="E84" s="43">
        <f>SUM(E85,E90,E96,E104,E113,E117,E123,E129)</f>
        <v>1135</v>
      </c>
      <c r="F84" s="230">
        <f t="shared" si="10"/>
        <v>117993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11"/>
        <v>0</v>
      </c>
      <c r="J84" s="229">
        <f>SUM(J85,J90,J96,J104,J113,J117,J123,J129)</f>
        <v>6843</v>
      </c>
      <c r="K84" s="91">
        <f>SUM(K85,K90,K96,K104,K113,K117,K123,K129)</f>
        <v>5584</v>
      </c>
      <c r="L84" s="101">
        <f t="shared" si="12"/>
        <v>12427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13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8"/>
        <v>3728</v>
      </c>
      <c r="D85" s="115">
        <f t="shared" ref="D85" si="27">SUM(D86:D89)</f>
        <v>3660</v>
      </c>
      <c r="E85" s="93">
        <f>SUM(E86:E89)</f>
        <v>0</v>
      </c>
      <c r="F85" s="231">
        <f t="shared" si="10"/>
        <v>3660</v>
      </c>
      <c r="G85" s="115">
        <f>SUM(G86:G89)</f>
        <v>0</v>
      </c>
      <c r="H85" s="179">
        <f>SUM(H86:H89)</f>
        <v>0</v>
      </c>
      <c r="I85" s="94">
        <f t="shared" si="11"/>
        <v>0</v>
      </c>
      <c r="J85" s="115">
        <f>SUM(J86:J89)</f>
        <v>0</v>
      </c>
      <c r="K85" s="179">
        <f>SUM(K86:K89)</f>
        <v>68</v>
      </c>
      <c r="L85" s="94">
        <f t="shared" si="12"/>
        <v>68</v>
      </c>
      <c r="M85" s="120">
        <f>SUM(M86:M89)</f>
        <v>0</v>
      </c>
      <c r="N85" s="93">
        <f>SUM(N86:N89)</f>
        <v>0</v>
      </c>
      <c r="O85" s="94">
        <f t="shared" si="13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8"/>
        <v>0</v>
      </c>
      <c r="D86" s="232"/>
      <c r="E86" s="47"/>
      <c r="F86" s="127">
        <f t="shared" si="10"/>
        <v>0</v>
      </c>
      <c r="G86" s="232"/>
      <c r="H86" s="180"/>
      <c r="I86" s="95">
        <f t="shared" si="11"/>
        <v>0</v>
      </c>
      <c r="J86" s="232"/>
      <c r="K86" s="180"/>
      <c r="L86" s="95">
        <f t="shared" si="12"/>
        <v>0</v>
      </c>
      <c r="M86" s="275"/>
      <c r="N86" s="47"/>
      <c r="O86" s="95">
        <f t="shared" si="13"/>
        <v>0</v>
      </c>
      <c r="P86" s="351"/>
    </row>
    <row r="87" spans="1:16" ht="36" x14ac:dyDescent="0.2">
      <c r="A87" s="31">
        <v>2212</v>
      </c>
      <c r="B87" s="50" t="s">
        <v>74</v>
      </c>
      <c r="C87" s="343">
        <f t="shared" si="8"/>
        <v>3316</v>
      </c>
      <c r="D87" s="233">
        <f>1250+1758+240</f>
        <v>3248</v>
      </c>
      <c r="E87" s="52"/>
      <c r="F87" s="126">
        <f t="shared" si="10"/>
        <v>3248</v>
      </c>
      <c r="G87" s="233"/>
      <c r="H87" s="181"/>
      <c r="I87" s="96">
        <f t="shared" si="11"/>
        <v>0</v>
      </c>
      <c r="J87" s="233"/>
      <c r="K87" s="181">
        <v>68</v>
      </c>
      <c r="L87" s="96">
        <f t="shared" si="12"/>
        <v>68</v>
      </c>
      <c r="M87" s="110"/>
      <c r="N87" s="52"/>
      <c r="O87" s="110">
        <f t="shared" si="13"/>
        <v>0</v>
      </c>
      <c r="P87" s="449" t="s">
        <v>413</v>
      </c>
    </row>
    <row r="88" spans="1:16" ht="24" x14ac:dyDescent="0.25">
      <c r="A88" s="31">
        <v>2214</v>
      </c>
      <c r="B88" s="50" t="s">
        <v>75</v>
      </c>
      <c r="C88" s="343">
        <f t="shared" si="8"/>
        <v>342</v>
      </c>
      <c r="D88" s="233">
        <v>342</v>
      </c>
      <c r="E88" s="52"/>
      <c r="F88" s="126">
        <f t="shared" si="10"/>
        <v>342</v>
      </c>
      <c r="G88" s="233"/>
      <c r="H88" s="181"/>
      <c r="I88" s="96">
        <f t="shared" si="11"/>
        <v>0</v>
      </c>
      <c r="J88" s="233"/>
      <c r="K88" s="181"/>
      <c r="L88" s="96">
        <f t="shared" si="12"/>
        <v>0</v>
      </c>
      <c r="M88" s="110"/>
      <c r="N88" s="52"/>
      <c r="O88" s="110">
        <f t="shared" si="13"/>
        <v>0</v>
      </c>
      <c r="P88" s="423"/>
    </row>
    <row r="89" spans="1:16" x14ac:dyDescent="0.25">
      <c r="A89" s="31">
        <v>2219</v>
      </c>
      <c r="B89" s="50" t="s">
        <v>76</v>
      </c>
      <c r="C89" s="343">
        <f t="shared" si="8"/>
        <v>70</v>
      </c>
      <c r="D89" s="233">
        <f>484-414</f>
        <v>70</v>
      </c>
      <c r="E89" s="52"/>
      <c r="F89" s="126">
        <f t="shared" si="10"/>
        <v>70</v>
      </c>
      <c r="G89" s="233"/>
      <c r="H89" s="181"/>
      <c r="I89" s="96">
        <f t="shared" si="11"/>
        <v>0</v>
      </c>
      <c r="J89" s="233"/>
      <c r="K89" s="181"/>
      <c r="L89" s="96">
        <f t="shared" si="12"/>
        <v>0</v>
      </c>
      <c r="M89" s="110"/>
      <c r="N89" s="52"/>
      <c r="O89" s="110">
        <f t="shared" si="13"/>
        <v>0</v>
      </c>
      <c r="P89" s="423"/>
    </row>
    <row r="90" spans="1:16" ht="24" x14ac:dyDescent="0.25">
      <c r="A90" s="97">
        <v>2220</v>
      </c>
      <c r="B90" s="50" t="s">
        <v>77</v>
      </c>
      <c r="C90" s="343">
        <f t="shared" si="8"/>
        <v>114089</v>
      </c>
      <c r="D90" s="234">
        <f t="shared" ref="D90" si="28">SUM(D91:D95)</f>
        <v>107980</v>
      </c>
      <c r="E90" s="34">
        <f>SUM(E91:E95)</f>
        <v>0</v>
      </c>
      <c r="F90" s="131">
        <f t="shared" si="10"/>
        <v>107980</v>
      </c>
      <c r="G90" s="234">
        <f>SUM(G91:G95)</f>
        <v>0</v>
      </c>
      <c r="H90" s="104">
        <f>SUM(H91:H95)</f>
        <v>0</v>
      </c>
      <c r="I90" s="98">
        <f t="shared" si="11"/>
        <v>0</v>
      </c>
      <c r="J90" s="234">
        <f>SUM(J91:J95)</f>
        <v>5867</v>
      </c>
      <c r="K90" s="104">
        <f>SUM(K91:K95)</f>
        <v>242</v>
      </c>
      <c r="L90" s="98">
        <f t="shared" si="12"/>
        <v>6109</v>
      </c>
      <c r="M90" s="119">
        <f>SUM(M91:M95)</f>
        <v>0</v>
      </c>
      <c r="N90" s="34">
        <f>SUM(N91:N95)</f>
        <v>0</v>
      </c>
      <c r="O90" s="119">
        <f t="shared" si="13"/>
        <v>0</v>
      </c>
      <c r="P90" s="423"/>
    </row>
    <row r="91" spans="1:16" x14ac:dyDescent="0.25">
      <c r="A91" s="31">
        <v>2221</v>
      </c>
      <c r="B91" s="50" t="s">
        <v>78</v>
      </c>
      <c r="C91" s="343">
        <f t="shared" si="8"/>
        <v>87209</v>
      </c>
      <c r="D91" s="233">
        <v>86089</v>
      </c>
      <c r="E91" s="52"/>
      <c r="F91" s="126">
        <f t="shared" si="10"/>
        <v>86089</v>
      </c>
      <c r="G91" s="233"/>
      <c r="H91" s="181"/>
      <c r="I91" s="96">
        <f t="shared" si="11"/>
        <v>0</v>
      </c>
      <c r="J91" s="233">
        <f>632+488</f>
        <v>1120</v>
      </c>
      <c r="K91" s="181"/>
      <c r="L91" s="96">
        <f t="shared" si="12"/>
        <v>1120</v>
      </c>
      <c r="M91" s="110"/>
      <c r="N91" s="52"/>
      <c r="O91" s="110">
        <f t="shared" si="13"/>
        <v>0</v>
      </c>
      <c r="P91" s="423"/>
    </row>
    <row r="92" spans="1:16" x14ac:dyDescent="0.25">
      <c r="A92" s="31">
        <v>2222</v>
      </c>
      <c r="B92" s="50" t="s">
        <v>79</v>
      </c>
      <c r="C92" s="343">
        <f t="shared" si="8"/>
        <v>9322</v>
      </c>
      <c r="D92" s="233">
        <v>6952</v>
      </c>
      <c r="E92" s="52"/>
      <c r="F92" s="126">
        <f t="shared" si="10"/>
        <v>6952</v>
      </c>
      <c r="G92" s="233"/>
      <c r="H92" s="181"/>
      <c r="I92" s="96">
        <f t="shared" si="11"/>
        <v>0</v>
      </c>
      <c r="J92" s="233">
        <v>2370</v>
      </c>
      <c r="K92" s="181"/>
      <c r="L92" s="96">
        <f t="shared" si="12"/>
        <v>2370</v>
      </c>
      <c r="M92" s="110"/>
      <c r="N92" s="52"/>
      <c r="O92" s="110">
        <f t="shared" si="13"/>
        <v>0</v>
      </c>
      <c r="P92" s="423"/>
    </row>
    <row r="93" spans="1:16" x14ac:dyDescent="0.25">
      <c r="A93" s="31">
        <v>2223</v>
      </c>
      <c r="B93" s="50" t="s">
        <v>80</v>
      </c>
      <c r="C93" s="343">
        <f t="shared" si="8"/>
        <v>16882</v>
      </c>
      <c r="D93" s="233">
        <v>14505</v>
      </c>
      <c r="E93" s="52"/>
      <c r="F93" s="126">
        <f t="shared" si="10"/>
        <v>14505</v>
      </c>
      <c r="G93" s="233"/>
      <c r="H93" s="181"/>
      <c r="I93" s="96">
        <f t="shared" si="11"/>
        <v>0</v>
      </c>
      <c r="J93" s="233">
        <v>2377</v>
      </c>
      <c r="K93" s="181"/>
      <c r="L93" s="96">
        <f t="shared" si="12"/>
        <v>2377</v>
      </c>
      <c r="M93" s="110"/>
      <c r="N93" s="52"/>
      <c r="O93" s="110">
        <f t="shared" si="13"/>
        <v>0</v>
      </c>
      <c r="P93" s="423"/>
    </row>
    <row r="94" spans="1:16" ht="60" x14ac:dyDescent="0.2">
      <c r="A94" s="31">
        <v>2224</v>
      </c>
      <c r="B94" s="50" t="s">
        <v>302</v>
      </c>
      <c r="C94" s="343">
        <f t="shared" si="8"/>
        <v>676</v>
      </c>
      <c r="D94" s="233">
        <v>434</v>
      </c>
      <c r="E94" s="52"/>
      <c r="F94" s="126">
        <f t="shared" si="10"/>
        <v>434</v>
      </c>
      <c r="G94" s="233"/>
      <c r="H94" s="181"/>
      <c r="I94" s="96">
        <f t="shared" si="11"/>
        <v>0</v>
      </c>
      <c r="J94" s="233"/>
      <c r="K94" s="181">
        <v>242</v>
      </c>
      <c r="L94" s="96">
        <f t="shared" si="12"/>
        <v>242</v>
      </c>
      <c r="M94" s="110"/>
      <c r="N94" s="52"/>
      <c r="O94" s="110">
        <f t="shared" si="13"/>
        <v>0</v>
      </c>
      <c r="P94" s="449" t="s">
        <v>414</v>
      </c>
    </row>
    <row r="95" spans="1:16" ht="24" x14ac:dyDescent="0.2">
      <c r="A95" s="31">
        <v>2229</v>
      </c>
      <c r="B95" s="50" t="s">
        <v>81</v>
      </c>
      <c r="C95" s="343">
        <f t="shared" si="8"/>
        <v>0</v>
      </c>
      <c r="D95" s="233"/>
      <c r="E95" s="52"/>
      <c r="F95" s="126">
        <f t="shared" si="10"/>
        <v>0</v>
      </c>
      <c r="G95" s="233"/>
      <c r="H95" s="181"/>
      <c r="I95" s="96">
        <f t="shared" si="11"/>
        <v>0</v>
      </c>
      <c r="J95" s="233"/>
      <c r="K95" s="181"/>
      <c r="L95" s="96">
        <f t="shared" si="12"/>
        <v>0</v>
      </c>
      <c r="M95" s="110"/>
      <c r="N95" s="52"/>
      <c r="O95" s="110">
        <f t="shared" si="13"/>
        <v>0</v>
      </c>
      <c r="P95" s="449"/>
    </row>
    <row r="96" spans="1:16" ht="36" x14ac:dyDescent="0.25">
      <c r="A96" s="97">
        <v>2230</v>
      </c>
      <c r="B96" s="50" t="s">
        <v>82</v>
      </c>
      <c r="C96" s="343">
        <f t="shared" si="8"/>
        <v>1763</v>
      </c>
      <c r="D96" s="234">
        <f t="shared" ref="D96" si="29">SUM(D97:D103)</f>
        <v>873</v>
      </c>
      <c r="E96" s="34">
        <f>SUM(E97:E103)</f>
        <v>0</v>
      </c>
      <c r="F96" s="131">
        <f t="shared" si="10"/>
        <v>873</v>
      </c>
      <c r="G96" s="234">
        <f>SUM(G97:G103)</f>
        <v>0</v>
      </c>
      <c r="H96" s="104">
        <f>SUM(H97:H103)</f>
        <v>0</v>
      </c>
      <c r="I96" s="98">
        <f t="shared" si="11"/>
        <v>0</v>
      </c>
      <c r="J96" s="234">
        <f>SUM(J97:J103)</f>
        <v>140</v>
      </c>
      <c r="K96" s="104">
        <f>SUM(K97:K103)</f>
        <v>750</v>
      </c>
      <c r="L96" s="98">
        <f t="shared" si="12"/>
        <v>890</v>
      </c>
      <c r="M96" s="119">
        <f>SUM(M97:M103)</f>
        <v>0</v>
      </c>
      <c r="N96" s="34">
        <f>SUM(N97:N103)</f>
        <v>0</v>
      </c>
      <c r="O96" s="119">
        <f t="shared" si="13"/>
        <v>0</v>
      </c>
      <c r="P96" s="423"/>
    </row>
    <row r="97" spans="1:17" ht="24" x14ac:dyDescent="0.25">
      <c r="A97" s="31">
        <v>2231</v>
      </c>
      <c r="B97" s="50" t="s">
        <v>303</v>
      </c>
      <c r="C97" s="343">
        <f t="shared" si="8"/>
        <v>0</v>
      </c>
      <c r="D97" s="233"/>
      <c r="E97" s="52"/>
      <c r="F97" s="126">
        <f t="shared" si="10"/>
        <v>0</v>
      </c>
      <c r="G97" s="233"/>
      <c r="H97" s="181"/>
      <c r="I97" s="96">
        <f t="shared" si="11"/>
        <v>0</v>
      </c>
      <c r="J97" s="233"/>
      <c r="K97" s="181"/>
      <c r="L97" s="96">
        <f t="shared" si="12"/>
        <v>0</v>
      </c>
      <c r="M97" s="110"/>
      <c r="N97" s="52"/>
      <c r="O97" s="110">
        <f t="shared" si="13"/>
        <v>0</v>
      </c>
      <c r="P97" s="423"/>
    </row>
    <row r="98" spans="1:17" ht="36" x14ac:dyDescent="0.25">
      <c r="A98" s="31">
        <v>2232</v>
      </c>
      <c r="B98" s="50" t="s">
        <v>83</v>
      </c>
      <c r="C98" s="343">
        <f t="shared" si="8"/>
        <v>0</v>
      </c>
      <c r="D98" s="233"/>
      <c r="E98" s="52"/>
      <c r="F98" s="126">
        <f t="shared" si="10"/>
        <v>0</v>
      </c>
      <c r="G98" s="233"/>
      <c r="H98" s="181"/>
      <c r="I98" s="96">
        <f t="shared" si="11"/>
        <v>0</v>
      </c>
      <c r="J98" s="233"/>
      <c r="K98" s="181"/>
      <c r="L98" s="96">
        <f t="shared" si="12"/>
        <v>0</v>
      </c>
      <c r="M98" s="110"/>
      <c r="N98" s="52"/>
      <c r="O98" s="110">
        <f t="shared" si="13"/>
        <v>0</v>
      </c>
      <c r="P98" s="423"/>
    </row>
    <row r="99" spans="1:17" ht="24" x14ac:dyDescent="0.25">
      <c r="A99" s="27">
        <v>2233</v>
      </c>
      <c r="B99" s="45" t="s">
        <v>84</v>
      </c>
      <c r="C99" s="343">
        <f t="shared" si="8"/>
        <v>0</v>
      </c>
      <c r="D99" s="232"/>
      <c r="E99" s="47"/>
      <c r="F99" s="127">
        <f t="shared" si="10"/>
        <v>0</v>
      </c>
      <c r="G99" s="232"/>
      <c r="H99" s="180"/>
      <c r="I99" s="95">
        <f t="shared" si="11"/>
        <v>0</v>
      </c>
      <c r="J99" s="232"/>
      <c r="K99" s="180"/>
      <c r="L99" s="95">
        <f t="shared" si="12"/>
        <v>0</v>
      </c>
      <c r="M99" s="275"/>
      <c r="N99" s="47"/>
      <c r="O99" s="275">
        <f t="shared" si="13"/>
        <v>0</v>
      </c>
      <c r="P99" s="423"/>
    </row>
    <row r="100" spans="1:17" ht="36" x14ac:dyDescent="0.25">
      <c r="A100" s="31">
        <v>2234</v>
      </c>
      <c r="B100" s="50" t="s">
        <v>85</v>
      </c>
      <c r="C100" s="343">
        <f t="shared" si="8"/>
        <v>0</v>
      </c>
      <c r="D100" s="233"/>
      <c r="E100" s="52"/>
      <c r="F100" s="126">
        <f t="shared" si="10"/>
        <v>0</v>
      </c>
      <c r="G100" s="233"/>
      <c r="H100" s="181"/>
      <c r="I100" s="96">
        <f t="shared" si="11"/>
        <v>0</v>
      </c>
      <c r="J100" s="233"/>
      <c r="K100" s="181"/>
      <c r="L100" s="96">
        <f t="shared" si="12"/>
        <v>0</v>
      </c>
      <c r="M100" s="110"/>
      <c r="N100" s="52"/>
      <c r="O100" s="110">
        <f t="shared" si="13"/>
        <v>0</v>
      </c>
      <c r="P100" s="423"/>
    </row>
    <row r="101" spans="1:17" ht="24" x14ac:dyDescent="0.2">
      <c r="A101" s="31">
        <v>2235</v>
      </c>
      <c r="B101" s="50" t="s">
        <v>304</v>
      </c>
      <c r="C101" s="343">
        <f t="shared" si="8"/>
        <v>150</v>
      </c>
      <c r="D101" s="233"/>
      <c r="E101" s="52"/>
      <c r="F101" s="126">
        <f t="shared" si="10"/>
        <v>0</v>
      </c>
      <c r="G101" s="233"/>
      <c r="H101" s="181"/>
      <c r="I101" s="96">
        <f t="shared" si="11"/>
        <v>0</v>
      </c>
      <c r="J101" s="233"/>
      <c r="K101" s="181">
        <v>150</v>
      </c>
      <c r="L101" s="96">
        <f t="shared" si="12"/>
        <v>150</v>
      </c>
      <c r="M101" s="110"/>
      <c r="N101" s="52"/>
      <c r="O101" s="110">
        <f t="shared" si="13"/>
        <v>0</v>
      </c>
      <c r="P101" s="450" t="s">
        <v>424</v>
      </c>
    </row>
    <row r="102" spans="1:17" x14ac:dyDescent="0.25">
      <c r="A102" s="31">
        <v>2236</v>
      </c>
      <c r="B102" s="50" t="s">
        <v>86</v>
      </c>
      <c r="C102" s="343">
        <f t="shared" si="8"/>
        <v>0</v>
      </c>
      <c r="D102" s="233"/>
      <c r="E102" s="52"/>
      <c r="F102" s="126">
        <f t="shared" si="10"/>
        <v>0</v>
      </c>
      <c r="G102" s="233"/>
      <c r="H102" s="181"/>
      <c r="I102" s="96">
        <f t="shared" si="11"/>
        <v>0</v>
      </c>
      <c r="J102" s="233"/>
      <c r="K102" s="181"/>
      <c r="L102" s="96">
        <f t="shared" si="12"/>
        <v>0</v>
      </c>
      <c r="M102" s="110"/>
      <c r="N102" s="52"/>
      <c r="O102" s="96">
        <f t="shared" si="13"/>
        <v>0</v>
      </c>
      <c r="P102" s="351"/>
    </row>
    <row r="103" spans="1:17" ht="24" x14ac:dyDescent="0.25">
      <c r="A103" s="31">
        <v>2239</v>
      </c>
      <c r="B103" s="50" t="s">
        <v>87</v>
      </c>
      <c r="C103" s="343">
        <f t="shared" si="8"/>
        <v>1613</v>
      </c>
      <c r="D103" s="233">
        <f>473+400</f>
        <v>873</v>
      </c>
      <c r="E103" s="52"/>
      <c r="F103" s="126">
        <f t="shared" si="10"/>
        <v>873</v>
      </c>
      <c r="G103" s="233"/>
      <c r="H103" s="181"/>
      <c r="I103" s="96">
        <f t="shared" si="11"/>
        <v>0</v>
      </c>
      <c r="J103" s="233">
        <v>140</v>
      </c>
      <c r="K103" s="181">
        <v>600</v>
      </c>
      <c r="L103" s="96">
        <f t="shared" si="12"/>
        <v>740</v>
      </c>
      <c r="M103" s="110"/>
      <c r="N103" s="52"/>
      <c r="O103" s="96">
        <f t="shared" si="13"/>
        <v>0</v>
      </c>
      <c r="P103" s="351" t="s">
        <v>415</v>
      </c>
    </row>
    <row r="104" spans="1:17" ht="36" x14ac:dyDescent="0.25">
      <c r="A104" s="97">
        <v>2240</v>
      </c>
      <c r="B104" s="50" t="s">
        <v>305</v>
      </c>
      <c r="C104" s="343">
        <f t="shared" si="8"/>
        <v>5529</v>
      </c>
      <c r="D104" s="234">
        <f t="shared" ref="D104" si="30">SUM(D105:D112)</f>
        <v>3786</v>
      </c>
      <c r="E104" s="34">
        <f>SUM(E105:E112)</f>
        <v>1135</v>
      </c>
      <c r="F104" s="131">
        <f t="shared" si="10"/>
        <v>4921</v>
      </c>
      <c r="G104" s="234">
        <f>SUM(G105:G112)</f>
        <v>0</v>
      </c>
      <c r="H104" s="104">
        <f>SUM(H105:H112)</f>
        <v>0</v>
      </c>
      <c r="I104" s="98">
        <f t="shared" si="11"/>
        <v>0</v>
      </c>
      <c r="J104" s="234">
        <f>SUM(J105:J112)</f>
        <v>608</v>
      </c>
      <c r="K104" s="104">
        <f>SUM(K105:K112)</f>
        <v>0</v>
      </c>
      <c r="L104" s="98">
        <f t="shared" si="12"/>
        <v>608</v>
      </c>
      <c r="M104" s="119">
        <f>SUM(M105:M112)</f>
        <v>0</v>
      </c>
      <c r="N104" s="34">
        <f>SUM(N105:N112)</f>
        <v>0</v>
      </c>
      <c r="O104" s="98">
        <f t="shared" si="13"/>
        <v>0</v>
      </c>
      <c r="P104" s="351"/>
    </row>
    <row r="105" spans="1:17" x14ac:dyDescent="0.25">
      <c r="A105" s="31">
        <v>2241</v>
      </c>
      <c r="B105" s="50" t="s">
        <v>88</v>
      </c>
      <c r="C105" s="343">
        <f t="shared" si="8"/>
        <v>0</v>
      </c>
      <c r="D105" s="233"/>
      <c r="E105" s="52"/>
      <c r="F105" s="126">
        <f t="shared" si="10"/>
        <v>0</v>
      </c>
      <c r="G105" s="233"/>
      <c r="H105" s="181"/>
      <c r="I105" s="96">
        <f t="shared" si="11"/>
        <v>0</v>
      </c>
      <c r="J105" s="233"/>
      <c r="K105" s="181"/>
      <c r="L105" s="96">
        <f t="shared" si="12"/>
        <v>0</v>
      </c>
      <c r="M105" s="110"/>
      <c r="N105" s="52"/>
      <c r="O105" s="96">
        <f t="shared" si="13"/>
        <v>0</v>
      </c>
      <c r="P105" s="351"/>
      <c r="Q105" s="452"/>
    </row>
    <row r="106" spans="1:17" ht="24" x14ac:dyDescent="0.25">
      <c r="A106" s="31">
        <v>2242</v>
      </c>
      <c r="B106" s="50" t="s">
        <v>89</v>
      </c>
      <c r="C106" s="343">
        <f t="shared" si="8"/>
        <v>0</v>
      </c>
      <c r="D106" s="233"/>
      <c r="E106" s="52"/>
      <c r="F106" s="126">
        <f t="shared" si="10"/>
        <v>0</v>
      </c>
      <c r="G106" s="233"/>
      <c r="H106" s="181"/>
      <c r="I106" s="96">
        <f t="shared" si="11"/>
        <v>0</v>
      </c>
      <c r="J106" s="233"/>
      <c r="K106" s="181"/>
      <c r="L106" s="96">
        <f t="shared" si="12"/>
        <v>0</v>
      </c>
      <c r="M106" s="110"/>
      <c r="N106" s="52"/>
      <c r="O106" s="96">
        <f t="shared" si="13"/>
        <v>0</v>
      </c>
      <c r="P106" s="351"/>
    </row>
    <row r="107" spans="1:17" ht="24" x14ac:dyDescent="0.25">
      <c r="A107" s="31">
        <v>2243</v>
      </c>
      <c r="B107" s="50" t="s">
        <v>90</v>
      </c>
      <c r="C107" s="343">
        <f t="shared" si="8"/>
        <v>1067</v>
      </c>
      <c r="D107" s="233">
        <v>459</v>
      </c>
      <c r="E107" s="52"/>
      <c r="F107" s="126">
        <f t="shared" si="10"/>
        <v>459</v>
      </c>
      <c r="G107" s="233"/>
      <c r="H107" s="181"/>
      <c r="I107" s="96">
        <f t="shared" si="11"/>
        <v>0</v>
      </c>
      <c r="J107" s="233">
        <v>608</v>
      </c>
      <c r="K107" s="181"/>
      <c r="L107" s="96">
        <f t="shared" si="12"/>
        <v>608</v>
      </c>
      <c r="M107" s="110"/>
      <c r="N107" s="52"/>
      <c r="O107" s="96">
        <f t="shared" si="13"/>
        <v>0</v>
      </c>
      <c r="P107" s="351"/>
    </row>
    <row r="108" spans="1:17" x14ac:dyDescent="0.25">
      <c r="A108" s="31">
        <v>2244</v>
      </c>
      <c r="B108" s="50" t="s">
        <v>306</v>
      </c>
      <c r="C108" s="343">
        <f t="shared" si="8"/>
        <v>4462</v>
      </c>
      <c r="D108" s="233">
        <v>3327</v>
      </c>
      <c r="E108" s="52">
        <v>1135</v>
      </c>
      <c r="F108" s="126">
        <f t="shared" si="10"/>
        <v>4462</v>
      </c>
      <c r="G108" s="233"/>
      <c r="H108" s="181"/>
      <c r="I108" s="96">
        <f t="shared" si="11"/>
        <v>0</v>
      </c>
      <c r="J108" s="233"/>
      <c r="K108" s="181"/>
      <c r="L108" s="96">
        <f t="shared" si="12"/>
        <v>0</v>
      </c>
      <c r="M108" s="110"/>
      <c r="N108" s="52"/>
      <c r="O108" s="96">
        <f t="shared" si="13"/>
        <v>0</v>
      </c>
      <c r="P108" s="351" t="s">
        <v>354</v>
      </c>
    </row>
    <row r="109" spans="1:17" ht="24" x14ac:dyDescent="0.25">
      <c r="A109" s="31">
        <v>2246</v>
      </c>
      <c r="B109" s="50" t="s">
        <v>91</v>
      </c>
      <c r="C109" s="343">
        <f t="shared" si="8"/>
        <v>0</v>
      </c>
      <c r="D109" s="233"/>
      <c r="E109" s="52"/>
      <c r="F109" s="126">
        <f t="shared" si="10"/>
        <v>0</v>
      </c>
      <c r="G109" s="233"/>
      <c r="H109" s="181"/>
      <c r="I109" s="96">
        <f t="shared" si="11"/>
        <v>0</v>
      </c>
      <c r="J109" s="233"/>
      <c r="K109" s="181"/>
      <c r="L109" s="96">
        <f t="shared" si="12"/>
        <v>0</v>
      </c>
      <c r="M109" s="110"/>
      <c r="N109" s="52"/>
      <c r="O109" s="96">
        <f t="shared" si="13"/>
        <v>0</v>
      </c>
      <c r="P109" s="351"/>
    </row>
    <row r="110" spans="1:17" x14ac:dyDescent="0.25">
      <c r="A110" s="31">
        <v>2247</v>
      </c>
      <c r="B110" s="50" t="s">
        <v>92</v>
      </c>
      <c r="C110" s="343">
        <f t="shared" si="8"/>
        <v>0</v>
      </c>
      <c r="D110" s="233"/>
      <c r="E110" s="52"/>
      <c r="F110" s="126">
        <f t="shared" si="10"/>
        <v>0</v>
      </c>
      <c r="G110" s="233"/>
      <c r="H110" s="181"/>
      <c r="I110" s="96">
        <f t="shared" si="11"/>
        <v>0</v>
      </c>
      <c r="J110" s="233"/>
      <c r="K110" s="181"/>
      <c r="L110" s="96">
        <f t="shared" si="12"/>
        <v>0</v>
      </c>
      <c r="M110" s="110"/>
      <c r="N110" s="52"/>
      <c r="O110" s="96">
        <f t="shared" si="13"/>
        <v>0</v>
      </c>
      <c r="P110" s="351"/>
    </row>
    <row r="111" spans="1:17" ht="24" x14ac:dyDescent="0.25">
      <c r="A111" s="31">
        <v>2248</v>
      </c>
      <c r="B111" s="50" t="s">
        <v>93</v>
      </c>
      <c r="C111" s="343">
        <f t="shared" si="8"/>
        <v>0</v>
      </c>
      <c r="D111" s="233"/>
      <c r="E111" s="52"/>
      <c r="F111" s="126">
        <f t="shared" si="10"/>
        <v>0</v>
      </c>
      <c r="G111" s="233"/>
      <c r="H111" s="181"/>
      <c r="I111" s="96">
        <f t="shared" si="11"/>
        <v>0</v>
      </c>
      <c r="J111" s="233"/>
      <c r="K111" s="181"/>
      <c r="L111" s="96">
        <f t="shared" si="12"/>
        <v>0</v>
      </c>
      <c r="M111" s="110"/>
      <c r="N111" s="52"/>
      <c r="O111" s="96">
        <f t="shared" si="13"/>
        <v>0</v>
      </c>
      <c r="P111" s="351"/>
    </row>
    <row r="112" spans="1:17" ht="24" x14ac:dyDescent="0.25">
      <c r="A112" s="31">
        <v>2249</v>
      </c>
      <c r="B112" s="50" t="s">
        <v>94</v>
      </c>
      <c r="C112" s="343">
        <f t="shared" si="8"/>
        <v>0</v>
      </c>
      <c r="D112" s="233"/>
      <c r="E112" s="52"/>
      <c r="F112" s="126">
        <f t="shared" si="10"/>
        <v>0</v>
      </c>
      <c r="G112" s="233"/>
      <c r="H112" s="181"/>
      <c r="I112" s="96">
        <f t="shared" si="11"/>
        <v>0</v>
      </c>
      <c r="J112" s="233"/>
      <c r="K112" s="181"/>
      <c r="L112" s="96">
        <f t="shared" si="12"/>
        <v>0</v>
      </c>
      <c r="M112" s="110"/>
      <c r="N112" s="52"/>
      <c r="O112" s="96">
        <f t="shared" si="13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8"/>
        <v>742</v>
      </c>
      <c r="D113" s="234">
        <f t="shared" ref="D113" si="31">SUM(D114:D116)</f>
        <v>514</v>
      </c>
      <c r="E113" s="34">
        <f>SUM(E114:E116)</f>
        <v>0</v>
      </c>
      <c r="F113" s="131">
        <f t="shared" si="10"/>
        <v>514</v>
      </c>
      <c r="G113" s="234">
        <f>SUM(G114:G116)</f>
        <v>0</v>
      </c>
      <c r="H113" s="104">
        <f>SUM(H114:H116)</f>
        <v>0</v>
      </c>
      <c r="I113" s="98">
        <f t="shared" si="11"/>
        <v>0</v>
      </c>
      <c r="J113" s="234">
        <f>SUM(J114:J116)</f>
        <v>228</v>
      </c>
      <c r="K113" s="104">
        <f>SUM(K114:K116)</f>
        <v>0</v>
      </c>
      <c r="L113" s="98">
        <f t="shared" si="12"/>
        <v>228</v>
      </c>
      <c r="M113" s="119">
        <f>SUM(M114:M116)</f>
        <v>0</v>
      </c>
      <c r="N113" s="34">
        <f>SUM(N114:N116)</f>
        <v>0</v>
      </c>
      <c r="O113" s="98">
        <f t="shared" si="13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8"/>
        <v>0</v>
      </c>
      <c r="D114" s="233"/>
      <c r="E114" s="52"/>
      <c r="F114" s="126">
        <f t="shared" si="10"/>
        <v>0</v>
      </c>
      <c r="G114" s="233"/>
      <c r="H114" s="181"/>
      <c r="I114" s="96">
        <f t="shared" si="11"/>
        <v>0</v>
      </c>
      <c r="J114" s="233"/>
      <c r="K114" s="181"/>
      <c r="L114" s="96">
        <f t="shared" si="12"/>
        <v>0</v>
      </c>
      <c r="M114" s="110"/>
      <c r="N114" s="52"/>
      <c r="O114" s="96">
        <f t="shared" si="13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32">F115+I115+L115+O115</f>
        <v>0</v>
      </c>
      <c r="D115" s="233"/>
      <c r="E115" s="52"/>
      <c r="F115" s="126">
        <f t="shared" si="10"/>
        <v>0</v>
      </c>
      <c r="G115" s="233"/>
      <c r="H115" s="181"/>
      <c r="I115" s="96">
        <f t="shared" si="11"/>
        <v>0</v>
      </c>
      <c r="J115" s="233"/>
      <c r="K115" s="181"/>
      <c r="L115" s="96">
        <f t="shared" si="12"/>
        <v>0</v>
      </c>
      <c r="M115" s="110"/>
      <c r="N115" s="52"/>
      <c r="O115" s="96">
        <f t="shared" si="13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32"/>
        <v>742</v>
      </c>
      <c r="D116" s="233">
        <f>500-400+414</f>
        <v>514</v>
      </c>
      <c r="E116" s="52"/>
      <c r="F116" s="126">
        <f t="shared" ref="F116:F180" si="33">D116+E116</f>
        <v>514</v>
      </c>
      <c r="G116" s="233"/>
      <c r="H116" s="181"/>
      <c r="I116" s="96">
        <f t="shared" ref="I116:I180" si="34">G116+H116</f>
        <v>0</v>
      </c>
      <c r="J116" s="233">
        <v>228</v>
      </c>
      <c r="K116" s="181"/>
      <c r="L116" s="96">
        <f t="shared" ref="L116:L180" si="35">J116+K116</f>
        <v>228</v>
      </c>
      <c r="M116" s="110"/>
      <c r="N116" s="52"/>
      <c r="O116" s="96">
        <f t="shared" ref="O116:O180" si="36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32"/>
        <v>24</v>
      </c>
      <c r="D117" s="234">
        <f t="shared" ref="D117" si="37">SUM(D118:D122)</f>
        <v>0</v>
      </c>
      <c r="E117" s="34">
        <f>SUM(E118:E122)</f>
        <v>0</v>
      </c>
      <c r="F117" s="131">
        <f t="shared" si="33"/>
        <v>0</v>
      </c>
      <c r="G117" s="234">
        <f>SUM(G118:G122)</f>
        <v>0</v>
      </c>
      <c r="H117" s="104">
        <f>SUM(H118:H122)</f>
        <v>0</v>
      </c>
      <c r="I117" s="98">
        <f t="shared" si="34"/>
        <v>0</v>
      </c>
      <c r="J117" s="234">
        <f>SUM(J118:J122)</f>
        <v>0</v>
      </c>
      <c r="K117" s="104">
        <f>SUM(K118:K122)</f>
        <v>24</v>
      </c>
      <c r="L117" s="98">
        <f t="shared" si="35"/>
        <v>24</v>
      </c>
      <c r="M117" s="119">
        <f>SUM(M118:M122)</f>
        <v>0</v>
      </c>
      <c r="N117" s="34">
        <f>SUM(N118:N122)</f>
        <v>0</v>
      </c>
      <c r="O117" s="98">
        <f t="shared" si="36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32"/>
        <v>0</v>
      </c>
      <c r="D118" s="233"/>
      <c r="E118" s="52"/>
      <c r="F118" s="126">
        <f t="shared" si="33"/>
        <v>0</v>
      </c>
      <c r="G118" s="233"/>
      <c r="H118" s="181"/>
      <c r="I118" s="96">
        <f t="shared" si="34"/>
        <v>0</v>
      </c>
      <c r="J118" s="233"/>
      <c r="K118" s="181"/>
      <c r="L118" s="96">
        <f t="shared" si="35"/>
        <v>0</v>
      </c>
      <c r="M118" s="110"/>
      <c r="N118" s="52"/>
      <c r="O118" s="96">
        <f t="shared" si="36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32"/>
        <v>0</v>
      </c>
      <c r="D119" s="233"/>
      <c r="E119" s="52"/>
      <c r="F119" s="126">
        <f t="shared" si="33"/>
        <v>0</v>
      </c>
      <c r="G119" s="233"/>
      <c r="H119" s="181"/>
      <c r="I119" s="96">
        <f t="shared" si="34"/>
        <v>0</v>
      </c>
      <c r="J119" s="233"/>
      <c r="K119" s="181"/>
      <c r="L119" s="96">
        <f t="shared" si="35"/>
        <v>0</v>
      </c>
      <c r="M119" s="110"/>
      <c r="N119" s="52"/>
      <c r="O119" s="96">
        <f t="shared" si="36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32"/>
        <v>0</v>
      </c>
      <c r="D120" s="233"/>
      <c r="E120" s="52"/>
      <c r="F120" s="126">
        <f t="shared" si="33"/>
        <v>0</v>
      </c>
      <c r="G120" s="233"/>
      <c r="H120" s="181"/>
      <c r="I120" s="96">
        <f t="shared" si="34"/>
        <v>0</v>
      </c>
      <c r="J120" s="233"/>
      <c r="K120" s="181"/>
      <c r="L120" s="96">
        <f t="shared" si="35"/>
        <v>0</v>
      </c>
      <c r="M120" s="110"/>
      <c r="N120" s="52"/>
      <c r="O120" s="96">
        <f t="shared" si="36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32"/>
        <v>0</v>
      </c>
      <c r="D121" s="233"/>
      <c r="E121" s="52"/>
      <c r="F121" s="126">
        <f t="shared" si="33"/>
        <v>0</v>
      </c>
      <c r="G121" s="233"/>
      <c r="H121" s="181"/>
      <c r="I121" s="96">
        <f t="shared" si="34"/>
        <v>0</v>
      </c>
      <c r="J121" s="233"/>
      <c r="K121" s="181"/>
      <c r="L121" s="96">
        <f t="shared" si="35"/>
        <v>0</v>
      </c>
      <c r="M121" s="110"/>
      <c r="N121" s="52"/>
      <c r="O121" s="96">
        <f t="shared" si="36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32"/>
        <v>24</v>
      </c>
      <c r="D122" s="233"/>
      <c r="E122" s="52"/>
      <c r="F122" s="126">
        <f t="shared" si="33"/>
        <v>0</v>
      </c>
      <c r="G122" s="233"/>
      <c r="H122" s="181"/>
      <c r="I122" s="96">
        <f t="shared" si="34"/>
        <v>0</v>
      </c>
      <c r="J122" s="233"/>
      <c r="K122" s="181">
        <v>24</v>
      </c>
      <c r="L122" s="96">
        <f t="shared" si="35"/>
        <v>24</v>
      </c>
      <c r="M122" s="110"/>
      <c r="N122" s="52"/>
      <c r="O122" s="96">
        <f t="shared" si="36"/>
        <v>0</v>
      </c>
      <c r="P122" s="351" t="s">
        <v>416</v>
      </c>
    </row>
    <row r="123" spans="1:16" x14ac:dyDescent="0.25">
      <c r="A123" s="97">
        <v>2270</v>
      </c>
      <c r="B123" s="50" t="s">
        <v>104</v>
      </c>
      <c r="C123" s="343">
        <f t="shared" si="32"/>
        <v>4545</v>
      </c>
      <c r="D123" s="234">
        <f t="shared" ref="D123" si="38">SUM(D124:D128)</f>
        <v>45</v>
      </c>
      <c r="E123" s="34">
        <f>SUM(E124:E128)</f>
        <v>0</v>
      </c>
      <c r="F123" s="131">
        <f t="shared" si="33"/>
        <v>45</v>
      </c>
      <c r="G123" s="234">
        <f>SUM(G124:G128)</f>
        <v>0</v>
      </c>
      <c r="H123" s="104">
        <f>SUM(H124:H128)</f>
        <v>0</v>
      </c>
      <c r="I123" s="98">
        <f t="shared" si="34"/>
        <v>0</v>
      </c>
      <c r="J123" s="234">
        <f>SUM(J124:J128)</f>
        <v>0</v>
      </c>
      <c r="K123" s="104">
        <f>SUM(K124:K128)</f>
        <v>4500</v>
      </c>
      <c r="L123" s="98">
        <f t="shared" si="35"/>
        <v>4500</v>
      </c>
      <c r="M123" s="119">
        <f>SUM(M124:M128)</f>
        <v>0</v>
      </c>
      <c r="N123" s="34">
        <f>SUM(N124:N128)</f>
        <v>0</v>
      </c>
      <c r="O123" s="98">
        <f t="shared" si="36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32"/>
        <v>0</v>
      </c>
      <c r="D124" s="233"/>
      <c r="E124" s="52"/>
      <c r="F124" s="126">
        <f t="shared" si="33"/>
        <v>0</v>
      </c>
      <c r="G124" s="233"/>
      <c r="H124" s="181"/>
      <c r="I124" s="96">
        <f t="shared" si="34"/>
        <v>0</v>
      </c>
      <c r="J124" s="233"/>
      <c r="K124" s="181"/>
      <c r="L124" s="96">
        <f t="shared" si="35"/>
        <v>0</v>
      </c>
      <c r="M124" s="110"/>
      <c r="N124" s="52"/>
      <c r="O124" s="96">
        <f t="shared" si="36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32"/>
        <v>4500</v>
      </c>
      <c r="D125" s="233"/>
      <c r="E125" s="52"/>
      <c r="F125" s="126">
        <f t="shared" si="33"/>
        <v>0</v>
      </c>
      <c r="G125" s="233"/>
      <c r="H125" s="181"/>
      <c r="I125" s="96">
        <f t="shared" si="34"/>
        <v>0</v>
      </c>
      <c r="J125" s="233"/>
      <c r="K125" s="181">
        <v>4500</v>
      </c>
      <c r="L125" s="96">
        <f t="shared" si="35"/>
        <v>4500</v>
      </c>
      <c r="M125" s="110"/>
      <c r="N125" s="52"/>
      <c r="O125" s="96">
        <f t="shared" si="36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32"/>
        <v>0</v>
      </c>
      <c r="D126" s="233"/>
      <c r="E126" s="52"/>
      <c r="F126" s="126">
        <f t="shared" si="33"/>
        <v>0</v>
      </c>
      <c r="G126" s="233"/>
      <c r="H126" s="181"/>
      <c r="I126" s="96">
        <f t="shared" si="34"/>
        <v>0</v>
      </c>
      <c r="J126" s="233"/>
      <c r="K126" s="181"/>
      <c r="L126" s="96">
        <f t="shared" si="35"/>
        <v>0</v>
      </c>
      <c r="M126" s="110"/>
      <c r="N126" s="52"/>
      <c r="O126" s="96">
        <f t="shared" si="36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32"/>
        <v>0</v>
      </c>
      <c r="D127" s="233"/>
      <c r="E127" s="52"/>
      <c r="F127" s="126">
        <f t="shared" si="33"/>
        <v>0</v>
      </c>
      <c r="G127" s="233"/>
      <c r="H127" s="181"/>
      <c r="I127" s="96">
        <f t="shared" si="34"/>
        <v>0</v>
      </c>
      <c r="J127" s="233"/>
      <c r="K127" s="181"/>
      <c r="L127" s="96">
        <f t="shared" si="35"/>
        <v>0</v>
      </c>
      <c r="M127" s="110"/>
      <c r="N127" s="52"/>
      <c r="O127" s="96">
        <f t="shared" si="36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32"/>
        <v>45</v>
      </c>
      <c r="D128" s="233">
        <v>45</v>
      </c>
      <c r="E128" s="52"/>
      <c r="F128" s="126">
        <f t="shared" si="33"/>
        <v>45</v>
      </c>
      <c r="G128" s="233"/>
      <c r="H128" s="181"/>
      <c r="I128" s="96">
        <f t="shared" si="34"/>
        <v>0</v>
      </c>
      <c r="J128" s="233"/>
      <c r="K128" s="181"/>
      <c r="L128" s="96">
        <f t="shared" si="35"/>
        <v>0</v>
      </c>
      <c r="M128" s="110"/>
      <c r="N128" s="52"/>
      <c r="O128" s="96">
        <f t="shared" si="36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32"/>
        <v>0</v>
      </c>
      <c r="D129" s="237">
        <f t="shared" ref="D129:N129" si="39">SUM(D130)</f>
        <v>0</v>
      </c>
      <c r="E129" s="60">
        <f t="shared" si="39"/>
        <v>0</v>
      </c>
      <c r="F129" s="238">
        <f t="shared" si="33"/>
        <v>0</v>
      </c>
      <c r="G129" s="237">
        <f t="shared" ref="G129" si="40">SUM(G130)</f>
        <v>0</v>
      </c>
      <c r="H129" s="183">
        <f t="shared" si="39"/>
        <v>0</v>
      </c>
      <c r="I129" s="103">
        <f t="shared" si="34"/>
        <v>0</v>
      </c>
      <c r="J129" s="237">
        <f t="shared" ref="J129" si="41">SUM(J130)</f>
        <v>0</v>
      </c>
      <c r="K129" s="183">
        <f t="shared" si="39"/>
        <v>0</v>
      </c>
      <c r="L129" s="103">
        <f t="shared" si="35"/>
        <v>0</v>
      </c>
      <c r="M129" s="119">
        <f t="shared" si="39"/>
        <v>0</v>
      </c>
      <c r="N129" s="34">
        <f t="shared" si="39"/>
        <v>0</v>
      </c>
      <c r="O129" s="98">
        <f t="shared" si="36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32"/>
        <v>0</v>
      </c>
      <c r="D130" s="233"/>
      <c r="E130" s="52"/>
      <c r="F130" s="126">
        <f t="shared" si="33"/>
        <v>0</v>
      </c>
      <c r="G130" s="233"/>
      <c r="H130" s="181"/>
      <c r="I130" s="96">
        <f t="shared" si="34"/>
        <v>0</v>
      </c>
      <c r="J130" s="233"/>
      <c r="K130" s="181"/>
      <c r="L130" s="96">
        <f t="shared" si="35"/>
        <v>0</v>
      </c>
      <c r="M130" s="110"/>
      <c r="N130" s="52"/>
      <c r="O130" s="96">
        <f t="shared" si="36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32"/>
        <v>28161</v>
      </c>
      <c r="D131" s="229">
        <f t="shared" ref="D131" si="42">SUM(D132,D137,D141,D142,D145,D152,D160,D161,D164)</f>
        <v>15781</v>
      </c>
      <c r="E131" s="43">
        <f>SUM(E132,E137,E141,E142,E145,E152,E160,E161,E164)</f>
        <v>0</v>
      </c>
      <c r="F131" s="230">
        <f t="shared" si="33"/>
        <v>15781</v>
      </c>
      <c r="G131" s="229">
        <f>SUM(G132,G137,G141,G142,G145,G152,G160,G161,G164)</f>
        <v>0</v>
      </c>
      <c r="H131" s="91">
        <f>SUM(H132,H137,H141,H142,H145,H152,H160,H161,H164)</f>
        <v>2307</v>
      </c>
      <c r="I131" s="101">
        <f t="shared" si="34"/>
        <v>2307</v>
      </c>
      <c r="J131" s="229">
        <f>SUM(J132,J137,J141,J142,J145,J152,J160,J161,J164)</f>
        <v>6978</v>
      </c>
      <c r="K131" s="91">
        <f>SUM(K132,K137,K141,K142,K145,K152,K160,K161,K164)</f>
        <v>3095</v>
      </c>
      <c r="L131" s="101">
        <f t="shared" si="35"/>
        <v>10073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36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32"/>
        <v>9784</v>
      </c>
      <c r="D132" s="342">
        <f t="shared" ref="D132" si="43">SUM(D133:D136)</f>
        <v>5272</v>
      </c>
      <c r="E132" s="183">
        <f>SUM(E133:E136)</f>
        <v>0</v>
      </c>
      <c r="F132" s="238">
        <f t="shared" si="33"/>
        <v>5272</v>
      </c>
      <c r="G132" s="237">
        <f t="shared" ref="G132" si="44">SUM(G133:G136)</f>
        <v>0</v>
      </c>
      <c r="H132" s="183">
        <f>SUM(H133:H136)</f>
        <v>0</v>
      </c>
      <c r="I132" s="103">
        <f t="shared" si="34"/>
        <v>0</v>
      </c>
      <c r="J132" s="237">
        <f t="shared" ref="J132" si="45">SUM(J133:J136)</f>
        <v>3512</v>
      </c>
      <c r="K132" s="183">
        <f>SUM(K133:K136)</f>
        <v>1000</v>
      </c>
      <c r="L132" s="103">
        <f t="shared" si="35"/>
        <v>4512</v>
      </c>
      <c r="M132" s="124">
        <f>SUM(M133:M136)</f>
        <v>0</v>
      </c>
      <c r="N132" s="60">
        <f>SUM(N133:N136)</f>
        <v>0</v>
      </c>
      <c r="O132" s="103">
        <f t="shared" si="36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32"/>
        <v>1794</v>
      </c>
      <c r="D133" s="233">
        <f>854+228</f>
        <v>1082</v>
      </c>
      <c r="E133" s="52"/>
      <c r="F133" s="126">
        <f t="shared" si="33"/>
        <v>1082</v>
      </c>
      <c r="G133" s="233"/>
      <c r="H133" s="181"/>
      <c r="I133" s="96">
        <f t="shared" si="34"/>
        <v>0</v>
      </c>
      <c r="J133" s="233">
        <v>712</v>
      </c>
      <c r="K133" s="181"/>
      <c r="L133" s="96">
        <f t="shared" si="35"/>
        <v>712</v>
      </c>
      <c r="M133" s="110"/>
      <c r="N133" s="52"/>
      <c r="O133" s="96">
        <f t="shared" si="36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32"/>
        <v>6890</v>
      </c>
      <c r="D134" s="233">
        <f>2440+1650</f>
        <v>4090</v>
      </c>
      <c r="E134" s="52"/>
      <c r="F134" s="126">
        <f t="shared" si="33"/>
        <v>4090</v>
      </c>
      <c r="G134" s="233"/>
      <c r="H134" s="181"/>
      <c r="I134" s="96">
        <f t="shared" si="34"/>
        <v>0</v>
      </c>
      <c r="J134" s="233">
        <v>2800</v>
      </c>
      <c r="K134" s="181"/>
      <c r="L134" s="96">
        <f t="shared" si="35"/>
        <v>2800</v>
      </c>
      <c r="M134" s="110"/>
      <c r="N134" s="52"/>
      <c r="O134" s="96">
        <f t="shared" si="36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32"/>
        <v>0</v>
      </c>
      <c r="D135" s="233"/>
      <c r="E135" s="52"/>
      <c r="F135" s="126">
        <f t="shared" si="33"/>
        <v>0</v>
      </c>
      <c r="G135" s="233"/>
      <c r="H135" s="181"/>
      <c r="I135" s="96">
        <f t="shared" si="34"/>
        <v>0</v>
      </c>
      <c r="J135" s="233"/>
      <c r="K135" s="181"/>
      <c r="L135" s="96">
        <f t="shared" si="35"/>
        <v>0</v>
      </c>
      <c r="M135" s="110"/>
      <c r="N135" s="52"/>
      <c r="O135" s="96">
        <f t="shared" si="36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32"/>
        <v>1100</v>
      </c>
      <c r="D136" s="233">
        <v>100</v>
      </c>
      <c r="E136" s="52"/>
      <c r="F136" s="126">
        <f t="shared" si="33"/>
        <v>100</v>
      </c>
      <c r="G136" s="233"/>
      <c r="H136" s="181"/>
      <c r="I136" s="96">
        <f t="shared" si="34"/>
        <v>0</v>
      </c>
      <c r="J136" s="233"/>
      <c r="K136" s="181">
        <v>1000</v>
      </c>
      <c r="L136" s="96">
        <f t="shared" si="35"/>
        <v>1000</v>
      </c>
      <c r="M136" s="110"/>
      <c r="N136" s="52"/>
      <c r="O136" s="96">
        <f t="shared" si="36"/>
        <v>0</v>
      </c>
      <c r="P136" s="351" t="s">
        <v>417</v>
      </c>
    </row>
    <row r="137" spans="1:16" x14ac:dyDescent="0.25">
      <c r="A137" s="97">
        <v>2320</v>
      </c>
      <c r="B137" s="50" t="s">
        <v>116</v>
      </c>
      <c r="C137" s="343">
        <f t="shared" si="32"/>
        <v>0</v>
      </c>
      <c r="D137" s="234">
        <f t="shared" ref="D137" si="46">SUM(D138:D140)</f>
        <v>0</v>
      </c>
      <c r="E137" s="34">
        <f>SUM(E138:E140)</f>
        <v>0</v>
      </c>
      <c r="F137" s="131">
        <f t="shared" si="33"/>
        <v>0</v>
      </c>
      <c r="G137" s="234">
        <f>SUM(G138:G140)</f>
        <v>0</v>
      </c>
      <c r="H137" s="104">
        <f>SUM(H138:H140)</f>
        <v>0</v>
      </c>
      <c r="I137" s="98">
        <f t="shared" si="34"/>
        <v>0</v>
      </c>
      <c r="J137" s="234">
        <f>SUM(J138:J140)</f>
        <v>0</v>
      </c>
      <c r="K137" s="104">
        <f>SUM(K138:K140)</f>
        <v>0</v>
      </c>
      <c r="L137" s="98">
        <f t="shared" si="35"/>
        <v>0</v>
      </c>
      <c r="M137" s="119">
        <f>SUM(M138:M140)</f>
        <v>0</v>
      </c>
      <c r="N137" s="34">
        <f>SUM(N138:N140)</f>
        <v>0</v>
      </c>
      <c r="O137" s="98">
        <f t="shared" si="36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32"/>
        <v>0</v>
      </c>
      <c r="D138" s="233"/>
      <c r="E138" s="52"/>
      <c r="F138" s="126">
        <f t="shared" si="33"/>
        <v>0</v>
      </c>
      <c r="G138" s="233"/>
      <c r="H138" s="181"/>
      <c r="I138" s="96">
        <f t="shared" si="34"/>
        <v>0</v>
      </c>
      <c r="J138" s="233"/>
      <c r="K138" s="181"/>
      <c r="L138" s="96">
        <f t="shared" si="35"/>
        <v>0</v>
      </c>
      <c r="M138" s="110"/>
      <c r="N138" s="52"/>
      <c r="O138" s="96">
        <f t="shared" si="36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32"/>
        <v>0</v>
      </c>
      <c r="D139" s="233"/>
      <c r="E139" s="52"/>
      <c r="F139" s="126">
        <f t="shared" si="33"/>
        <v>0</v>
      </c>
      <c r="G139" s="233"/>
      <c r="H139" s="181"/>
      <c r="I139" s="96">
        <f t="shared" si="34"/>
        <v>0</v>
      </c>
      <c r="J139" s="233"/>
      <c r="K139" s="181"/>
      <c r="L139" s="96">
        <f t="shared" si="35"/>
        <v>0</v>
      </c>
      <c r="M139" s="110"/>
      <c r="N139" s="52"/>
      <c r="O139" s="96">
        <f t="shared" si="36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32"/>
        <v>0</v>
      </c>
      <c r="D140" s="233"/>
      <c r="E140" s="52"/>
      <c r="F140" s="126">
        <f t="shared" si="33"/>
        <v>0</v>
      </c>
      <c r="G140" s="233"/>
      <c r="H140" s="181"/>
      <c r="I140" s="96">
        <f t="shared" si="34"/>
        <v>0</v>
      </c>
      <c r="J140" s="233"/>
      <c r="K140" s="181"/>
      <c r="L140" s="96">
        <f t="shared" si="35"/>
        <v>0</v>
      </c>
      <c r="M140" s="110"/>
      <c r="N140" s="52"/>
      <c r="O140" s="96">
        <f t="shared" si="36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32"/>
        <v>0</v>
      </c>
      <c r="D141" s="233"/>
      <c r="E141" s="52"/>
      <c r="F141" s="126">
        <f t="shared" si="33"/>
        <v>0</v>
      </c>
      <c r="G141" s="233"/>
      <c r="H141" s="181"/>
      <c r="I141" s="96">
        <f t="shared" si="34"/>
        <v>0</v>
      </c>
      <c r="J141" s="233"/>
      <c r="K141" s="181"/>
      <c r="L141" s="96">
        <f t="shared" si="35"/>
        <v>0</v>
      </c>
      <c r="M141" s="110"/>
      <c r="N141" s="52"/>
      <c r="O141" s="96">
        <f t="shared" si="36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32"/>
        <v>286</v>
      </c>
      <c r="D142" s="234">
        <f t="shared" ref="D142" si="47">SUM(D143:D144)</f>
        <v>143</v>
      </c>
      <c r="E142" s="34">
        <f>SUM(E143:E144)</f>
        <v>0</v>
      </c>
      <c r="F142" s="131">
        <f t="shared" si="33"/>
        <v>143</v>
      </c>
      <c r="G142" s="234">
        <f>SUM(G143:G144)</f>
        <v>0</v>
      </c>
      <c r="H142" s="104">
        <f>SUM(H143:H144)</f>
        <v>0</v>
      </c>
      <c r="I142" s="98">
        <f t="shared" si="34"/>
        <v>0</v>
      </c>
      <c r="J142" s="234">
        <f>SUM(J143:J144)</f>
        <v>143</v>
      </c>
      <c r="K142" s="104">
        <f>SUM(K143:K144)</f>
        <v>0</v>
      </c>
      <c r="L142" s="98">
        <f t="shared" si="35"/>
        <v>143</v>
      </c>
      <c r="M142" s="119">
        <f>SUM(M143:M144)</f>
        <v>0</v>
      </c>
      <c r="N142" s="34">
        <f>SUM(N143:N144)</f>
        <v>0</v>
      </c>
      <c r="O142" s="98">
        <f t="shared" si="36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32"/>
        <v>286</v>
      </c>
      <c r="D143" s="233">
        <v>143</v>
      </c>
      <c r="E143" s="52"/>
      <c r="F143" s="126">
        <f t="shared" si="33"/>
        <v>143</v>
      </c>
      <c r="G143" s="233"/>
      <c r="H143" s="181"/>
      <c r="I143" s="96">
        <f t="shared" si="34"/>
        <v>0</v>
      </c>
      <c r="J143" s="233">
        <v>143</v>
      </c>
      <c r="K143" s="181"/>
      <c r="L143" s="96">
        <f t="shared" si="35"/>
        <v>143</v>
      </c>
      <c r="M143" s="110"/>
      <c r="N143" s="52"/>
      <c r="O143" s="96">
        <f t="shared" si="36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32"/>
        <v>0</v>
      </c>
      <c r="D144" s="233"/>
      <c r="E144" s="52"/>
      <c r="F144" s="126">
        <f t="shared" si="33"/>
        <v>0</v>
      </c>
      <c r="G144" s="233"/>
      <c r="H144" s="181"/>
      <c r="I144" s="96">
        <f t="shared" si="34"/>
        <v>0</v>
      </c>
      <c r="J144" s="233"/>
      <c r="K144" s="181"/>
      <c r="L144" s="96">
        <f t="shared" si="35"/>
        <v>0</v>
      </c>
      <c r="M144" s="110"/>
      <c r="N144" s="52"/>
      <c r="O144" s="96">
        <f t="shared" si="36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32"/>
        <v>5882</v>
      </c>
      <c r="D145" s="115">
        <f t="shared" ref="D145" si="48">SUM(D146:D151)</f>
        <v>1724</v>
      </c>
      <c r="E145" s="93">
        <f>SUM(E146:E151)</f>
        <v>0</v>
      </c>
      <c r="F145" s="231">
        <f t="shared" si="33"/>
        <v>1724</v>
      </c>
      <c r="G145" s="115">
        <f>SUM(G146:G151)</f>
        <v>0</v>
      </c>
      <c r="H145" s="179">
        <f>SUM(H146:H151)</f>
        <v>0</v>
      </c>
      <c r="I145" s="94">
        <f t="shared" si="34"/>
        <v>0</v>
      </c>
      <c r="J145" s="115">
        <f>SUM(J146:J151)</f>
        <v>2813</v>
      </c>
      <c r="K145" s="179">
        <f>SUM(K146:K151)</f>
        <v>1345</v>
      </c>
      <c r="L145" s="94">
        <f t="shared" si="35"/>
        <v>4158</v>
      </c>
      <c r="M145" s="120">
        <f>SUM(M146:M151)</f>
        <v>0</v>
      </c>
      <c r="N145" s="93">
        <f>SUM(N146:N151)</f>
        <v>0</v>
      </c>
      <c r="O145" s="94">
        <f t="shared" si="36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32"/>
        <v>2612</v>
      </c>
      <c r="D146" s="232">
        <v>712</v>
      </c>
      <c r="E146" s="47"/>
      <c r="F146" s="127">
        <f t="shared" si="33"/>
        <v>712</v>
      </c>
      <c r="G146" s="232"/>
      <c r="H146" s="180"/>
      <c r="I146" s="95">
        <f t="shared" si="34"/>
        <v>0</v>
      </c>
      <c r="J146" s="232">
        <v>1300</v>
      </c>
      <c r="K146" s="180">
        <v>600</v>
      </c>
      <c r="L146" s="95">
        <f t="shared" si="35"/>
        <v>1900</v>
      </c>
      <c r="M146" s="275"/>
      <c r="N146" s="47"/>
      <c r="O146" s="95">
        <f t="shared" si="36"/>
        <v>0</v>
      </c>
      <c r="P146" s="324" t="s">
        <v>418</v>
      </c>
    </row>
    <row r="147" spans="1:16" x14ac:dyDescent="0.25">
      <c r="A147" s="31">
        <v>2352</v>
      </c>
      <c r="B147" s="50" t="s">
        <v>126</v>
      </c>
      <c r="C147" s="343">
        <f t="shared" si="32"/>
        <v>2470</v>
      </c>
      <c r="D147" s="233">
        <v>712</v>
      </c>
      <c r="E147" s="52"/>
      <c r="F147" s="126">
        <f t="shared" si="33"/>
        <v>712</v>
      </c>
      <c r="G147" s="233"/>
      <c r="H147" s="181"/>
      <c r="I147" s="96">
        <f t="shared" si="34"/>
        <v>0</v>
      </c>
      <c r="J147" s="233">
        <v>1013</v>
      </c>
      <c r="K147" s="181">
        <v>745</v>
      </c>
      <c r="L147" s="96">
        <f t="shared" si="35"/>
        <v>1758</v>
      </c>
      <c r="M147" s="110"/>
      <c r="N147" s="52"/>
      <c r="O147" s="96">
        <f t="shared" si="36"/>
        <v>0</v>
      </c>
      <c r="P147" s="351" t="s">
        <v>425</v>
      </c>
    </row>
    <row r="148" spans="1:16" ht="24" x14ac:dyDescent="0.25">
      <c r="A148" s="31">
        <v>2353</v>
      </c>
      <c r="B148" s="50" t="s">
        <v>127</v>
      </c>
      <c r="C148" s="343">
        <f t="shared" si="32"/>
        <v>0</v>
      </c>
      <c r="D148" s="233"/>
      <c r="E148" s="52"/>
      <c r="F148" s="126">
        <f t="shared" si="33"/>
        <v>0</v>
      </c>
      <c r="G148" s="233"/>
      <c r="H148" s="181"/>
      <c r="I148" s="96">
        <f t="shared" si="34"/>
        <v>0</v>
      </c>
      <c r="J148" s="233"/>
      <c r="K148" s="181"/>
      <c r="L148" s="96">
        <f t="shared" si="35"/>
        <v>0</v>
      </c>
      <c r="M148" s="110"/>
      <c r="N148" s="52"/>
      <c r="O148" s="96">
        <f t="shared" si="36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32"/>
        <v>0</v>
      </c>
      <c r="D149" s="233"/>
      <c r="E149" s="52"/>
      <c r="F149" s="126">
        <f t="shared" si="33"/>
        <v>0</v>
      </c>
      <c r="G149" s="233"/>
      <c r="H149" s="181"/>
      <c r="I149" s="96">
        <f t="shared" si="34"/>
        <v>0</v>
      </c>
      <c r="J149" s="233"/>
      <c r="K149" s="181"/>
      <c r="L149" s="96">
        <f t="shared" si="35"/>
        <v>0</v>
      </c>
      <c r="M149" s="110"/>
      <c r="N149" s="52"/>
      <c r="O149" s="96">
        <f t="shared" si="36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32"/>
        <v>800</v>
      </c>
      <c r="D150" s="233">
        <v>300</v>
      </c>
      <c r="E150" s="52"/>
      <c r="F150" s="126">
        <f t="shared" si="33"/>
        <v>300</v>
      </c>
      <c r="G150" s="233"/>
      <c r="H150" s="181"/>
      <c r="I150" s="96">
        <f t="shared" si="34"/>
        <v>0</v>
      </c>
      <c r="J150" s="233">
        <v>500</v>
      </c>
      <c r="K150" s="181"/>
      <c r="L150" s="96">
        <f t="shared" si="35"/>
        <v>500</v>
      </c>
      <c r="M150" s="110"/>
      <c r="N150" s="52"/>
      <c r="O150" s="96">
        <f t="shared" si="36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32"/>
        <v>0</v>
      </c>
      <c r="D151" s="233"/>
      <c r="E151" s="52"/>
      <c r="F151" s="126">
        <f t="shared" si="33"/>
        <v>0</v>
      </c>
      <c r="G151" s="233"/>
      <c r="H151" s="181"/>
      <c r="I151" s="96">
        <f t="shared" si="34"/>
        <v>0</v>
      </c>
      <c r="J151" s="233"/>
      <c r="K151" s="181"/>
      <c r="L151" s="96">
        <f t="shared" si="35"/>
        <v>0</v>
      </c>
      <c r="M151" s="110"/>
      <c r="N151" s="52"/>
      <c r="O151" s="96">
        <f t="shared" si="36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32"/>
        <v>1525</v>
      </c>
      <c r="D152" s="234">
        <f t="shared" ref="D152" si="49">SUM(D153:D159)</f>
        <v>700</v>
      </c>
      <c r="E152" s="34">
        <f>SUM(E153:E159)</f>
        <v>0</v>
      </c>
      <c r="F152" s="131">
        <f t="shared" si="33"/>
        <v>700</v>
      </c>
      <c r="G152" s="234">
        <f>SUM(G153:G159)</f>
        <v>0</v>
      </c>
      <c r="H152" s="104">
        <f>SUM(H153:H159)</f>
        <v>0</v>
      </c>
      <c r="I152" s="98">
        <f t="shared" si="34"/>
        <v>0</v>
      </c>
      <c r="J152" s="234">
        <f>SUM(J153:J159)</f>
        <v>225</v>
      </c>
      <c r="K152" s="104">
        <f>SUM(K153:K159)</f>
        <v>600</v>
      </c>
      <c r="L152" s="98">
        <f t="shared" si="35"/>
        <v>825</v>
      </c>
      <c r="M152" s="119">
        <f>SUM(M153:M159)</f>
        <v>0</v>
      </c>
      <c r="N152" s="34">
        <f>SUM(N153:N159)</f>
        <v>0</v>
      </c>
      <c r="O152" s="98">
        <f t="shared" si="36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32"/>
        <v>825</v>
      </c>
      <c r="D153" s="233"/>
      <c r="E153" s="52"/>
      <c r="F153" s="126">
        <f t="shared" si="33"/>
        <v>0</v>
      </c>
      <c r="G153" s="233"/>
      <c r="H153" s="181"/>
      <c r="I153" s="96">
        <f t="shared" si="34"/>
        <v>0</v>
      </c>
      <c r="J153" s="233">
        <v>225</v>
      </c>
      <c r="K153" s="181">
        <v>600</v>
      </c>
      <c r="L153" s="96">
        <f t="shared" si="35"/>
        <v>825</v>
      </c>
      <c r="M153" s="110"/>
      <c r="N153" s="52"/>
      <c r="O153" s="96">
        <f t="shared" si="36"/>
        <v>0</v>
      </c>
      <c r="P153" s="351" t="s">
        <v>419</v>
      </c>
    </row>
    <row r="154" spans="1:16" ht="24" x14ac:dyDescent="0.25">
      <c r="A154" s="30">
        <v>2362</v>
      </c>
      <c r="B154" s="50" t="s">
        <v>133</v>
      </c>
      <c r="C154" s="343">
        <f t="shared" si="32"/>
        <v>0</v>
      </c>
      <c r="D154" s="233"/>
      <c r="E154" s="52"/>
      <c r="F154" s="126">
        <f t="shared" si="33"/>
        <v>0</v>
      </c>
      <c r="G154" s="233"/>
      <c r="H154" s="181"/>
      <c r="I154" s="96">
        <f t="shared" si="34"/>
        <v>0</v>
      </c>
      <c r="J154" s="233"/>
      <c r="K154" s="181"/>
      <c r="L154" s="96">
        <f t="shared" si="35"/>
        <v>0</v>
      </c>
      <c r="M154" s="110"/>
      <c r="N154" s="52"/>
      <c r="O154" s="96">
        <f t="shared" si="36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32"/>
        <v>700</v>
      </c>
      <c r="D155" s="233">
        <v>700</v>
      </c>
      <c r="E155" s="52"/>
      <c r="F155" s="126">
        <f t="shared" si="33"/>
        <v>700</v>
      </c>
      <c r="G155" s="233"/>
      <c r="H155" s="181"/>
      <c r="I155" s="96">
        <f t="shared" si="34"/>
        <v>0</v>
      </c>
      <c r="J155" s="233"/>
      <c r="K155" s="181"/>
      <c r="L155" s="96">
        <f t="shared" si="35"/>
        <v>0</v>
      </c>
      <c r="M155" s="110"/>
      <c r="N155" s="52"/>
      <c r="O155" s="96">
        <f t="shared" si="36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32"/>
        <v>0</v>
      </c>
      <c r="D156" s="233"/>
      <c r="E156" s="52"/>
      <c r="F156" s="126">
        <f t="shared" si="33"/>
        <v>0</v>
      </c>
      <c r="G156" s="233"/>
      <c r="H156" s="181"/>
      <c r="I156" s="96">
        <f t="shared" si="34"/>
        <v>0</v>
      </c>
      <c r="J156" s="233"/>
      <c r="K156" s="181"/>
      <c r="L156" s="96">
        <f t="shared" si="35"/>
        <v>0</v>
      </c>
      <c r="M156" s="110"/>
      <c r="N156" s="52"/>
      <c r="O156" s="96">
        <f t="shared" si="36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32"/>
        <v>0</v>
      </c>
      <c r="D157" s="233"/>
      <c r="E157" s="52"/>
      <c r="F157" s="126">
        <f t="shared" si="33"/>
        <v>0</v>
      </c>
      <c r="G157" s="233"/>
      <c r="H157" s="181"/>
      <c r="I157" s="96">
        <f t="shared" si="34"/>
        <v>0</v>
      </c>
      <c r="J157" s="233"/>
      <c r="K157" s="181"/>
      <c r="L157" s="96">
        <f t="shared" si="35"/>
        <v>0</v>
      </c>
      <c r="M157" s="110"/>
      <c r="N157" s="52"/>
      <c r="O157" s="96">
        <f t="shared" si="36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32"/>
        <v>0</v>
      </c>
      <c r="D158" s="233"/>
      <c r="E158" s="52"/>
      <c r="F158" s="126">
        <f t="shared" si="33"/>
        <v>0</v>
      </c>
      <c r="G158" s="233"/>
      <c r="H158" s="181"/>
      <c r="I158" s="96">
        <f t="shared" si="34"/>
        <v>0</v>
      </c>
      <c r="J158" s="233"/>
      <c r="K158" s="181"/>
      <c r="L158" s="96">
        <f t="shared" si="35"/>
        <v>0</v>
      </c>
      <c r="M158" s="110"/>
      <c r="N158" s="52"/>
      <c r="O158" s="96">
        <f t="shared" si="36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32"/>
        <v>0</v>
      </c>
      <c r="D159" s="233"/>
      <c r="E159" s="52"/>
      <c r="F159" s="126">
        <f t="shared" si="33"/>
        <v>0</v>
      </c>
      <c r="G159" s="233"/>
      <c r="H159" s="181"/>
      <c r="I159" s="96">
        <f t="shared" si="34"/>
        <v>0</v>
      </c>
      <c r="J159" s="233"/>
      <c r="K159" s="181"/>
      <c r="L159" s="96">
        <f t="shared" si="35"/>
        <v>0</v>
      </c>
      <c r="M159" s="110"/>
      <c r="N159" s="52"/>
      <c r="O159" s="96">
        <f t="shared" si="36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32"/>
        <v>10249</v>
      </c>
      <c r="D160" s="235">
        <f>7742+200</f>
        <v>7942</v>
      </c>
      <c r="E160" s="99"/>
      <c r="F160" s="236">
        <f t="shared" si="33"/>
        <v>7942</v>
      </c>
      <c r="G160" s="235"/>
      <c r="H160" s="182">
        <v>2307</v>
      </c>
      <c r="I160" s="100">
        <f t="shared" si="34"/>
        <v>2307</v>
      </c>
      <c r="J160" s="235"/>
      <c r="K160" s="182"/>
      <c r="L160" s="100">
        <f t="shared" si="35"/>
        <v>0</v>
      </c>
      <c r="M160" s="282"/>
      <c r="N160" s="99"/>
      <c r="O160" s="100">
        <f t="shared" si="36"/>
        <v>0</v>
      </c>
      <c r="P160" s="329" t="s">
        <v>407</v>
      </c>
    </row>
    <row r="161" spans="1:16" x14ac:dyDescent="0.25">
      <c r="A161" s="92">
        <v>2380</v>
      </c>
      <c r="B161" s="69" t="s">
        <v>140</v>
      </c>
      <c r="C161" s="343">
        <f t="shared" si="32"/>
        <v>0</v>
      </c>
      <c r="D161" s="115">
        <f t="shared" ref="D161" si="50">SUM(D162:D163)</f>
        <v>0</v>
      </c>
      <c r="E161" s="93">
        <f>SUM(E162:E163)</f>
        <v>0</v>
      </c>
      <c r="F161" s="231">
        <f t="shared" si="33"/>
        <v>0</v>
      </c>
      <c r="G161" s="115">
        <f>SUM(G162:G163)</f>
        <v>0</v>
      </c>
      <c r="H161" s="179">
        <f>SUM(H162:H163)</f>
        <v>0</v>
      </c>
      <c r="I161" s="94">
        <f t="shared" si="34"/>
        <v>0</v>
      </c>
      <c r="J161" s="115">
        <f>SUM(J162:J163)</f>
        <v>0</v>
      </c>
      <c r="K161" s="179">
        <f>SUM(K162:K163)</f>
        <v>0</v>
      </c>
      <c r="L161" s="94">
        <f t="shared" si="35"/>
        <v>0</v>
      </c>
      <c r="M161" s="120">
        <f>SUM(M162:M163)</f>
        <v>0</v>
      </c>
      <c r="N161" s="93">
        <f>SUM(N162:N163)</f>
        <v>0</v>
      </c>
      <c r="O161" s="94">
        <f t="shared" si="36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32"/>
        <v>0</v>
      </c>
      <c r="D162" s="232"/>
      <c r="E162" s="47"/>
      <c r="F162" s="127">
        <f t="shared" si="33"/>
        <v>0</v>
      </c>
      <c r="G162" s="232"/>
      <c r="H162" s="180"/>
      <c r="I162" s="95">
        <f t="shared" si="34"/>
        <v>0</v>
      </c>
      <c r="J162" s="232"/>
      <c r="K162" s="180"/>
      <c r="L162" s="95">
        <f t="shared" si="35"/>
        <v>0</v>
      </c>
      <c r="M162" s="275"/>
      <c r="N162" s="47"/>
      <c r="O162" s="95">
        <f t="shared" si="36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32"/>
        <v>0</v>
      </c>
      <c r="D163" s="233"/>
      <c r="E163" s="52"/>
      <c r="F163" s="126">
        <f t="shared" si="33"/>
        <v>0</v>
      </c>
      <c r="G163" s="233"/>
      <c r="H163" s="181"/>
      <c r="I163" s="96">
        <f t="shared" si="34"/>
        <v>0</v>
      </c>
      <c r="J163" s="233"/>
      <c r="K163" s="181"/>
      <c r="L163" s="96">
        <f t="shared" si="35"/>
        <v>0</v>
      </c>
      <c r="M163" s="110"/>
      <c r="N163" s="52"/>
      <c r="O163" s="96">
        <f t="shared" si="36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32"/>
        <v>435</v>
      </c>
      <c r="D164" s="235">
        <f>228+100-100-228</f>
        <v>0</v>
      </c>
      <c r="E164" s="99"/>
      <c r="F164" s="236">
        <f t="shared" si="33"/>
        <v>0</v>
      </c>
      <c r="G164" s="235"/>
      <c r="H164" s="182"/>
      <c r="I164" s="100">
        <f t="shared" si="34"/>
        <v>0</v>
      </c>
      <c r="J164" s="235">
        <v>285</v>
      </c>
      <c r="K164" s="182">
        <v>150</v>
      </c>
      <c r="L164" s="100">
        <f t="shared" si="35"/>
        <v>435</v>
      </c>
      <c r="M164" s="282"/>
      <c r="N164" s="99"/>
      <c r="O164" s="100">
        <f t="shared" si="36"/>
        <v>0</v>
      </c>
      <c r="P164" s="329" t="s">
        <v>420</v>
      </c>
    </row>
    <row r="165" spans="1:16" x14ac:dyDescent="0.25">
      <c r="A165" s="38">
        <v>2400</v>
      </c>
      <c r="B165" s="90" t="s">
        <v>144</v>
      </c>
      <c r="C165" s="358">
        <f t="shared" si="32"/>
        <v>0</v>
      </c>
      <c r="D165" s="239"/>
      <c r="E165" s="105"/>
      <c r="F165" s="240">
        <f t="shared" si="33"/>
        <v>0</v>
      </c>
      <c r="G165" s="239"/>
      <c r="H165" s="184"/>
      <c r="I165" s="106">
        <f t="shared" si="34"/>
        <v>0</v>
      </c>
      <c r="J165" s="239"/>
      <c r="K165" s="184"/>
      <c r="L165" s="106">
        <f t="shared" si="35"/>
        <v>0</v>
      </c>
      <c r="M165" s="283"/>
      <c r="N165" s="105"/>
      <c r="O165" s="106">
        <f t="shared" si="36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32"/>
        <v>0</v>
      </c>
      <c r="D166" s="229">
        <f t="shared" ref="D166" si="51">SUM(D167,D172)</f>
        <v>0</v>
      </c>
      <c r="E166" s="43">
        <f>SUM(E167,E172)</f>
        <v>0</v>
      </c>
      <c r="F166" s="230">
        <f t="shared" si="33"/>
        <v>0</v>
      </c>
      <c r="G166" s="229">
        <f t="shared" ref="G166:H166" si="52">SUM(G167,G172)</f>
        <v>0</v>
      </c>
      <c r="H166" s="91">
        <f t="shared" si="52"/>
        <v>0</v>
      </c>
      <c r="I166" s="101">
        <f t="shared" si="34"/>
        <v>0</v>
      </c>
      <c r="J166" s="229">
        <f t="shared" ref="J166:K166" si="53">SUM(J167,J172)</f>
        <v>0</v>
      </c>
      <c r="K166" s="91">
        <f t="shared" si="53"/>
        <v>0</v>
      </c>
      <c r="L166" s="101">
        <f t="shared" si="35"/>
        <v>0</v>
      </c>
      <c r="M166" s="123">
        <f t="shared" ref="M166:N166" si="54">SUM(M167,M172)</f>
        <v>0</v>
      </c>
      <c r="N166" s="114">
        <f t="shared" si="54"/>
        <v>0</v>
      </c>
      <c r="O166" s="141">
        <f t="shared" si="36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32"/>
        <v>0</v>
      </c>
      <c r="D167" s="237">
        <f>SUM(D168:D171)</f>
        <v>0</v>
      </c>
      <c r="E167" s="60">
        <f>SUM(E168:E171)</f>
        <v>0</v>
      </c>
      <c r="F167" s="238">
        <f t="shared" si="33"/>
        <v>0</v>
      </c>
      <c r="G167" s="237">
        <f t="shared" ref="G167:H167" si="55">SUM(G168:G171)</f>
        <v>0</v>
      </c>
      <c r="H167" s="183">
        <f t="shared" si="55"/>
        <v>0</v>
      </c>
      <c r="I167" s="103">
        <f t="shared" si="34"/>
        <v>0</v>
      </c>
      <c r="J167" s="237">
        <f t="shared" ref="J167:K167" si="56">SUM(J168:J171)</f>
        <v>0</v>
      </c>
      <c r="K167" s="183">
        <f t="shared" si="56"/>
        <v>0</v>
      </c>
      <c r="L167" s="103">
        <f t="shared" si="35"/>
        <v>0</v>
      </c>
      <c r="M167" s="289">
        <f t="shared" ref="M167:N167" si="57">SUM(M168:M171)</f>
        <v>0</v>
      </c>
      <c r="N167" s="292">
        <f t="shared" si="57"/>
        <v>0</v>
      </c>
      <c r="O167" s="297">
        <f t="shared" si="36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32"/>
        <v>0</v>
      </c>
      <c r="D168" s="233"/>
      <c r="E168" s="52"/>
      <c r="F168" s="126">
        <f t="shared" si="33"/>
        <v>0</v>
      </c>
      <c r="G168" s="233"/>
      <c r="H168" s="181"/>
      <c r="I168" s="96">
        <f t="shared" si="34"/>
        <v>0</v>
      </c>
      <c r="J168" s="233"/>
      <c r="K168" s="181"/>
      <c r="L168" s="96">
        <f t="shared" si="35"/>
        <v>0</v>
      </c>
      <c r="M168" s="110"/>
      <c r="N168" s="52"/>
      <c r="O168" s="96">
        <f t="shared" si="36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32"/>
        <v>0</v>
      </c>
      <c r="D169" s="233"/>
      <c r="E169" s="52"/>
      <c r="F169" s="126">
        <f t="shared" si="33"/>
        <v>0</v>
      </c>
      <c r="G169" s="233"/>
      <c r="H169" s="181"/>
      <c r="I169" s="96">
        <f t="shared" si="34"/>
        <v>0</v>
      </c>
      <c r="J169" s="233"/>
      <c r="K169" s="181"/>
      <c r="L169" s="96">
        <f t="shared" si="35"/>
        <v>0</v>
      </c>
      <c r="M169" s="110"/>
      <c r="N169" s="52"/>
      <c r="O169" s="96">
        <f t="shared" si="36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32"/>
        <v>0</v>
      </c>
      <c r="D170" s="233"/>
      <c r="E170" s="52"/>
      <c r="F170" s="126">
        <f t="shared" si="33"/>
        <v>0</v>
      </c>
      <c r="G170" s="233"/>
      <c r="H170" s="181"/>
      <c r="I170" s="96">
        <f t="shared" si="34"/>
        <v>0</v>
      </c>
      <c r="J170" s="233"/>
      <c r="K170" s="181"/>
      <c r="L170" s="96">
        <f t="shared" si="35"/>
        <v>0</v>
      </c>
      <c r="M170" s="110"/>
      <c r="N170" s="52"/>
      <c r="O170" s="96">
        <f t="shared" si="36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32"/>
        <v>0</v>
      </c>
      <c r="D171" s="233"/>
      <c r="E171" s="52"/>
      <c r="F171" s="126">
        <f t="shared" si="33"/>
        <v>0</v>
      </c>
      <c r="G171" s="233"/>
      <c r="H171" s="181"/>
      <c r="I171" s="96">
        <f t="shared" si="34"/>
        <v>0</v>
      </c>
      <c r="J171" s="233"/>
      <c r="K171" s="181"/>
      <c r="L171" s="96">
        <f t="shared" si="35"/>
        <v>0</v>
      </c>
      <c r="M171" s="110"/>
      <c r="N171" s="52"/>
      <c r="O171" s="96">
        <f t="shared" si="36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32"/>
        <v>0</v>
      </c>
      <c r="D172" s="233"/>
      <c r="E172" s="52"/>
      <c r="F172" s="126">
        <f t="shared" si="33"/>
        <v>0</v>
      </c>
      <c r="G172" s="233"/>
      <c r="H172" s="181"/>
      <c r="I172" s="96">
        <f t="shared" si="34"/>
        <v>0</v>
      </c>
      <c r="J172" s="233"/>
      <c r="K172" s="181"/>
      <c r="L172" s="96">
        <f t="shared" si="35"/>
        <v>0</v>
      </c>
      <c r="M172" s="110"/>
      <c r="N172" s="52"/>
      <c r="O172" s="96">
        <f t="shared" si="36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32"/>
        <v>0</v>
      </c>
      <c r="D173" s="199"/>
      <c r="E173" s="28"/>
      <c r="F173" s="200">
        <f t="shared" si="33"/>
        <v>0</v>
      </c>
      <c r="G173" s="199"/>
      <c r="H173" s="165"/>
      <c r="I173" s="29">
        <f t="shared" si="34"/>
        <v>0</v>
      </c>
      <c r="J173" s="199"/>
      <c r="K173" s="165"/>
      <c r="L173" s="29">
        <f t="shared" si="35"/>
        <v>0</v>
      </c>
      <c r="M173" s="271"/>
      <c r="N173" s="28"/>
      <c r="O173" s="29">
        <f t="shared" si="36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32"/>
        <v>0</v>
      </c>
      <c r="D174" s="227">
        <f t="shared" ref="D174" si="58">SUM(D175,D185)</f>
        <v>0</v>
      </c>
      <c r="E174" s="88">
        <f>SUM(E175,E185)</f>
        <v>0</v>
      </c>
      <c r="F174" s="228">
        <f t="shared" si="33"/>
        <v>0</v>
      </c>
      <c r="G174" s="227">
        <f>SUM(G175,G185)</f>
        <v>0</v>
      </c>
      <c r="H174" s="178">
        <f>SUM(H175,H185)</f>
        <v>0</v>
      </c>
      <c r="I174" s="89">
        <f t="shared" si="34"/>
        <v>0</v>
      </c>
      <c r="J174" s="227">
        <f>SUM(J175,J185)</f>
        <v>0</v>
      </c>
      <c r="K174" s="178">
        <f>SUM(K175,K185)</f>
        <v>0</v>
      </c>
      <c r="L174" s="89">
        <f t="shared" si="35"/>
        <v>0</v>
      </c>
      <c r="M174" s="122">
        <f>SUM(M175,M185)</f>
        <v>0</v>
      </c>
      <c r="N174" s="88">
        <f>SUM(N175,N185)</f>
        <v>0</v>
      </c>
      <c r="O174" s="89">
        <f t="shared" si="36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32"/>
        <v>0</v>
      </c>
      <c r="D175" s="229">
        <f t="shared" ref="D175" si="59">SUM(D176,D180)</f>
        <v>0</v>
      </c>
      <c r="E175" s="43">
        <f>SUM(E176,E180)</f>
        <v>0</v>
      </c>
      <c r="F175" s="230">
        <f t="shared" si="33"/>
        <v>0</v>
      </c>
      <c r="G175" s="229">
        <f t="shared" ref="G175:H175" si="60">SUM(G176,G180)</f>
        <v>0</v>
      </c>
      <c r="H175" s="91">
        <f t="shared" si="60"/>
        <v>0</v>
      </c>
      <c r="I175" s="101">
        <f t="shared" si="34"/>
        <v>0</v>
      </c>
      <c r="J175" s="229">
        <f t="shared" ref="J175:K175" si="61">SUM(J176,J180)</f>
        <v>0</v>
      </c>
      <c r="K175" s="91">
        <f t="shared" si="61"/>
        <v>0</v>
      </c>
      <c r="L175" s="101">
        <f t="shared" si="35"/>
        <v>0</v>
      </c>
      <c r="M175" s="123">
        <f t="shared" ref="M175:N175" si="62">SUM(M176,M180)</f>
        <v>0</v>
      </c>
      <c r="N175" s="114">
        <f t="shared" si="62"/>
        <v>0</v>
      </c>
      <c r="O175" s="141">
        <f t="shared" si="36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32"/>
        <v>0</v>
      </c>
      <c r="D176" s="237">
        <f t="shared" ref="D176" si="63">SUM(D177:D179)</f>
        <v>0</v>
      </c>
      <c r="E176" s="60">
        <f>SUM(E177:E179)</f>
        <v>0</v>
      </c>
      <c r="F176" s="238">
        <f t="shared" si="33"/>
        <v>0</v>
      </c>
      <c r="G176" s="237">
        <f>SUM(G177:G179)</f>
        <v>0</v>
      </c>
      <c r="H176" s="183">
        <f>SUM(H177:H179)</f>
        <v>0</v>
      </c>
      <c r="I176" s="103">
        <f t="shared" si="34"/>
        <v>0</v>
      </c>
      <c r="J176" s="237">
        <f>SUM(J177:J179)</f>
        <v>0</v>
      </c>
      <c r="K176" s="183">
        <f>SUM(K177:K179)</f>
        <v>0</v>
      </c>
      <c r="L176" s="103">
        <f t="shared" si="35"/>
        <v>0</v>
      </c>
      <c r="M176" s="124">
        <f>SUM(M177:M179)</f>
        <v>0</v>
      </c>
      <c r="N176" s="60">
        <f>SUM(N177:N179)</f>
        <v>0</v>
      </c>
      <c r="O176" s="103">
        <f t="shared" si="36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32"/>
        <v>0</v>
      </c>
      <c r="D177" s="233"/>
      <c r="E177" s="52"/>
      <c r="F177" s="126">
        <f t="shared" si="33"/>
        <v>0</v>
      </c>
      <c r="G177" s="233"/>
      <c r="H177" s="181"/>
      <c r="I177" s="96">
        <f t="shared" si="34"/>
        <v>0</v>
      </c>
      <c r="J177" s="233"/>
      <c r="K177" s="181"/>
      <c r="L177" s="96">
        <f t="shared" si="35"/>
        <v>0</v>
      </c>
      <c r="M177" s="110"/>
      <c r="N177" s="52"/>
      <c r="O177" s="96">
        <f t="shared" si="36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32"/>
        <v>0</v>
      </c>
      <c r="D178" s="233"/>
      <c r="E178" s="52"/>
      <c r="F178" s="126">
        <f t="shared" si="33"/>
        <v>0</v>
      </c>
      <c r="G178" s="233"/>
      <c r="H178" s="181"/>
      <c r="I178" s="96">
        <f t="shared" si="34"/>
        <v>0</v>
      </c>
      <c r="J178" s="233"/>
      <c r="K178" s="181"/>
      <c r="L178" s="96">
        <f t="shared" si="35"/>
        <v>0</v>
      </c>
      <c r="M178" s="110"/>
      <c r="N178" s="52"/>
      <c r="O178" s="96">
        <f t="shared" si="36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32"/>
        <v>0</v>
      </c>
      <c r="D179" s="233"/>
      <c r="E179" s="52"/>
      <c r="F179" s="126">
        <f t="shared" si="33"/>
        <v>0</v>
      </c>
      <c r="G179" s="233"/>
      <c r="H179" s="181"/>
      <c r="I179" s="96">
        <f t="shared" si="34"/>
        <v>0</v>
      </c>
      <c r="J179" s="233"/>
      <c r="K179" s="181"/>
      <c r="L179" s="96">
        <f t="shared" si="35"/>
        <v>0</v>
      </c>
      <c r="M179" s="110"/>
      <c r="N179" s="52"/>
      <c r="O179" s="96">
        <f t="shared" si="36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64">F180+I180+L180+O180</f>
        <v>0</v>
      </c>
      <c r="D180" s="237">
        <f t="shared" ref="D180" si="65">SUM(D181:D184)</f>
        <v>0</v>
      </c>
      <c r="E180" s="60">
        <f>SUM(E181:E184)</f>
        <v>0</v>
      </c>
      <c r="F180" s="238">
        <f t="shared" si="33"/>
        <v>0</v>
      </c>
      <c r="G180" s="237">
        <f t="shared" ref="G180:H180" si="66">SUM(G181:G184)</f>
        <v>0</v>
      </c>
      <c r="H180" s="183">
        <f t="shared" si="66"/>
        <v>0</v>
      </c>
      <c r="I180" s="103">
        <f t="shared" si="34"/>
        <v>0</v>
      </c>
      <c r="J180" s="237">
        <f t="shared" ref="J180:K180" si="67">SUM(J181:J184)</f>
        <v>0</v>
      </c>
      <c r="K180" s="183">
        <f t="shared" si="67"/>
        <v>0</v>
      </c>
      <c r="L180" s="103">
        <f t="shared" si="35"/>
        <v>0</v>
      </c>
      <c r="M180" s="125">
        <f t="shared" ref="M180:N180" si="68">SUM(M181:M184)</f>
        <v>0</v>
      </c>
      <c r="N180" s="293">
        <f t="shared" si="68"/>
        <v>0</v>
      </c>
      <c r="O180" s="298">
        <f t="shared" si="36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64"/>
        <v>0</v>
      </c>
      <c r="D181" s="233"/>
      <c r="E181" s="52"/>
      <c r="F181" s="126">
        <f t="shared" ref="F181:F244" si="69">D181+E181</f>
        <v>0</v>
      </c>
      <c r="G181" s="233"/>
      <c r="H181" s="181"/>
      <c r="I181" s="96">
        <f t="shared" ref="I181:I244" si="70">G181+H181</f>
        <v>0</v>
      </c>
      <c r="J181" s="233"/>
      <c r="K181" s="181"/>
      <c r="L181" s="96">
        <f t="shared" ref="L181:L244" si="71">J181+K181</f>
        <v>0</v>
      </c>
      <c r="M181" s="110"/>
      <c r="N181" s="52"/>
      <c r="O181" s="96">
        <f t="shared" ref="O181:O244" si="72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64"/>
        <v>0</v>
      </c>
      <c r="D182" s="233"/>
      <c r="E182" s="52"/>
      <c r="F182" s="126">
        <f t="shared" si="69"/>
        <v>0</v>
      </c>
      <c r="G182" s="233"/>
      <c r="H182" s="181"/>
      <c r="I182" s="96">
        <f t="shared" si="70"/>
        <v>0</v>
      </c>
      <c r="J182" s="233"/>
      <c r="K182" s="181"/>
      <c r="L182" s="96">
        <f t="shared" si="71"/>
        <v>0</v>
      </c>
      <c r="M182" s="110"/>
      <c r="N182" s="52"/>
      <c r="O182" s="96">
        <f t="shared" si="72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64"/>
        <v>0</v>
      </c>
      <c r="D183" s="233"/>
      <c r="E183" s="52"/>
      <c r="F183" s="126">
        <f t="shared" si="69"/>
        <v>0</v>
      </c>
      <c r="G183" s="233"/>
      <c r="H183" s="181"/>
      <c r="I183" s="96">
        <f t="shared" si="70"/>
        <v>0</v>
      </c>
      <c r="J183" s="233"/>
      <c r="K183" s="181"/>
      <c r="L183" s="96">
        <f t="shared" si="71"/>
        <v>0</v>
      </c>
      <c r="M183" s="110"/>
      <c r="N183" s="52"/>
      <c r="O183" s="96">
        <f t="shared" si="72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64"/>
        <v>0</v>
      </c>
      <c r="D184" s="241"/>
      <c r="E184" s="112"/>
      <c r="F184" s="242">
        <f t="shared" si="69"/>
        <v>0</v>
      </c>
      <c r="G184" s="241"/>
      <c r="H184" s="185"/>
      <c r="I184" s="135">
        <f t="shared" si="70"/>
        <v>0</v>
      </c>
      <c r="J184" s="241"/>
      <c r="K184" s="185"/>
      <c r="L184" s="135">
        <f t="shared" si="71"/>
        <v>0</v>
      </c>
      <c r="M184" s="113"/>
      <c r="N184" s="112"/>
      <c r="O184" s="135">
        <f t="shared" si="72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64"/>
        <v>0</v>
      </c>
      <c r="D185" s="243">
        <f t="shared" ref="D185" si="73">SUM(D186:D187)</f>
        <v>0</v>
      </c>
      <c r="E185" s="114">
        <f>SUM(E186:E187)</f>
        <v>0</v>
      </c>
      <c r="F185" s="140">
        <f t="shared" si="69"/>
        <v>0</v>
      </c>
      <c r="G185" s="243">
        <f t="shared" ref="G185:H185" si="74">SUM(G186:G187)</f>
        <v>0</v>
      </c>
      <c r="H185" s="186">
        <f t="shared" si="74"/>
        <v>0</v>
      </c>
      <c r="I185" s="141">
        <f t="shared" si="70"/>
        <v>0</v>
      </c>
      <c r="J185" s="243">
        <f t="shared" ref="J185:K185" si="75">SUM(J186:J187)</f>
        <v>0</v>
      </c>
      <c r="K185" s="186">
        <f t="shared" si="75"/>
        <v>0</v>
      </c>
      <c r="L185" s="141">
        <f t="shared" si="71"/>
        <v>0</v>
      </c>
      <c r="M185" s="123">
        <f t="shared" ref="M185:N185" si="76">SUM(M186:M187)</f>
        <v>0</v>
      </c>
      <c r="N185" s="114">
        <f t="shared" si="76"/>
        <v>0</v>
      </c>
      <c r="O185" s="141">
        <f t="shared" si="72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64"/>
        <v>0</v>
      </c>
      <c r="D186" s="235"/>
      <c r="E186" s="99"/>
      <c r="F186" s="236">
        <f t="shared" si="69"/>
        <v>0</v>
      </c>
      <c r="G186" s="235"/>
      <c r="H186" s="182"/>
      <c r="I186" s="100">
        <f t="shared" si="70"/>
        <v>0</v>
      </c>
      <c r="J186" s="235"/>
      <c r="K186" s="182"/>
      <c r="L186" s="100">
        <f t="shared" si="71"/>
        <v>0</v>
      </c>
      <c r="M186" s="282"/>
      <c r="N186" s="99"/>
      <c r="O186" s="100">
        <f t="shared" si="72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64"/>
        <v>0</v>
      </c>
      <c r="D187" s="232"/>
      <c r="E187" s="47"/>
      <c r="F187" s="127">
        <f t="shared" si="69"/>
        <v>0</v>
      </c>
      <c r="G187" s="232"/>
      <c r="H187" s="180"/>
      <c r="I187" s="95">
        <f t="shared" si="70"/>
        <v>0</v>
      </c>
      <c r="J187" s="232"/>
      <c r="K187" s="180"/>
      <c r="L187" s="95">
        <f t="shared" si="71"/>
        <v>0</v>
      </c>
      <c r="M187" s="275"/>
      <c r="N187" s="47"/>
      <c r="O187" s="95">
        <f t="shared" si="72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64"/>
        <v>0</v>
      </c>
      <c r="D188" s="227">
        <f t="shared" ref="D188" si="77">SUM(D189,D192)</f>
        <v>0</v>
      </c>
      <c r="E188" s="88">
        <f>SUM(E189,E192)</f>
        <v>0</v>
      </c>
      <c r="F188" s="228">
        <f t="shared" si="69"/>
        <v>0</v>
      </c>
      <c r="G188" s="227">
        <f>SUM(G189,G192)</f>
        <v>0</v>
      </c>
      <c r="H188" s="178">
        <f>SUM(H189,H192)</f>
        <v>0</v>
      </c>
      <c r="I188" s="89">
        <f t="shared" si="70"/>
        <v>0</v>
      </c>
      <c r="J188" s="227">
        <f>SUM(J189,J192)</f>
        <v>0</v>
      </c>
      <c r="K188" s="178">
        <f>SUM(K189,K192)</f>
        <v>0</v>
      </c>
      <c r="L188" s="89">
        <f t="shared" si="71"/>
        <v>0</v>
      </c>
      <c r="M188" s="122">
        <f>SUM(M189,M192)</f>
        <v>0</v>
      </c>
      <c r="N188" s="88">
        <f>SUM(N189,N192)</f>
        <v>0</v>
      </c>
      <c r="O188" s="89">
        <f t="shared" si="72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64"/>
        <v>0</v>
      </c>
      <c r="D189" s="229">
        <f t="shared" ref="D189" si="78">SUM(D190,D191)</f>
        <v>0</v>
      </c>
      <c r="E189" s="43">
        <f>SUM(E190,E191)</f>
        <v>0</v>
      </c>
      <c r="F189" s="230">
        <f t="shared" si="69"/>
        <v>0</v>
      </c>
      <c r="G189" s="229">
        <f>SUM(G190,G191)</f>
        <v>0</v>
      </c>
      <c r="H189" s="91">
        <f>SUM(H190,H191)</f>
        <v>0</v>
      </c>
      <c r="I189" s="101">
        <f t="shared" si="70"/>
        <v>0</v>
      </c>
      <c r="J189" s="229">
        <f>SUM(J190,J191)</f>
        <v>0</v>
      </c>
      <c r="K189" s="91">
        <f>SUM(K190,K191)</f>
        <v>0</v>
      </c>
      <c r="L189" s="101">
        <f t="shared" si="71"/>
        <v>0</v>
      </c>
      <c r="M189" s="109">
        <f>SUM(M190,M191)</f>
        <v>0</v>
      </c>
      <c r="N189" s="43">
        <f>SUM(N190,N191)</f>
        <v>0</v>
      </c>
      <c r="O189" s="101">
        <f t="shared" si="72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64"/>
        <v>0</v>
      </c>
      <c r="D190" s="232"/>
      <c r="E190" s="47"/>
      <c r="F190" s="127">
        <f t="shared" si="69"/>
        <v>0</v>
      </c>
      <c r="G190" s="232"/>
      <c r="H190" s="180"/>
      <c r="I190" s="95">
        <f t="shared" si="70"/>
        <v>0</v>
      </c>
      <c r="J190" s="232"/>
      <c r="K190" s="180"/>
      <c r="L190" s="95">
        <f t="shared" si="71"/>
        <v>0</v>
      </c>
      <c r="M190" s="275"/>
      <c r="N190" s="47"/>
      <c r="O190" s="95">
        <f t="shared" si="72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64"/>
        <v>0</v>
      </c>
      <c r="D191" s="233"/>
      <c r="E191" s="52"/>
      <c r="F191" s="126">
        <f t="shared" si="69"/>
        <v>0</v>
      </c>
      <c r="G191" s="233"/>
      <c r="H191" s="181"/>
      <c r="I191" s="96">
        <f t="shared" si="70"/>
        <v>0</v>
      </c>
      <c r="J191" s="233"/>
      <c r="K191" s="181"/>
      <c r="L191" s="96">
        <f t="shared" si="71"/>
        <v>0</v>
      </c>
      <c r="M191" s="110"/>
      <c r="N191" s="52"/>
      <c r="O191" s="96">
        <f t="shared" si="72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64"/>
        <v>0</v>
      </c>
      <c r="D192" s="229">
        <f t="shared" ref="D192" si="79">SUM(D193)</f>
        <v>0</v>
      </c>
      <c r="E192" s="43">
        <f>SUM(E193)</f>
        <v>0</v>
      </c>
      <c r="F192" s="230">
        <f t="shared" si="69"/>
        <v>0</v>
      </c>
      <c r="G192" s="229">
        <f>SUM(G193)</f>
        <v>0</v>
      </c>
      <c r="H192" s="91">
        <f>SUM(H193)</f>
        <v>0</v>
      </c>
      <c r="I192" s="101">
        <f t="shared" si="70"/>
        <v>0</v>
      </c>
      <c r="J192" s="229">
        <f>SUM(J193)</f>
        <v>0</v>
      </c>
      <c r="K192" s="91">
        <f>SUM(K193)</f>
        <v>0</v>
      </c>
      <c r="L192" s="101">
        <f t="shared" si="71"/>
        <v>0</v>
      </c>
      <c r="M192" s="109">
        <f>SUM(M193)</f>
        <v>0</v>
      </c>
      <c r="N192" s="43">
        <f>SUM(N193)</f>
        <v>0</v>
      </c>
      <c r="O192" s="101">
        <f t="shared" si="72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64"/>
        <v>0</v>
      </c>
      <c r="D193" s="237">
        <f t="shared" ref="D193" si="80">SUM(D194:D194)</f>
        <v>0</v>
      </c>
      <c r="E193" s="60">
        <f>SUM(E194:E194)</f>
        <v>0</v>
      </c>
      <c r="F193" s="238">
        <f t="shared" si="69"/>
        <v>0</v>
      </c>
      <c r="G193" s="237">
        <f>SUM(G194:G194)</f>
        <v>0</v>
      </c>
      <c r="H193" s="183">
        <f>SUM(H194:H194)</f>
        <v>0</v>
      </c>
      <c r="I193" s="103">
        <f t="shared" si="70"/>
        <v>0</v>
      </c>
      <c r="J193" s="237">
        <f>SUM(J194:J194)</f>
        <v>0</v>
      </c>
      <c r="K193" s="183">
        <f>SUM(K194:K194)</f>
        <v>0</v>
      </c>
      <c r="L193" s="103">
        <f t="shared" si="71"/>
        <v>0</v>
      </c>
      <c r="M193" s="124">
        <f>SUM(M194:M194)</f>
        <v>0</v>
      </c>
      <c r="N193" s="60">
        <f>SUM(N194:N194)</f>
        <v>0</v>
      </c>
      <c r="O193" s="103">
        <f t="shared" si="72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64"/>
        <v>0</v>
      </c>
      <c r="D194" s="233"/>
      <c r="E194" s="52"/>
      <c r="F194" s="126">
        <f t="shared" si="69"/>
        <v>0</v>
      </c>
      <c r="G194" s="233"/>
      <c r="H194" s="181"/>
      <c r="I194" s="96">
        <f t="shared" si="70"/>
        <v>0</v>
      </c>
      <c r="J194" s="233"/>
      <c r="K194" s="181"/>
      <c r="L194" s="96">
        <f t="shared" si="71"/>
        <v>0</v>
      </c>
      <c r="M194" s="110"/>
      <c r="N194" s="52"/>
      <c r="O194" s="96">
        <f t="shared" si="72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64"/>
        <v>15591</v>
      </c>
      <c r="D195" s="225">
        <f t="shared" ref="D195" si="81">SUM(D196,D231,D269)</f>
        <v>10591</v>
      </c>
      <c r="E195" s="85">
        <f>SUM(E196,E231,E269)</f>
        <v>0</v>
      </c>
      <c r="F195" s="226">
        <f t="shared" si="69"/>
        <v>10591</v>
      </c>
      <c r="G195" s="225">
        <f>SUM(G196,G231,G269)</f>
        <v>0</v>
      </c>
      <c r="H195" s="177">
        <f>SUM(H196,H231,H269)</f>
        <v>2000</v>
      </c>
      <c r="I195" s="86">
        <f t="shared" si="70"/>
        <v>2000</v>
      </c>
      <c r="J195" s="225">
        <f>SUM(J196,J231,J269)</f>
        <v>0</v>
      </c>
      <c r="K195" s="177">
        <f>SUM(K196,K231,K269)</f>
        <v>3000</v>
      </c>
      <c r="L195" s="86">
        <f t="shared" si="71"/>
        <v>3000</v>
      </c>
      <c r="M195" s="290">
        <f>SUM(M196,M231,M269)</f>
        <v>0</v>
      </c>
      <c r="N195" s="294">
        <f>SUM(N196,N231,N269)</f>
        <v>0</v>
      </c>
      <c r="O195" s="299">
        <f t="shared" si="72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15591</v>
      </c>
      <c r="D196" s="227">
        <f t="shared" ref="D196" si="82">D197+D205</f>
        <v>10591</v>
      </c>
      <c r="E196" s="88">
        <f>E197+E205</f>
        <v>0</v>
      </c>
      <c r="F196" s="228">
        <f t="shared" si="69"/>
        <v>10591</v>
      </c>
      <c r="G196" s="227">
        <f>G197+G205</f>
        <v>0</v>
      </c>
      <c r="H196" s="178">
        <f>H197+H205</f>
        <v>2000</v>
      </c>
      <c r="I196" s="89">
        <f t="shared" si="70"/>
        <v>2000</v>
      </c>
      <c r="J196" s="227">
        <f>J197+J205</f>
        <v>0</v>
      </c>
      <c r="K196" s="178">
        <f>K197+K205</f>
        <v>3000</v>
      </c>
      <c r="L196" s="89">
        <f t="shared" si="71"/>
        <v>3000</v>
      </c>
      <c r="M196" s="122">
        <f>M197+M205</f>
        <v>0</v>
      </c>
      <c r="N196" s="88">
        <f>N197+N205</f>
        <v>0</v>
      </c>
      <c r="O196" s="89">
        <f t="shared" si="72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64"/>
        <v>935</v>
      </c>
      <c r="D197" s="229">
        <f t="shared" ref="D197" si="83">D198+D199+D202+D203+D204</f>
        <v>935</v>
      </c>
      <c r="E197" s="43">
        <f>E198+E199+E202+E203+E204</f>
        <v>0</v>
      </c>
      <c r="F197" s="230">
        <f t="shared" si="69"/>
        <v>935</v>
      </c>
      <c r="G197" s="229">
        <f>G198+G199+G202+G203+G204</f>
        <v>0</v>
      </c>
      <c r="H197" s="91">
        <f>H198+H199+H202+H203+H204</f>
        <v>0</v>
      </c>
      <c r="I197" s="101">
        <f t="shared" si="70"/>
        <v>0</v>
      </c>
      <c r="J197" s="229">
        <f>J198+J199+J202+J203+J204</f>
        <v>0</v>
      </c>
      <c r="K197" s="91">
        <f>K198+K199+K202+K203+K204</f>
        <v>0</v>
      </c>
      <c r="L197" s="101">
        <f t="shared" si="71"/>
        <v>0</v>
      </c>
      <c r="M197" s="109">
        <f>M198+M199+M202+M203+M204</f>
        <v>0</v>
      </c>
      <c r="N197" s="43">
        <f>N198+N199+N202+N203+N204</f>
        <v>0</v>
      </c>
      <c r="O197" s="101">
        <f t="shared" si="72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64"/>
        <v>0</v>
      </c>
      <c r="D198" s="232"/>
      <c r="E198" s="47"/>
      <c r="F198" s="127">
        <f t="shared" si="69"/>
        <v>0</v>
      </c>
      <c r="G198" s="232"/>
      <c r="H198" s="180"/>
      <c r="I198" s="95">
        <f t="shared" si="70"/>
        <v>0</v>
      </c>
      <c r="J198" s="232"/>
      <c r="K198" s="180"/>
      <c r="L198" s="95">
        <f t="shared" si="71"/>
        <v>0</v>
      </c>
      <c r="M198" s="275"/>
      <c r="N198" s="47"/>
      <c r="O198" s="95">
        <f t="shared" si="72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64"/>
        <v>935</v>
      </c>
      <c r="D199" s="234">
        <f t="shared" ref="D199" si="84">D200+D201</f>
        <v>935</v>
      </c>
      <c r="E199" s="34">
        <f>E200+E201</f>
        <v>0</v>
      </c>
      <c r="F199" s="131">
        <f t="shared" si="69"/>
        <v>935</v>
      </c>
      <c r="G199" s="234">
        <f>G200+G201</f>
        <v>0</v>
      </c>
      <c r="H199" s="104">
        <f>H200+H201</f>
        <v>0</v>
      </c>
      <c r="I199" s="98">
        <f t="shared" si="70"/>
        <v>0</v>
      </c>
      <c r="J199" s="234">
        <f>J200+J201</f>
        <v>0</v>
      </c>
      <c r="K199" s="104">
        <f>K200+K201</f>
        <v>0</v>
      </c>
      <c r="L199" s="98">
        <f t="shared" si="71"/>
        <v>0</v>
      </c>
      <c r="M199" s="119">
        <f>M200+M201</f>
        <v>0</v>
      </c>
      <c r="N199" s="34">
        <f>N200+N201</f>
        <v>0</v>
      </c>
      <c r="O199" s="98">
        <f t="shared" si="72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64"/>
        <v>935</v>
      </c>
      <c r="D200" s="233">
        <v>935</v>
      </c>
      <c r="E200" s="52"/>
      <c r="F200" s="126">
        <f t="shared" si="69"/>
        <v>935</v>
      </c>
      <c r="G200" s="233"/>
      <c r="H200" s="181"/>
      <c r="I200" s="96">
        <f t="shared" si="70"/>
        <v>0</v>
      </c>
      <c r="J200" s="233"/>
      <c r="K200" s="181"/>
      <c r="L200" s="96">
        <f t="shared" si="71"/>
        <v>0</v>
      </c>
      <c r="M200" s="110"/>
      <c r="N200" s="52"/>
      <c r="O200" s="96">
        <f t="shared" si="72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64"/>
        <v>0</v>
      </c>
      <c r="D201" s="233"/>
      <c r="E201" s="52"/>
      <c r="F201" s="126">
        <f t="shared" si="69"/>
        <v>0</v>
      </c>
      <c r="G201" s="233"/>
      <c r="H201" s="181"/>
      <c r="I201" s="96">
        <f t="shared" si="70"/>
        <v>0</v>
      </c>
      <c r="J201" s="233"/>
      <c r="K201" s="181"/>
      <c r="L201" s="96">
        <f t="shared" si="71"/>
        <v>0</v>
      </c>
      <c r="M201" s="110"/>
      <c r="N201" s="52"/>
      <c r="O201" s="96">
        <f t="shared" si="72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64"/>
        <v>0</v>
      </c>
      <c r="D202" s="233"/>
      <c r="E202" s="52"/>
      <c r="F202" s="126">
        <f t="shared" si="69"/>
        <v>0</v>
      </c>
      <c r="G202" s="233"/>
      <c r="H202" s="181"/>
      <c r="I202" s="96">
        <f t="shared" si="70"/>
        <v>0</v>
      </c>
      <c r="J202" s="233"/>
      <c r="K202" s="181"/>
      <c r="L202" s="96">
        <f t="shared" si="71"/>
        <v>0</v>
      </c>
      <c r="M202" s="110"/>
      <c r="N202" s="52"/>
      <c r="O202" s="96">
        <f t="shared" si="72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64"/>
        <v>0</v>
      </c>
      <c r="D203" s="233"/>
      <c r="E203" s="52"/>
      <c r="F203" s="126">
        <f t="shared" si="69"/>
        <v>0</v>
      </c>
      <c r="G203" s="233"/>
      <c r="H203" s="181"/>
      <c r="I203" s="96">
        <f t="shared" si="70"/>
        <v>0</v>
      </c>
      <c r="J203" s="233"/>
      <c r="K203" s="181"/>
      <c r="L203" s="96">
        <f t="shared" si="71"/>
        <v>0</v>
      </c>
      <c r="M203" s="110"/>
      <c r="N203" s="52"/>
      <c r="O203" s="96">
        <f t="shared" si="72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64"/>
        <v>0</v>
      </c>
      <c r="D204" s="233"/>
      <c r="E204" s="52"/>
      <c r="F204" s="126">
        <f t="shared" si="69"/>
        <v>0</v>
      </c>
      <c r="G204" s="233"/>
      <c r="H204" s="181"/>
      <c r="I204" s="96">
        <f t="shared" si="70"/>
        <v>0</v>
      </c>
      <c r="J204" s="233"/>
      <c r="K204" s="181"/>
      <c r="L204" s="96">
        <f t="shared" si="71"/>
        <v>0</v>
      </c>
      <c r="M204" s="110"/>
      <c r="N204" s="52"/>
      <c r="O204" s="96">
        <f t="shared" si="72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64"/>
        <v>14656</v>
      </c>
      <c r="D205" s="229">
        <f t="shared" ref="D205" si="85">D206+D216+D217+D226+D227+D228+D230</f>
        <v>9656</v>
      </c>
      <c r="E205" s="43">
        <f>E206+E216+E217+E226+E227+E228+E230</f>
        <v>0</v>
      </c>
      <c r="F205" s="230">
        <f t="shared" si="69"/>
        <v>9656</v>
      </c>
      <c r="G205" s="229">
        <f>G206+G216+G217+G226+G227+G228+G230</f>
        <v>0</v>
      </c>
      <c r="H205" s="91">
        <f>H206+H216+H217+H226+H227+H228+H230</f>
        <v>2000</v>
      </c>
      <c r="I205" s="101">
        <f t="shared" si="70"/>
        <v>2000</v>
      </c>
      <c r="J205" s="229">
        <f>J206+J216+J217+J226+J227+J228+J230</f>
        <v>0</v>
      </c>
      <c r="K205" s="91">
        <f>K206+K216+K217+K226+K227+K228+K230</f>
        <v>3000</v>
      </c>
      <c r="L205" s="101">
        <f t="shared" si="71"/>
        <v>3000</v>
      </c>
      <c r="M205" s="109">
        <f>M206+M216+M217+M226+M227+M228+M230</f>
        <v>0</v>
      </c>
      <c r="N205" s="43">
        <f>N206+N216+N217+N226+N227+N228+N230</f>
        <v>0</v>
      </c>
      <c r="O205" s="101">
        <f t="shared" si="72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64"/>
        <v>0</v>
      </c>
      <c r="D206" s="115">
        <f t="shared" ref="D206" si="86">SUM(D207:D215)</f>
        <v>0</v>
      </c>
      <c r="E206" s="93">
        <f>SUM(E207:E215)</f>
        <v>0</v>
      </c>
      <c r="F206" s="231">
        <f t="shared" si="69"/>
        <v>0</v>
      </c>
      <c r="G206" s="115">
        <f>SUM(G207:G215)</f>
        <v>0</v>
      </c>
      <c r="H206" s="179">
        <f>SUM(H207:H215)</f>
        <v>0</v>
      </c>
      <c r="I206" s="94">
        <f t="shared" si="70"/>
        <v>0</v>
      </c>
      <c r="J206" s="115">
        <f>SUM(J207:J215)</f>
        <v>0</v>
      </c>
      <c r="K206" s="179">
        <f>SUM(K207:K215)</f>
        <v>0</v>
      </c>
      <c r="L206" s="94">
        <f t="shared" si="71"/>
        <v>0</v>
      </c>
      <c r="M206" s="120">
        <f>SUM(M207:M215)</f>
        <v>0</v>
      </c>
      <c r="N206" s="93">
        <f>SUM(N207:N215)</f>
        <v>0</v>
      </c>
      <c r="O206" s="94">
        <f t="shared" si="72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64"/>
        <v>0</v>
      </c>
      <c r="D207" s="232"/>
      <c r="E207" s="47"/>
      <c r="F207" s="127">
        <f t="shared" si="69"/>
        <v>0</v>
      </c>
      <c r="G207" s="232"/>
      <c r="H207" s="180"/>
      <c r="I207" s="95">
        <f t="shared" si="70"/>
        <v>0</v>
      </c>
      <c r="J207" s="232"/>
      <c r="K207" s="180"/>
      <c r="L207" s="95">
        <f t="shared" si="71"/>
        <v>0</v>
      </c>
      <c r="M207" s="275"/>
      <c r="N207" s="47"/>
      <c r="O207" s="95">
        <f t="shared" si="72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64"/>
        <v>0</v>
      </c>
      <c r="D208" s="233"/>
      <c r="E208" s="52"/>
      <c r="F208" s="126">
        <f t="shared" si="69"/>
        <v>0</v>
      </c>
      <c r="G208" s="233"/>
      <c r="H208" s="181"/>
      <c r="I208" s="96">
        <f t="shared" si="70"/>
        <v>0</v>
      </c>
      <c r="J208" s="233"/>
      <c r="K208" s="181"/>
      <c r="L208" s="96">
        <f t="shared" si="71"/>
        <v>0</v>
      </c>
      <c r="M208" s="110"/>
      <c r="N208" s="52"/>
      <c r="O208" s="96">
        <f t="shared" si="72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64"/>
        <v>0</v>
      </c>
      <c r="D209" s="233"/>
      <c r="E209" s="52"/>
      <c r="F209" s="126">
        <f t="shared" si="69"/>
        <v>0</v>
      </c>
      <c r="G209" s="233"/>
      <c r="H209" s="181"/>
      <c r="I209" s="96">
        <f t="shared" si="70"/>
        <v>0</v>
      </c>
      <c r="J209" s="233"/>
      <c r="K209" s="181"/>
      <c r="L209" s="96">
        <f t="shared" si="71"/>
        <v>0</v>
      </c>
      <c r="M209" s="110"/>
      <c r="N209" s="52"/>
      <c r="O209" s="96">
        <f t="shared" si="72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64"/>
        <v>0</v>
      </c>
      <c r="D210" s="233"/>
      <c r="E210" s="52"/>
      <c r="F210" s="126">
        <f t="shared" si="69"/>
        <v>0</v>
      </c>
      <c r="G210" s="233"/>
      <c r="H210" s="181"/>
      <c r="I210" s="96">
        <f t="shared" si="70"/>
        <v>0</v>
      </c>
      <c r="J210" s="233"/>
      <c r="K210" s="181"/>
      <c r="L210" s="96">
        <f t="shared" si="71"/>
        <v>0</v>
      </c>
      <c r="M210" s="110"/>
      <c r="N210" s="52"/>
      <c r="O210" s="96">
        <f t="shared" si="72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64"/>
        <v>0</v>
      </c>
      <c r="D211" s="233"/>
      <c r="E211" s="52"/>
      <c r="F211" s="126">
        <f t="shared" si="69"/>
        <v>0</v>
      </c>
      <c r="G211" s="233"/>
      <c r="H211" s="181"/>
      <c r="I211" s="96">
        <f t="shared" si="70"/>
        <v>0</v>
      </c>
      <c r="J211" s="233"/>
      <c r="K211" s="181"/>
      <c r="L211" s="96">
        <f t="shared" si="71"/>
        <v>0</v>
      </c>
      <c r="M211" s="110"/>
      <c r="N211" s="52"/>
      <c r="O211" s="96">
        <f t="shared" si="72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64"/>
        <v>0</v>
      </c>
      <c r="D212" s="233"/>
      <c r="E212" s="52"/>
      <c r="F212" s="126">
        <f t="shared" si="69"/>
        <v>0</v>
      </c>
      <c r="G212" s="233"/>
      <c r="H212" s="181"/>
      <c r="I212" s="96">
        <f t="shared" si="70"/>
        <v>0</v>
      </c>
      <c r="J212" s="233"/>
      <c r="K212" s="181"/>
      <c r="L212" s="96">
        <f t="shared" si="71"/>
        <v>0</v>
      </c>
      <c r="M212" s="110"/>
      <c r="N212" s="52"/>
      <c r="O212" s="96">
        <f t="shared" si="72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64"/>
        <v>0</v>
      </c>
      <c r="D213" s="233"/>
      <c r="E213" s="52"/>
      <c r="F213" s="126">
        <f t="shared" si="69"/>
        <v>0</v>
      </c>
      <c r="G213" s="233"/>
      <c r="H213" s="181"/>
      <c r="I213" s="96">
        <f t="shared" si="70"/>
        <v>0</v>
      </c>
      <c r="J213" s="233"/>
      <c r="K213" s="181"/>
      <c r="L213" s="96">
        <f t="shared" si="71"/>
        <v>0</v>
      </c>
      <c r="M213" s="110"/>
      <c r="N213" s="52"/>
      <c r="O213" s="96">
        <f t="shared" si="72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64"/>
        <v>0</v>
      </c>
      <c r="D214" s="233"/>
      <c r="E214" s="52"/>
      <c r="F214" s="126">
        <f t="shared" si="69"/>
        <v>0</v>
      </c>
      <c r="G214" s="233"/>
      <c r="H214" s="181"/>
      <c r="I214" s="96">
        <f t="shared" si="70"/>
        <v>0</v>
      </c>
      <c r="J214" s="233"/>
      <c r="K214" s="181"/>
      <c r="L214" s="96">
        <f t="shared" si="71"/>
        <v>0</v>
      </c>
      <c r="M214" s="110"/>
      <c r="N214" s="52"/>
      <c r="O214" s="96">
        <f t="shared" si="72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64"/>
        <v>0</v>
      </c>
      <c r="D215" s="233"/>
      <c r="E215" s="52"/>
      <c r="F215" s="126">
        <f t="shared" si="69"/>
        <v>0</v>
      </c>
      <c r="G215" s="233"/>
      <c r="H215" s="181"/>
      <c r="I215" s="96">
        <f t="shared" si="70"/>
        <v>0</v>
      </c>
      <c r="J215" s="233"/>
      <c r="K215" s="181"/>
      <c r="L215" s="96">
        <f t="shared" si="71"/>
        <v>0</v>
      </c>
      <c r="M215" s="110"/>
      <c r="N215" s="52"/>
      <c r="O215" s="96">
        <f t="shared" si="72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64"/>
        <v>0</v>
      </c>
      <c r="D216" s="233"/>
      <c r="E216" s="52"/>
      <c r="F216" s="126">
        <f t="shared" si="69"/>
        <v>0</v>
      </c>
      <c r="G216" s="233"/>
      <c r="H216" s="181"/>
      <c r="I216" s="96">
        <f t="shared" si="70"/>
        <v>0</v>
      </c>
      <c r="J216" s="233"/>
      <c r="K216" s="181"/>
      <c r="L216" s="96">
        <f t="shared" si="71"/>
        <v>0</v>
      </c>
      <c r="M216" s="110"/>
      <c r="N216" s="52"/>
      <c r="O216" s="96">
        <f t="shared" si="72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64"/>
        <v>14656</v>
      </c>
      <c r="D217" s="234">
        <f t="shared" ref="D217" si="87">SUM(D218:D225)</f>
        <v>9656</v>
      </c>
      <c r="E217" s="34">
        <f>SUM(E218:E225)</f>
        <v>0</v>
      </c>
      <c r="F217" s="131">
        <f t="shared" si="69"/>
        <v>9656</v>
      </c>
      <c r="G217" s="234">
        <f>SUM(G218:G225)</f>
        <v>0</v>
      </c>
      <c r="H217" s="104">
        <f>SUM(H218:H225)</f>
        <v>2000</v>
      </c>
      <c r="I217" s="98">
        <f t="shared" si="70"/>
        <v>2000</v>
      </c>
      <c r="J217" s="234">
        <f>SUM(J218:J225)</f>
        <v>0</v>
      </c>
      <c r="K217" s="104">
        <f>SUM(K218:K225)</f>
        <v>3000</v>
      </c>
      <c r="L217" s="98">
        <f t="shared" si="71"/>
        <v>3000</v>
      </c>
      <c r="M217" s="119">
        <f>SUM(M218:M225)</f>
        <v>0</v>
      </c>
      <c r="N217" s="34">
        <f>SUM(N218:N225)</f>
        <v>0</v>
      </c>
      <c r="O217" s="98">
        <f t="shared" si="72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64"/>
        <v>0</v>
      </c>
      <c r="D218" s="233"/>
      <c r="E218" s="52"/>
      <c r="F218" s="126">
        <f t="shared" si="69"/>
        <v>0</v>
      </c>
      <c r="G218" s="233"/>
      <c r="H218" s="181"/>
      <c r="I218" s="96">
        <f t="shared" si="70"/>
        <v>0</v>
      </c>
      <c r="J218" s="233"/>
      <c r="K218" s="181"/>
      <c r="L218" s="96">
        <f t="shared" si="71"/>
        <v>0</v>
      </c>
      <c r="M218" s="110"/>
      <c r="N218" s="52"/>
      <c r="O218" s="96">
        <f t="shared" si="72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64"/>
        <v>2000</v>
      </c>
      <c r="D219" s="233"/>
      <c r="E219" s="52"/>
      <c r="F219" s="126">
        <f t="shared" si="69"/>
        <v>0</v>
      </c>
      <c r="G219" s="233"/>
      <c r="H219" s="181"/>
      <c r="I219" s="96">
        <f t="shared" si="70"/>
        <v>0</v>
      </c>
      <c r="J219" s="233"/>
      <c r="K219" s="181">
        <v>2000</v>
      </c>
      <c r="L219" s="96">
        <f t="shared" si="71"/>
        <v>2000</v>
      </c>
      <c r="M219" s="110"/>
      <c r="N219" s="52"/>
      <c r="O219" s="96">
        <f t="shared" si="72"/>
        <v>0</v>
      </c>
      <c r="P219" s="351" t="s">
        <v>421</v>
      </c>
    </row>
    <row r="220" spans="1:16" x14ac:dyDescent="0.25">
      <c r="A220" s="31">
        <v>5233</v>
      </c>
      <c r="B220" s="50" t="s">
        <v>192</v>
      </c>
      <c r="C220" s="343">
        <f t="shared" si="64"/>
        <v>4000</v>
      </c>
      <c r="D220" s="233">
        <v>2000</v>
      </c>
      <c r="E220" s="52"/>
      <c r="F220" s="126">
        <f t="shared" si="69"/>
        <v>2000</v>
      </c>
      <c r="G220" s="233"/>
      <c r="H220" s="181">
        <v>2000</v>
      </c>
      <c r="I220" s="96">
        <f t="shared" si="70"/>
        <v>2000</v>
      </c>
      <c r="J220" s="233"/>
      <c r="K220" s="181"/>
      <c r="L220" s="96">
        <f t="shared" si="71"/>
        <v>0</v>
      </c>
      <c r="M220" s="110"/>
      <c r="N220" s="52"/>
      <c r="O220" s="96">
        <f t="shared" si="72"/>
        <v>0</v>
      </c>
      <c r="P220" s="351" t="s">
        <v>407</v>
      </c>
    </row>
    <row r="221" spans="1:16" ht="24" x14ac:dyDescent="0.25">
      <c r="A221" s="31">
        <v>5234</v>
      </c>
      <c r="B221" s="50" t="s">
        <v>193</v>
      </c>
      <c r="C221" s="343">
        <f t="shared" si="64"/>
        <v>0</v>
      </c>
      <c r="D221" s="233"/>
      <c r="E221" s="52"/>
      <c r="F221" s="126">
        <f t="shared" si="69"/>
        <v>0</v>
      </c>
      <c r="G221" s="233"/>
      <c r="H221" s="181"/>
      <c r="I221" s="96">
        <f t="shared" si="70"/>
        <v>0</v>
      </c>
      <c r="J221" s="233"/>
      <c r="K221" s="181"/>
      <c r="L221" s="96">
        <f t="shared" si="71"/>
        <v>0</v>
      </c>
      <c r="M221" s="110"/>
      <c r="N221" s="52"/>
      <c r="O221" s="96">
        <f t="shared" si="72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64"/>
        <v>0</v>
      </c>
      <c r="D222" s="233"/>
      <c r="E222" s="52"/>
      <c r="F222" s="126">
        <f t="shared" si="69"/>
        <v>0</v>
      </c>
      <c r="G222" s="233"/>
      <c r="H222" s="181"/>
      <c r="I222" s="96">
        <f t="shared" si="70"/>
        <v>0</v>
      </c>
      <c r="J222" s="233"/>
      <c r="K222" s="181"/>
      <c r="L222" s="96">
        <f t="shared" si="71"/>
        <v>0</v>
      </c>
      <c r="M222" s="110"/>
      <c r="N222" s="52"/>
      <c r="O222" s="96">
        <f t="shared" si="72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64"/>
        <v>0</v>
      </c>
      <c r="D223" s="233"/>
      <c r="E223" s="52"/>
      <c r="F223" s="126">
        <f t="shared" si="69"/>
        <v>0</v>
      </c>
      <c r="G223" s="233"/>
      <c r="H223" s="181"/>
      <c r="I223" s="96">
        <f t="shared" si="70"/>
        <v>0</v>
      </c>
      <c r="J223" s="233"/>
      <c r="K223" s="181"/>
      <c r="L223" s="96">
        <f t="shared" si="71"/>
        <v>0</v>
      </c>
      <c r="M223" s="110"/>
      <c r="N223" s="52"/>
      <c r="O223" s="96">
        <f t="shared" si="72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64"/>
        <v>7656</v>
      </c>
      <c r="D224" s="233">
        <f>6930+726</f>
        <v>7656</v>
      </c>
      <c r="E224" s="52"/>
      <c r="F224" s="126">
        <f t="shared" si="69"/>
        <v>7656</v>
      </c>
      <c r="G224" s="233"/>
      <c r="H224" s="181"/>
      <c r="I224" s="96">
        <f t="shared" si="70"/>
        <v>0</v>
      </c>
      <c r="J224" s="233"/>
      <c r="K224" s="181"/>
      <c r="L224" s="96">
        <f t="shared" si="71"/>
        <v>0</v>
      </c>
      <c r="M224" s="110"/>
      <c r="N224" s="52"/>
      <c r="O224" s="96">
        <f t="shared" si="72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64"/>
        <v>1000</v>
      </c>
      <c r="D225" s="233"/>
      <c r="E225" s="52"/>
      <c r="F225" s="126">
        <f t="shared" si="69"/>
        <v>0</v>
      </c>
      <c r="G225" s="233"/>
      <c r="H225" s="181"/>
      <c r="I225" s="96">
        <f t="shared" si="70"/>
        <v>0</v>
      </c>
      <c r="J225" s="233"/>
      <c r="K225" s="181">
        <v>1000</v>
      </c>
      <c r="L225" s="96">
        <f t="shared" si="71"/>
        <v>1000</v>
      </c>
      <c r="M225" s="110"/>
      <c r="N225" s="52"/>
      <c r="O225" s="96">
        <f t="shared" si="72"/>
        <v>0</v>
      </c>
      <c r="P225" s="351" t="s">
        <v>422</v>
      </c>
    </row>
    <row r="226" spans="1:16" ht="24" x14ac:dyDescent="0.25">
      <c r="A226" s="97">
        <v>5240</v>
      </c>
      <c r="B226" s="50" t="s">
        <v>198</v>
      </c>
      <c r="C226" s="343">
        <f t="shared" si="64"/>
        <v>0</v>
      </c>
      <c r="D226" s="233"/>
      <c r="E226" s="52"/>
      <c r="F226" s="126">
        <f t="shared" si="69"/>
        <v>0</v>
      </c>
      <c r="G226" s="233"/>
      <c r="H226" s="181"/>
      <c r="I226" s="96">
        <f t="shared" si="70"/>
        <v>0</v>
      </c>
      <c r="J226" s="233"/>
      <c r="K226" s="181"/>
      <c r="L226" s="96">
        <f t="shared" si="71"/>
        <v>0</v>
      </c>
      <c r="M226" s="110"/>
      <c r="N226" s="52"/>
      <c r="O226" s="96">
        <f t="shared" si="72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64"/>
        <v>0</v>
      </c>
      <c r="D227" s="233"/>
      <c r="E227" s="52"/>
      <c r="F227" s="126">
        <f t="shared" si="69"/>
        <v>0</v>
      </c>
      <c r="G227" s="233"/>
      <c r="H227" s="181"/>
      <c r="I227" s="96">
        <f t="shared" si="70"/>
        <v>0</v>
      </c>
      <c r="J227" s="233"/>
      <c r="K227" s="181"/>
      <c r="L227" s="96">
        <f t="shared" si="71"/>
        <v>0</v>
      </c>
      <c r="M227" s="110"/>
      <c r="N227" s="52"/>
      <c r="O227" s="96">
        <f t="shared" si="72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64"/>
        <v>0</v>
      </c>
      <c r="D228" s="234">
        <f t="shared" ref="D228" si="88">SUM(D229)</f>
        <v>0</v>
      </c>
      <c r="E228" s="34">
        <f>SUM(E229)</f>
        <v>0</v>
      </c>
      <c r="F228" s="131">
        <f t="shared" si="69"/>
        <v>0</v>
      </c>
      <c r="G228" s="234">
        <f>SUM(G229)</f>
        <v>0</v>
      </c>
      <c r="H228" s="104">
        <f>SUM(H229)</f>
        <v>0</v>
      </c>
      <c r="I228" s="98">
        <f t="shared" si="70"/>
        <v>0</v>
      </c>
      <c r="J228" s="234">
        <f>SUM(J229)</f>
        <v>0</v>
      </c>
      <c r="K228" s="104">
        <f>SUM(K229)</f>
        <v>0</v>
      </c>
      <c r="L228" s="98">
        <f t="shared" si="71"/>
        <v>0</v>
      </c>
      <c r="M228" s="119">
        <f>SUM(M229)</f>
        <v>0</v>
      </c>
      <c r="N228" s="34">
        <f>SUM(N229)</f>
        <v>0</v>
      </c>
      <c r="O228" s="98">
        <f t="shared" si="72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64"/>
        <v>0</v>
      </c>
      <c r="D229" s="233"/>
      <c r="E229" s="52"/>
      <c r="F229" s="126">
        <f t="shared" si="69"/>
        <v>0</v>
      </c>
      <c r="G229" s="233"/>
      <c r="H229" s="181"/>
      <c r="I229" s="96">
        <f t="shared" si="70"/>
        <v>0</v>
      </c>
      <c r="J229" s="233"/>
      <c r="K229" s="181"/>
      <c r="L229" s="96">
        <f t="shared" si="71"/>
        <v>0</v>
      </c>
      <c r="M229" s="110"/>
      <c r="N229" s="52"/>
      <c r="O229" s="96">
        <f t="shared" si="72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64"/>
        <v>0</v>
      </c>
      <c r="D230" s="235"/>
      <c r="E230" s="99"/>
      <c r="F230" s="236">
        <f t="shared" si="69"/>
        <v>0</v>
      </c>
      <c r="G230" s="235"/>
      <c r="H230" s="182"/>
      <c r="I230" s="100">
        <f t="shared" si="70"/>
        <v>0</v>
      </c>
      <c r="J230" s="235"/>
      <c r="K230" s="182"/>
      <c r="L230" s="100">
        <f t="shared" si="71"/>
        <v>0</v>
      </c>
      <c r="M230" s="282"/>
      <c r="N230" s="99"/>
      <c r="O230" s="100">
        <f t="shared" si="72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64"/>
        <v>0</v>
      </c>
      <c r="D231" s="227">
        <f t="shared" ref="D231" si="89">D232+D252+D259</f>
        <v>0</v>
      </c>
      <c r="E231" s="88">
        <f>E232+E252+E259</f>
        <v>0</v>
      </c>
      <c r="F231" s="228">
        <f t="shared" si="69"/>
        <v>0</v>
      </c>
      <c r="G231" s="227">
        <f>G232+G252+G259</f>
        <v>0</v>
      </c>
      <c r="H231" s="178">
        <f>H232+H252+H259</f>
        <v>0</v>
      </c>
      <c r="I231" s="89">
        <f t="shared" si="70"/>
        <v>0</v>
      </c>
      <c r="J231" s="227">
        <f>J232+J252+J259</f>
        <v>0</v>
      </c>
      <c r="K231" s="178">
        <f>K232+K252+K259</f>
        <v>0</v>
      </c>
      <c r="L231" s="89">
        <f t="shared" si="71"/>
        <v>0</v>
      </c>
      <c r="M231" s="122">
        <f>M232+M252+M259</f>
        <v>0</v>
      </c>
      <c r="N231" s="88">
        <f>N232+N252+N259</f>
        <v>0</v>
      </c>
      <c r="O231" s="89">
        <f t="shared" si="72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 t="shared" ref="D232" si="90"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70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71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72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64"/>
        <v>0</v>
      </c>
      <c r="D233" s="232"/>
      <c r="E233" s="47"/>
      <c r="F233" s="127">
        <f t="shared" si="69"/>
        <v>0</v>
      </c>
      <c r="G233" s="232"/>
      <c r="H233" s="180"/>
      <c r="I233" s="95">
        <f t="shared" si="70"/>
        <v>0</v>
      </c>
      <c r="J233" s="232"/>
      <c r="K233" s="180"/>
      <c r="L233" s="95">
        <f t="shared" si="71"/>
        <v>0</v>
      </c>
      <c r="M233" s="275"/>
      <c r="N233" s="47"/>
      <c r="O233" s="95">
        <f t="shared" si="72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64"/>
        <v>0</v>
      </c>
      <c r="D234" s="233">
        <f t="shared" ref="D234" si="91">SUM(D235)</f>
        <v>0</v>
      </c>
      <c r="E234" s="181">
        <f>SUM(E235)</f>
        <v>0</v>
      </c>
      <c r="F234" s="131">
        <f t="shared" si="69"/>
        <v>0</v>
      </c>
      <c r="G234" s="233">
        <f t="shared" ref="G234" si="92">SUM(G235)</f>
        <v>0</v>
      </c>
      <c r="H234" s="181">
        <f>SUM(H235)</f>
        <v>0</v>
      </c>
      <c r="I234" s="98">
        <f t="shared" si="70"/>
        <v>0</v>
      </c>
      <c r="J234" s="233">
        <f t="shared" ref="J234" si="93">SUM(J235)</f>
        <v>0</v>
      </c>
      <c r="K234" s="181">
        <f>SUM(K235)</f>
        <v>0</v>
      </c>
      <c r="L234" s="98">
        <f t="shared" si="71"/>
        <v>0</v>
      </c>
      <c r="M234" s="233">
        <f>SUM(M235)</f>
        <v>0</v>
      </c>
      <c r="N234" s="181">
        <f>SUM(N235)</f>
        <v>0</v>
      </c>
      <c r="O234" s="98">
        <f t="shared" si="72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64"/>
        <v>0</v>
      </c>
      <c r="D235" s="233"/>
      <c r="E235" s="52"/>
      <c r="F235" s="131">
        <f t="shared" si="69"/>
        <v>0</v>
      </c>
      <c r="G235" s="233"/>
      <c r="H235" s="181"/>
      <c r="I235" s="98">
        <f t="shared" si="70"/>
        <v>0</v>
      </c>
      <c r="J235" s="233"/>
      <c r="K235" s="181"/>
      <c r="L235" s="98">
        <f t="shared" si="71"/>
        <v>0</v>
      </c>
      <c r="M235" s="110"/>
      <c r="N235" s="52"/>
      <c r="O235" s="98">
        <f t="shared" si="72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64"/>
        <v>0</v>
      </c>
      <c r="D236" s="234">
        <f t="shared" ref="D236" si="94">SUM(D237:D238)</f>
        <v>0</v>
      </c>
      <c r="E236" s="34">
        <f>SUM(E237:E238)</f>
        <v>0</v>
      </c>
      <c r="F236" s="131">
        <f t="shared" si="69"/>
        <v>0</v>
      </c>
      <c r="G236" s="234">
        <f>SUM(G237:G238)</f>
        <v>0</v>
      </c>
      <c r="H236" s="104">
        <f>SUM(H237:H238)</f>
        <v>0</v>
      </c>
      <c r="I236" s="98">
        <f t="shared" si="70"/>
        <v>0</v>
      </c>
      <c r="J236" s="234">
        <f>SUM(J237:J238)</f>
        <v>0</v>
      </c>
      <c r="K236" s="104">
        <f>SUM(K237:K238)</f>
        <v>0</v>
      </c>
      <c r="L236" s="98">
        <f t="shared" si="71"/>
        <v>0</v>
      </c>
      <c r="M236" s="119">
        <f>SUM(M237:M238)</f>
        <v>0</v>
      </c>
      <c r="N236" s="34">
        <f>SUM(N237:N238)</f>
        <v>0</v>
      </c>
      <c r="O236" s="98">
        <f t="shared" si="72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64"/>
        <v>0</v>
      </c>
      <c r="D237" s="233"/>
      <c r="E237" s="52"/>
      <c r="F237" s="126">
        <f t="shared" si="69"/>
        <v>0</v>
      </c>
      <c r="G237" s="233"/>
      <c r="H237" s="181"/>
      <c r="I237" s="96">
        <f t="shared" si="70"/>
        <v>0</v>
      </c>
      <c r="J237" s="233"/>
      <c r="K237" s="181"/>
      <c r="L237" s="96">
        <f t="shared" si="71"/>
        <v>0</v>
      </c>
      <c r="M237" s="110"/>
      <c r="N237" s="52"/>
      <c r="O237" s="96">
        <f t="shared" si="72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64"/>
        <v>0</v>
      </c>
      <c r="D238" s="233"/>
      <c r="E238" s="52"/>
      <c r="F238" s="126">
        <f t="shared" si="69"/>
        <v>0</v>
      </c>
      <c r="G238" s="233"/>
      <c r="H238" s="181"/>
      <c r="I238" s="96">
        <f t="shared" si="70"/>
        <v>0</v>
      </c>
      <c r="J238" s="233"/>
      <c r="K238" s="181"/>
      <c r="L238" s="96">
        <f t="shared" si="71"/>
        <v>0</v>
      </c>
      <c r="M238" s="110"/>
      <c r="N238" s="52"/>
      <c r="O238" s="96">
        <f t="shared" si="72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64"/>
        <v>0</v>
      </c>
      <c r="D239" s="234">
        <f t="shared" ref="D239" si="95">SUM(D240:D244)</f>
        <v>0</v>
      </c>
      <c r="E239" s="34">
        <f>SUM(E240:E244)</f>
        <v>0</v>
      </c>
      <c r="F239" s="131">
        <f t="shared" si="69"/>
        <v>0</v>
      </c>
      <c r="G239" s="234">
        <f>SUM(G240:G244)</f>
        <v>0</v>
      </c>
      <c r="H239" s="104">
        <f>SUM(H240:H244)</f>
        <v>0</v>
      </c>
      <c r="I239" s="98">
        <f t="shared" si="70"/>
        <v>0</v>
      </c>
      <c r="J239" s="234">
        <f>SUM(J240:J244)</f>
        <v>0</v>
      </c>
      <c r="K239" s="104">
        <f>SUM(K240:K244)</f>
        <v>0</v>
      </c>
      <c r="L239" s="98">
        <f t="shared" si="71"/>
        <v>0</v>
      </c>
      <c r="M239" s="119">
        <f>SUM(M240:M244)</f>
        <v>0</v>
      </c>
      <c r="N239" s="34">
        <f>SUM(N240:N244)</f>
        <v>0</v>
      </c>
      <c r="O239" s="98">
        <f t="shared" si="72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64"/>
        <v>0</v>
      </c>
      <c r="D240" s="233"/>
      <c r="E240" s="52"/>
      <c r="F240" s="126">
        <f t="shared" si="69"/>
        <v>0</v>
      </c>
      <c r="G240" s="233"/>
      <c r="H240" s="181"/>
      <c r="I240" s="96">
        <f t="shared" si="70"/>
        <v>0</v>
      </c>
      <c r="J240" s="233"/>
      <c r="K240" s="181"/>
      <c r="L240" s="96">
        <f t="shared" si="71"/>
        <v>0</v>
      </c>
      <c r="M240" s="110"/>
      <c r="N240" s="52"/>
      <c r="O240" s="96">
        <f t="shared" si="72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64"/>
        <v>0</v>
      </c>
      <c r="D241" s="233"/>
      <c r="E241" s="52"/>
      <c r="F241" s="126">
        <f t="shared" si="69"/>
        <v>0</v>
      </c>
      <c r="G241" s="233"/>
      <c r="H241" s="181"/>
      <c r="I241" s="96">
        <f t="shared" si="70"/>
        <v>0</v>
      </c>
      <c r="J241" s="233"/>
      <c r="K241" s="181"/>
      <c r="L241" s="96">
        <f t="shared" si="71"/>
        <v>0</v>
      </c>
      <c r="M241" s="110"/>
      <c r="N241" s="52"/>
      <c r="O241" s="96">
        <f t="shared" si="72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64"/>
        <v>0</v>
      </c>
      <c r="D242" s="233"/>
      <c r="E242" s="52"/>
      <c r="F242" s="126">
        <f t="shared" si="69"/>
        <v>0</v>
      </c>
      <c r="G242" s="233"/>
      <c r="H242" s="181"/>
      <c r="I242" s="96">
        <f t="shared" si="70"/>
        <v>0</v>
      </c>
      <c r="J242" s="233"/>
      <c r="K242" s="181"/>
      <c r="L242" s="96">
        <f t="shared" si="71"/>
        <v>0</v>
      </c>
      <c r="M242" s="110"/>
      <c r="N242" s="52"/>
      <c r="O242" s="96">
        <f t="shared" si="72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64"/>
        <v>0</v>
      </c>
      <c r="D243" s="233"/>
      <c r="E243" s="52"/>
      <c r="F243" s="126">
        <f t="shared" si="69"/>
        <v>0</v>
      </c>
      <c r="G243" s="233"/>
      <c r="H243" s="181"/>
      <c r="I243" s="96">
        <f t="shared" si="70"/>
        <v>0</v>
      </c>
      <c r="J243" s="233"/>
      <c r="K243" s="181"/>
      <c r="L243" s="96">
        <f t="shared" si="71"/>
        <v>0</v>
      </c>
      <c r="M243" s="110"/>
      <c r="N243" s="52"/>
      <c r="O243" s="96">
        <f t="shared" si="72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64"/>
        <v>0</v>
      </c>
      <c r="D244" s="233"/>
      <c r="E244" s="52"/>
      <c r="F244" s="126">
        <f t="shared" si="69"/>
        <v>0</v>
      </c>
      <c r="G244" s="233"/>
      <c r="H244" s="181"/>
      <c r="I244" s="96">
        <f t="shared" si="70"/>
        <v>0</v>
      </c>
      <c r="J244" s="233"/>
      <c r="K244" s="181"/>
      <c r="L244" s="96">
        <f t="shared" si="71"/>
        <v>0</v>
      </c>
      <c r="M244" s="110"/>
      <c r="N244" s="52"/>
      <c r="O244" s="96">
        <f t="shared" si="72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64"/>
        <v>0</v>
      </c>
      <c r="D245" s="233"/>
      <c r="E245" s="52"/>
      <c r="F245" s="126">
        <f t="shared" ref="F245:F286" si="96">D245+E245</f>
        <v>0</v>
      </c>
      <c r="G245" s="233"/>
      <c r="H245" s="181"/>
      <c r="I245" s="96">
        <f t="shared" ref="I245:I286" si="97">G245+H245</f>
        <v>0</v>
      </c>
      <c r="J245" s="233"/>
      <c r="K245" s="181"/>
      <c r="L245" s="96">
        <f t="shared" ref="L245:L286" si="98">J245+K245</f>
        <v>0</v>
      </c>
      <c r="M245" s="110"/>
      <c r="N245" s="52"/>
      <c r="O245" s="96">
        <f t="shared" ref="O245:O276" si="99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64"/>
        <v>0</v>
      </c>
      <c r="D246" s="233"/>
      <c r="E246" s="52"/>
      <c r="F246" s="126">
        <f t="shared" si="96"/>
        <v>0</v>
      </c>
      <c r="G246" s="233"/>
      <c r="H246" s="181"/>
      <c r="I246" s="96">
        <f t="shared" si="97"/>
        <v>0</v>
      </c>
      <c r="J246" s="233"/>
      <c r="K246" s="181"/>
      <c r="L246" s="96">
        <f t="shared" si="98"/>
        <v>0</v>
      </c>
      <c r="M246" s="110"/>
      <c r="N246" s="52"/>
      <c r="O246" s="96">
        <f t="shared" si="99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64"/>
        <v>0</v>
      </c>
      <c r="D247" s="237">
        <f t="shared" ref="D247" si="100">SUM(D248:D251)</f>
        <v>0</v>
      </c>
      <c r="E247" s="60">
        <f>SUM(E248:E251)</f>
        <v>0</v>
      </c>
      <c r="F247" s="238">
        <f t="shared" si="96"/>
        <v>0</v>
      </c>
      <c r="G247" s="237">
        <f t="shared" ref="G247:H247" si="101">SUM(G248:G251)</f>
        <v>0</v>
      </c>
      <c r="H247" s="183">
        <f t="shared" si="101"/>
        <v>0</v>
      </c>
      <c r="I247" s="103">
        <f t="shared" si="97"/>
        <v>0</v>
      </c>
      <c r="J247" s="237">
        <f t="shared" ref="J247:K247" si="102">SUM(J248:J251)</f>
        <v>0</v>
      </c>
      <c r="K247" s="183">
        <f t="shared" si="102"/>
        <v>0</v>
      </c>
      <c r="L247" s="103">
        <f t="shared" si="98"/>
        <v>0</v>
      </c>
      <c r="M247" s="125">
        <f t="shared" ref="M247:N247" si="103">SUM(M248:M251)</f>
        <v>0</v>
      </c>
      <c r="N247" s="293">
        <f t="shared" si="103"/>
        <v>0</v>
      </c>
      <c r="O247" s="298">
        <f t="shared" si="99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64"/>
        <v>0</v>
      </c>
      <c r="D248" s="233"/>
      <c r="E248" s="52"/>
      <c r="F248" s="126">
        <f t="shared" si="96"/>
        <v>0</v>
      </c>
      <c r="G248" s="233"/>
      <c r="H248" s="181"/>
      <c r="I248" s="96">
        <f t="shared" si="97"/>
        <v>0</v>
      </c>
      <c r="J248" s="233"/>
      <c r="K248" s="181"/>
      <c r="L248" s="96">
        <f t="shared" si="98"/>
        <v>0</v>
      </c>
      <c r="M248" s="110"/>
      <c r="N248" s="52"/>
      <c r="O248" s="96">
        <f t="shared" si="99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64"/>
        <v>0</v>
      </c>
      <c r="D249" s="233"/>
      <c r="E249" s="52"/>
      <c r="F249" s="126">
        <f t="shared" si="96"/>
        <v>0</v>
      </c>
      <c r="G249" s="233"/>
      <c r="H249" s="181"/>
      <c r="I249" s="96">
        <f t="shared" si="97"/>
        <v>0</v>
      </c>
      <c r="J249" s="233"/>
      <c r="K249" s="181"/>
      <c r="L249" s="96">
        <f t="shared" si="98"/>
        <v>0</v>
      </c>
      <c r="M249" s="110"/>
      <c r="N249" s="52"/>
      <c r="O249" s="96">
        <f t="shared" si="99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64"/>
        <v>0</v>
      </c>
      <c r="D250" s="233"/>
      <c r="E250" s="52"/>
      <c r="F250" s="126">
        <f t="shared" si="96"/>
        <v>0</v>
      </c>
      <c r="G250" s="233"/>
      <c r="H250" s="181"/>
      <c r="I250" s="96">
        <f t="shared" si="97"/>
        <v>0</v>
      </c>
      <c r="J250" s="233"/>
      <c r="K250" s="181"/>
      <c r="L250" s="96">
        <f t="shared" si="98"/>
        <v>0</v>
      </c>
      <c r="M250" s="110"/>
      <c r="N250" s="52"/>
      <c r="O250" s="96">
        <f t="shared" si="99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64"/>
        <v>0</v>
      </c>
      <c r="D251" s="233"/>
      <c r="E251" s="52"/>
      <c r="F251" s="126">
        <f t="shared" si="96"/>
        <v>0</v>
      </c>
      <c r="G251" s="233"/>
      <c r="H251" s="181"/>
      <c r="I251" s="96">
        <f t="shared" si="97"/>
        <v>0</v>
      </c>
      <c r="J251" s="233"/>
      <c r="K251" s="181"/>
      <c r="L251" s="96">
        <f t="shared" si="98"/>
        <v>0</v>
      </c>
      <c r="M251" s="110"/>
      <c r="N251" s="52"/>
      <c r="O251" s="96">
        <f t="shared" si="99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64"/>
        <v>0</v>
      </c>
      <c r="D252" s="229">
        <f t="shared" ref="D252" si="104">SUM(D253,D257,D258)</f>
        <v>0</v>
      </c>
      <c r="E252" s="43">
        <f>SUM(E253,E257,E258)</f>
        <v>0</v>
      </c>
      <c r="F252" s="230">
        <f t="shared" si="96"/>
        <v>0</v>
      </c>
      <c r="G252" s="229">
        <f t="shared" ref="G252:H252" si="105">SUM(G253,G257,G258)</f>
        <v>0</v>
      </c>
      <c r="H252" s="91">
        <f t="shared" si="105"/>
        <v>0</v>
      </c>
      <c r="I252" s="101">
        <f t="shared" si="97"/>
        <v>0</v>
      </c>
      <c r="J252" s="229">
        <f t="shared" ref="J252:K252" si="106">SUM(J253,J257,J258)</f>
        <v>0</v>
      </c>
      <c r="K252" s="91">
        <f t="shared" si="106"/>
        <v>0</v>
      </c>
      <c r="L252" s="101">
        <f t="shared" si="98"/>
        <v>0</v>
      </c>
      <c r="M252" s="121">
        <f t="shared" ref="M252:N252" si="107">SUM(M253,M257,M258)</f>
        <v>0</v>
      </c>
      <c r="N252" s="55">
        <f t="shared" si="107"/>
        <v>0</v>
      </c>
      <c r="O252" s="265">
        <f t="shared" si="99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64"/>
        <v>0</v>
      </c>
      <c r="D253" s="237">
        <f t="shared" ref="D253" si="108">SUM(D254:D256)</f>
        <v>0</v>
      </c>
      <c r="E253" s="60">
        <f>SUM(E254:E256)</f>
        <v>0</v>
      </c>
      <c r="F253" s="238">
        <f t="shared" si="96"/>
        <v>0</v>
      </c>
      <c r="G253" s="237">
        <f t="shared" ref="G253:H253" si="109">SUM(G254:G256)</f>
        <v>0</v>
      </c>
      <c r="H253" s="183">
        <f t="shared" si="109"/>
        <v>0</v>
      </c>
      <c r="I253" s="103">
        <f t="shared" si="97"/>
        <v>0</v>
      </c>
      <c r="J253" s="237">
        <f t="shared" ref="J253:K253" si="110">SUM(J254:J256)</f>
        <v>0</v>
      </c>
      <c r="K253" s="183">
        <f t="shared" si="110"/>
        <v>0</v>
      </c>
      <c r="L253" s="103">
        <f t="shared" si="98"/>
        <v>0</v>
      </c>
      <c r="M253" s="124">
        <f t="shared" ref="M253:N253" si="111">SUM(M254:M256)</f>
        <v>0</v>
      </c>
      <c r="N253" s="60">
        <f t="shared" si="111"/>
        <v>0</v>
      </c>
      <c r="O253" s="103">
        <f t="shared" si="99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64"/>
        <v>0</v>
      </c>
      <c r="D254" s="233"/>
      <c r="E254" s="52"/>
      <c r="F254" s="126">
        <f t="shared" si="96"/>
        <v>0</v>
      </c>
      <c r="G254" s="233"/>
      <c r="H254" s="181"/>
      <c r="I254" s="96">
        <f t="shared" si="97"/>
        <v>0</v>
      </c>
      <c r="J254" s="233"/>
      <c r="K254" s="181"/>
      <c r="L254" s="96">
        <f t="shared" si="98"/>
        <v>0</v>
      </c>
      <c r="M254" s="110"/>
      <c r="N254" s="52"/>
      <c r="O254" s="96">
        <f t="shared" si="99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64"/>
        <v>0</v>
      </c>
      <c r="D255" s="233"/>
      <c r="E255" s="52"/>
      <c r="F255" s="126">
        <f t="shared" si="96"/>
        <v>0</v>
      </c>
      <c r="G255" s="233"/>
      <c r="H255" s="181"/>
      <c r="I255" s="96">
        <f t="shared" si="97"/>
        <v>0</v>
      </c>
      <c r="J255" s="233"/>
      <c r="K255" s="181"/>
      <c r="L255" s="96">
        <f t="shared" si="98"/>
        <v>0</v>
      </c>
      <c r="M255" s="110"/>
      <c r="N255" s="52"/>
      <c r="O255" s="96">
        <f t="shared" si="99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64"/>
        <v>0</v>
      </c>
      <c r="D256" s="232"/>
      <c r="E256" s="47"/>
      <c r="F256" s="127">
        <f t="shared" si="96"/>
        <v>0</v>
      </c>
      <c r="G256" s="232"/>
      <c r="H256" s="180"/>
      <c r="I256" s="95">
        <f t="shared" si="97"/>
        <v>0</v>
      </c>
      <c r="J256" s="232"/>
      <c r="K256" s="180"/>
      <c r="L256" s="95">
        <f t="shared" si="98"/>
        <v>0</v>
      </c>
      <c r="M256" s="275"/>
      <c r="N256" s="47"/>
      <c r="O256" s="95">
        <f t="shared" si="99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112">F257+I257+L257+O257</f>
        <v>0</v>
      </c>
      <c r="D257" s="241"/>
      <c r="E257" s="112"/>
      <c r="F257" s="242">
        <f t="shared" si="96"/>
        <v>0</v>
      </c>
      <c r="G257" s="241"/>
      <c r="H257" s="185"/>
      <c r="I257" s="135">
        <f t="shared" si="97"/>
        <v>0</v>
      </c>
      <c r="J257" s="241"/>
      <c r="K257" s="185"/>
      <c r="L257" s="135">
        <f t="shared" si="98"/>
        <v>0</v>
      </c>
      <c r="M257" s="113"/>
      <c r="N257" s="112"/>
      <c r="O257" s="135">
        <f t="shared" si="99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112"/>
        <v>0</v>
      </c>
      <c r="D258" s="233"/>
      <c r="E258" s="52"/>
      <c r="F258" s="126">
        <f t="shared" si="96"/>
        <v>0</v>
      </c>
      <c r="G258" s="233"/>
      <c r="H258" s="181"/>
      <c r="I258" s="96">
        <f t="shared" si="97"/>
        <v>0</v>
      </c>
      <c r="J258" s="233"/>
      <c r="K258" s="181"/>
      <c r="L258" s="96">
        <f t="shared" si="98"/>
        <v>0</v>
      </c>
      <c r="M258" s="110"/>
      <c r="N258" s="52"/>
      <c r="O258" s="96">
        <f t="shared" si="99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112"/>
        <v>0</v>
      </c>
      <c r="D259" s="229">
        <f t="shared" ref="D259" si="113">SUM(D260,D264)</f>
        <v>0</v>
      </c>
      <c r="E259" s="43">
        <f>SUM(E260,E264)</f>
        <v>0</v>
      </c>
      <c r="F259" s="230">
        <f t="shared" si="96"/>
        <v>0</v>
      </c>
      <c r="G259" s="229">
        <f t="shared" ref="G259:H259" si="114">SUM(G260,G264)</f>
        <v>0</v>
      </c>
      <c r="H259" s="91">
        <f t="shared" si="114"/>
        <v>0</v>
      </c>
      <c r="I259" s="101">
        <f t="shared" si="97"/>
        <v>0</v>
      </c>
      <c r="J259" s="229">
        <f t="shared" ref="J259:K259" si="115">SUM(J260,J264)</f>
        <v>0</v>
      </c>
      <c r="K259" s="91">
        <f t="shared" si="115"/>
        <v>0</v>
      </c>
      <c r="L259" s="101">
        <f t="shared" si="98"/>
        <v>0</v>
      </c>
      <c r="M259" s="121">
        <f t="shared" ref="M259:N259" si="116">SUM(M260,M264)</f>
        <v>0</v>
      </c>
      <c r="N259" s="55">
        <f t="shared" si="116"/>
        <v>0</v>
      </c>
      <c r="O259" s="265">
        <f t="shared" si="99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112"/>
        <v>0</v>
      </c>
      <c r="D260" s="237">
        <f t="shared" ref="D260" si="117">SUM(D261:D263)</f>
        <v>0</v>
      </c>
      <c r="E260" s="60">
        <f>SUM(E261:E263)</f>
        <v>0</v>
      </c>
      <c r="F260" s="238">
        <f t="shared" si="96"/>
        <v>0</v>
      </c>
      <c r="G260" s="237">
        <f t="shared" ref="G260:H260" si="118">SUM(G261:G263)</f>
        <v>0</v>
      </c>
      <c r="H260" s="183">
        <f t="shared" si="118"/>
        <v>0</v>
      </c>
      <c r="I260" s="103">
        <f t="shared" si="97"/>
        <v>0</v>
      </c>
      <c r="J260" s="237">
        <f t="shared" ref="J260:K260" si="119">SUM(J261:J263)</f>
        <v>0</v>
      </c>
      <c r="K260" s="183">
        <f t="shared" si="119"/>
        <v>0</v>
      </c>
      <c r="L260" s="103">
        <f t="shared" si="98"/>
        <v>0</v>
      </c>
      <c r="M260" s="289">
        <f t="shared" ref="M260:N260" si="120">SUM(M261:M263)</f>
        <v>0</v>
      </c>
      <c r="N260" s="292">
        <f t="shared" si="120"/>
        <v>0</v>
      </c>
      <c r="O260" s="297">
        <f t="shared" si="99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112"/>
        <v>0</v>
      </c>
      <c r="D261" s="233"/>
      <c r="E261" s="52"/>
      <c r="F261" s="126">
        <f t="shared" si="96"/>
        <v>0</v>
      </c>
      <c r="G261" s="233"/>
      <c r="H261" s="181"/>
      <c r="I261" s="96">
        <f t="shared" si="97"/>
        <v>0</v>
      </c>
      <c r="J261" s="233"/>
      <c r="K261" s="181"/>
      <c r="L261" s="96">
        <f t="shared" si="98"/>
        <v>0</v>
      </c>
      <c r="M261" s="110"/>
      <c r="N261" s="52"/>
      <c r="O261" s="96">
        <f t="shared" si="99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112"/>
        <v>0</v>
      </c>
      <c r="D262" s="233"/>
      <c r="E262" s="52"/>
      <c r="F262" s="126">
        <f t="shared" si="96"/>
        <v>0</v>
      </c>
      <c r="G262" s="233"/>
      <c r="H262" s="181"/>
      <c r="I262" s="96">
        <f t="shared" si="97"/>
        <v>0</v>
      </c>
      <c r="J262" s="233"/>
      <c r="K262" s="181"/>
      <c r="L262" s="96">
        <f t="shared" si="98"/>
        <v>0</v>
      </c>
      <c r="M262" s="110"/>
      <c r="N262" s="52"/>
      <c r="O262" s="96">
        <f t="shared" si="99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112"/>
        <v>0</v>
      </c>
      <c r="D263" s="233"/>
      <c r="E263" s="52"/>
      <c r="F263" s="126">
        <f t="shared" si="96"/>
        <v>0</v>
      </c>
      <c r="G263" s="233"/>
      <c r="H263" s="181"/>
      <c r="I263" s="96">
        <f t="shared" si="97"/>
        <v>0</v>
      </c>
      <c r="J263" s="233"/>
      <c r="K263" s="181"/>
      <c r="L263" s="96">
        <f t="shared" si="98"/>
        <v>0</v>
      </c>
      <c r="M263" s="110"/>
      <c r="N263" s="52"/>
      <c r="O263" s="96">
        <f t="shared" si="99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112"/>
        <v>0</v>
      </c>
      <c r="D264" s="234">
        <f t="shared" ref="D264" si="121">SUM(D265:D268)</f>
        <v>0</v>
      </c>
      <c r="E264" s="34">
        <f>SUM(E265:E268)</f>
        <v>0</v>
      </c>
      <c r="F264" s="131">
        <f t="shared" si="96"/>
        <v>0</v>
      </c>
      <c r="G264" s="234">
        <f>SUM(G265:G268)</f>
        <v>0</v>
      </c>
      <c r="H264" s="104">
        <f>SUM(H265:H268)</f>
        <v>0</v>
      </c>
      <c r="I264" s="98">
        <f t="shared" si="97"/>
        <v>0</v>
      </c>
      <c r="J264" s="234">
        <f>SUM(J265:J268)</f>
        <v>0</v>
      </c>
      <c r="K264" s="104">
        <f>SUM(K265:K268)</f>
        <v>0</v>
      </c>
      <c r="L264" s="98">
        <f t="shared" si="98"/>
        <v>0</v>
      </c>
      <c r="M264" s="119">
        <f>SUM(M265:M268)</f>
        <v>0</v>
      </c>
      <c r="N264" s="34">
        <f>SUM(N265:N268)</f>
        <v>0</v>
      </c>
      <c r="O264" s="98">
        <f t="shared" si="99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112"/>
        <v>0</v>
      </c>
      <c r="D265" s="233"/>
      <c r="E265" s="52"/>
      <c r="F265" s="126">
        <f t="shared" si="96"/>
        <v>0</v>
      </c>
      <c r="G265" s="233"/>
      <c r="H265" s="181"/>
      <c r="I265" s="96">
        <f t="shared" si="97"/>
        <v>0</v>
      </c>
      <c r="J265" s="233"/>
      <c r="K265" s="181"/>
      <c r="L265" s="96">
        <f t="shared" si="98"/>
        <v>0</v>
      </c>
      <c r="M265" s="110"/>
      <c r="N265" s="52"/>
      <c r="O265" s="96">
        <f t="shared" si="99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112"/>
        <v>0</v>
      </c>
      <c r="D266" s="233"/>
      <c r="E266" s="52"/>
      <c r="F266" s="126">
        <f t="shared" si="96"/>
        <v>0</v>
      </c>
      <c r="G266" s="233"/>
      <c r="H266" s="181"/>
      <c r="I266" s="96">
        <f t="shared" si="97"/>
        <v>0</v>
      </c>
      <c r="J266" s="233"/>
      <c r="K266" s="181"/>
      <c r="L266" s="96">
        <f t="shared" si="98"/>
        <v>0</v>
      </c>
      <c r="M266" s="110"/>
      <c r="N266" s="52"/>
      <c r="O266" s="96">
        <f t="shared" si="99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112"/>
        <v>0</v>
      </c>
      <c r="D267" s="233"/>
      <c r="E267" s="52"/>
      <c r="F267" s="126">
        <f t="shared" si="96"/>
        <v>0</v>
      </c>
      <c r="G267" s="233"/>
      <c r="H267" s="181"/>
      <c r="I267" s="96">
        <f t="shared" si="97"/>
        <v>0</v>
      </c>
      <c r="J267" s="233"/>
      <c r="K267" s="181"/>
      <c r="L267" s="96">
        <f t="shared" si="98"/>
        <v>0</v>
      </c>
      <c r="M267" s="110"/>
      <c r="N267" s="52"/>
      <c r="O267" s="96">
        <f t="shared" si="99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112"/>
        <v>0</v>
      </c>
      <c r="D268" s="233"/>
      <c r="E268" s="52"/>
      <c r="F268" s="126">
        <f t="shared" si="96"/>
        <v>0</v>
      </c>
      <c r="G268" s="233"/>
      <c r="H268" s="181"/>
      <c r="I268" s="96">
        <f t="shared" si="97"/>
        <v>0</v>
      </c>
      <c r="J268" s="233"/>
      <c r="K268" s="181"/>
      <c r="L268" s="96">
        <f t="shared" si="98"/>
        <v>0</v>
      </c>
      <c r="M268" s="110"/>
      <c r="N268" s="52"/>
      <c r="O268" s="96">
        <f t="shared" si="99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112"/>
        <v>0</v>
      </c>
      <c r="D269" s="246">
        <f t="shared" ref="D269" si="122">SUM(D270,D281)</f>
        <v>0</v>
      </c>
      <c r="E269" s="133">
        <f>SUM(E270,E281)</f>
        <v>0</v>
      </c>
      <c r="F269" s="247">
        <f t="shared" si="96"/>
        <v>0</v>
      </c>
      <c r="G269" s="246">
        <f>SUM(G270,G281)</f>
        <v>0</v>
      </c>
      <c r="H269" s="188">
        <f t="shared" ref="H269" si="123">SUM(H270,H281)</f>
        <v>0</v>
      </c>
      <c r="I269" s="266">
        <f t="shared" si="97"/>
        <v>0</v>
      </c>
      <c r="J269" s="246">
        <f>SUM(J270,J281)</f>
        <v>0</v>
      </c>
      <c r="K269" s="188">
        <f t="shared" ref="K269" si="124">SUM(K270,K281)</f>
        <v>0</v>
      </c>
      <c r="L269" s="266">
        <f t="shared" si="98"/>
        <v>0</v>
      </c>
      <c r="M269" s="291">
        <f t="shared" ref="M269:N269" si="125">SUM(M270,M281)</f>
        <v>0</v>
      </c>
      <c r="N269" s="295">
        <f t="shared" si="125"/>
        <v>0</v>
      </c>
      <c r="O269" s="300">
        <f t="shared" si="99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112"/>
        <v>0</v>
      </c>
      <c r="D270" s="229">
        <f t="shared" ref="D270" si="126">SUM(D271,D272,D276,D277,D280)</f>
        <v>0</v>
      </c>
      <c r="E270" s="43">
        <f>SUM(E271,E272,E276,E277,E280)</f>
        <v>0</v>
      </c>
      <c r="F270" s="230">
        <f t="shared" si="96"/>
        <v>0</v>
      </c>
      <c r="G270" s="229">
        <f t="shared" ref="G270:H270" si="127">SUM(G271,G272,G276,G277,G280)</f>
        <v>0</v>
      </c>
      <c r="H270" s="91">
        <f t="shared" si="127"/>
        <v>0</v>
      </c>
      <c r="I270" s="101">
        <f t="shared" si="97"/>
        <v>0</v>
      </c>
      <c r="J270" s="229">
        <f t="shared" ref="J270:K270" si="128">SUM(J271,J272,J276,J277,J280)</f>
        <v>0</v>
      </c>
      <c r="K270" s="91">
        <f t="shared" si="128"/>
        <v>0</v>
      </c>
      <c r="L270" s="101">
        <f t="shared" si="98"/>
        <v>0</v>
      </c>
      <c r="M270" s="123">
        <f t="shared" ref="M270:N270" si="129">SUM(M271,M272,M276,M277,M280)</f>
        <v>0</v>
      </c>
      <c r="N270" s="114">
        <f t="shared" si="129"/>
        <v>0</v>
      </c>
      <c r="O270" s="141">
        <f t="shared" si="99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112"/>
        <v>0</v>
      </c>
      <c r="D271" s="232"/>
      <c r="E271" s="47"/>
      <c r="F271" s="127">
        <f t="shared" si="96"/>
        <v>0</v>
      </c>
      <c r="G271" s="232"/>
      <c r="H271" s="180"/>
      <c r="I271" s="95">
        <f t="shared" si="97"/>
        <v>0</v>
      </c>
      <c r="J271" s="232"/>
      <c r="K271" s="180"/>
      <c r="L271" s="95">
        <f t="shared" si="98"/>
        <v>0</v>
      </c>
      <c r="M271" s="275"/>
      <c r="N271" s="47"/>
      <c r="O271" s="95">
        <f t="shared" si="99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112"/>
        <v>0</v>
      </c>
      <c r="D272" s="234">
        <f t="shared" ref="D272" si="130">SUM(D273:D275)</f>
        <v>0</v>
      </c>
      <c r="E272" s="34">
        <f>SUM(E273:E275)</f>
        <v>0</v>
      </c>
      <c r="F272" s="131">
        <f t="shared" si="96"/>
        <v>0</v>
      </c>
      <c r="G272" s="234">
        <f>SUM(G273:G275)</f>
        <v>0</v>
      </c>
      <c r="H272" s="104">
        <f>SUM(H273:H275)</f>
        <v>0</v>
      </c>
      <c r="I272" s="98">
        <f t="shared" si="97"/>
        <v>0</v>
      </c>
      <c r="J272" s="234">
        <f>SUM(J273:J275)</f>
        <v>0</v>
      </c>
      <c r="K272" s="104">
        <f>SUM(K273:K275)</f>
        <v>0</v>
      </c>
      <c r="L272" s="98">
        <f t="shared" si="98"/>
        <v>0</v>
      </c>
      <c r="M272" s="119">
        <f>SUM(M273:M275)</f>
        <v>0</v>
      </c>
      <c r="N272" s="34">
        <f>SUM(N273:N275)</f>
        <v>0</v>
      </c>
      <c r="O272" s="98">
        <f t="shared" si="99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112"/>
        <v>0</v>
      </c>
      <c r="D273" s="233"/>
      <c r="E273" s="52"/>
      <c r="F273" s="126">
        <f t="shared" si="96"/>
        <v>0</v>
      </c>
      <c r="G273" s="233"/>
      <c r="H273" s="181"/>
      <c r="I273" s="96">
        <f t="shared" si="97"/>
        <v>0</v>
      </c>
      <c r="J273" s="233"/>
      <c r="K273" s="181"/>
      <c r="L273" s="96">
        <f t="shared" si="98"/>
        <v>0</v>
      </c>
      <c r="M273" s="110"/>
      <c r="N273" s="52"/>
      <c r="O273" s="96">
        <f t="shared" si="99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112"/>
        <v>0</v>
      </c>
      <c r="D274" s="233"/>
      <c r="E274" s="52"/>
      <c r="F274" s="126">
        <f t="shared" si="96"/>
        <v>0</v>
      </c>
      <c r="G274" s="233"/>
      <c r="H274" s="181"/>
      <c r="I274" s="96">
        <f t="shared" si="97"/>
        <v>0</v>
      </c>
      <c r="J274" s="233"/>
      <c r="K274" s="181"/>
      <c r="L274" s="96">
        <f t="shared" si="98"/>
        <v>0</v>
      </c>
      <c r="M274" s="110"/>
      <c r="N274" s="52"/>
      <c r="O274" s="96">
        <f t="shared" si="99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112"/>
        <v>0</v>
      </c>
      <c r="D275" s="232"/>
      <c r="E275" s="47"/>
      <c r="F275" s="127">
        <f t="shared" si="96"/>
        <v>0</v>
      </c>
      <c r="G275" s="232"/>
      <c r="H275" s="180"/>
      <c r="I275" s="95">
        <f t="shared" si="97"/>
        <v>0</v>
      </c>
      <c r="J275" s="232"/>
      <c r="K275" s="180"/>
      <c r="L275" s="95">
        <f t="shared" si="98"/>
        <v>0</v>
      </c>
      <c r="M275" s="275"/>
      <c r="N275" s="47"/>
      <c r="O275" s="95">
        <f t="shared" si="99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112"/>
        <v>0</v>
      </c>
      <c r="D276" s="233"/>
      <c r="E276" s="52"/>
      <c r="F276" s="126">
        <f t="shared" si="96"/>
        <v>0</v>
      </c>
      <c r="G276" s="233"/>
      <c r="H276" s="181"/>
      <c r="I276" s="96">
        <f t="shared" si="97"/>
        <v>0</v>
      </c>
      <c r="J276" s="233"/>
      <c r="K276" s="181"/>
      <c r="L276" s="96">
        <f t="shared" si="98"/>
        <v>0</v>
      </c>
      <c r="M276" s="110"/>
      <c r="N276" s="52"/>
      <c r="O276" s="96">
        <f t="shared" si="99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112"/>
        <v>0</v>
      </c>
      <c r="D277" s="234">
        <f t="shared" ref="D277" si="131">SUM(D278:D279)</f>
        <v>0</v>
      </c>
      <c r="E277" s="34">
        <f>SUM(E278:E279)</f>
        <v>0</v>
      </c>
      <c r="F277" s="131">
        <f t="shared" si="96"/>
        <v>0</v>
      </c>
      <c r="G277" s="234">
        <f>SUM(G278:G279)</f>
        <v>0</v>
      </c>
      <c r="H277" s="104">
        <f>SUM(H278:H279)</f>
        <v>0</v>
      </c>
      <c r="I277" s="98">
        <f t="shared" si="97"/>
        <v>0</v>
      </c>
      <c r="J277" s="234">
        <f>SUM(J278:J279)</f>
        <v>0</v>
      </c>
      <c r="K277" s="104">
        <f>SUM(K278:K279)</f>
        <v>0</v>
      </c>
      <c r="L277" s="98">
        <f t="shared" si="98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112"/>
        <v>0</v>
      </c>
      <c r="D278" s="233"/>
      <c r="E278" s="52"/>
      <c r="F278" s="126">
        <f t="shared" si="96"/>
        <v>0</v>
      </c>
      <c r="G278" s="233"/>
      <c r="H278" s="181"/>
      <c r="I278" s="96">
        <f t="shared" si="97"/>
        <v>0</v>
      </c>
      <c r="J278" s="233"/>
      <c r="K278" s="181"/>
      <c r="L278" s="96">
        <f t="shared" si="98"/>
        <v>0</v>
      </c>
      <c r="M278" s="110"/>
      <c r="N278" s="52"/>
      <c r="O278" s="96">
        <f t="shared" ref="O278:O281" si="132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112"/>
        <v>0</v>
      </c>
      <c r="D279" s="233"/>
      <c r="E279" s="52"/>
      <c r="F279" s="126">
        <f t="shared" si="96"/>
        <v>0</v>
      </c>
      <c r="G279" s="233"/>
      <c r="H279" s="181"/>
      <c r="I279" s="96">
        <f t="shared" si="97"/>
        <v>0</v>
      </c>
      <c r="J279" s="233"/>
      <c r="K279" s="181"/>
      <c r="L279" s="96">
        <f t="shared" si="98"/>
        <v>0</v>
      </c>
      <c r="M279" s="110"/>
      <c r="N279" s="52"/>
      <c r="O279" s="96">
        <f t="shared" si="132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112"/>
        <v>0</v>
      </c>
      <c r="D280" s="232"/>
      <c r="E280" s="47"/>
      <c r="F280" s="127">
        <f t="shared" si="96"/>
        <v>0</v>
      </c>
      <c r="G280" s="232"/>
      <c r="H280" s="180"/>
      <c r="I280" s="95">
        <f t="shared" si="97"/>
        <v>0</v>
      </c>
      <c r="J280" s="232"/>
      <c r="K280" s="180"/>
      <c r="L280" s="95">
        <f t="shared" si="98"/>
        <v>0</v>
      </c>
      <c r="M280" s="275"/>
      <c r="N280" s="47"/>
      <c r="O280" s="95">
        <f t="shared" si="132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112"/>
        <v>0</v>
      </c>
      <c r="D281" s="244">
        <f t="shared" ref="D281" si="133">D282</f>
        <v>0</v>
      </c>
      <c r="E281" s="55">
        <f>SUM(E282)</f>
        <v>0</v>
      </c>
      <c r="F281" s="245">
        <f t="shared" si="96"/>
        <v>0</v>
      </c>
      <c r="G281" s="244">
        <f t="shared" ref="G281" si="134">G282</f>
        <v>0</v>
      </c>
      <c r="H281" s="187">
        <f>SUM(H282)</f>
        <v>0</v>
      </c>
      <c r="I281" s="265">
        <f t="shared" si="97"/>
        <v>0</v>
      </c>
      <c r="J281" s="244">
        <f t="shared" ref="J281" si="135">J282</f>
        <v>0</v>
      </c>
      <c r="K281" s="187">
        <f>SUM(K282)</f>
        <v>0</v>
      </c>
      <c r="L281" s="265">
        <f t="shared" si="98"/>
        <v>0</v>
      </c>
      <c r="M281" s="121">
        <f>SUM(M282)</f>
        <v>0</v>
      </c>
      <c r="N281" s="55">
        <f>SUM(N282)</f>
        <v>0</v>
      </c>
      <c r="O281" s="265">
        <f t="shared" si="132"/>
        <v>0</v>
      </c>
      <c r="P281" s="335"/>
    </row>
    <row r="282" spans="1:16" x14ac:dyDescent="0.25">
      <c r="A282" s="56">
        <v>7720</v>
      </c>
      <c r="B282" s="57" t="s">
        <v>250</v>
      </c>
      <c r="C282" s="360">
        <f t="shared" si="112"/>
        <v>0</v>
      </c>
      <c r="D282" s="251"/>
      <c r="E282" s="58"/>
      <c r="F282" s="252">
        <f t="shared" si="96"/>
        <v>0</v>
      </c>
      <c r="G282" s="251"/>
      <c r="H282" s="191"/>
      <c r="I282" s="150">
        <f t="shared" si="97"/>
        <v>0</v>
      </c>
      <c r="J282" s="251"/>
      <c r="K282" s="191"/>
      <c r="L282" s="150">
        <f>J282+K282</f>
        <v>0</v>
      </c>
      <c r="M282" s="276"/>
      <c r="N282" s="58"/>
      <c r="O282" s="150">
        <f>M282+N282</f>
        <v>0</v>
      </c>
      <c r="P282" s="328"/>
    </row>
    <row r="283" spans="1:16" x14ac:dyDescent="0.25">
      <c r="A283" s="149"/>
      <c r="B283" s="69" t="s">
        <v>278</v>
      </c>
      <c r="C283" s="359">
        <f t="shared" si="112"/>
        <v>0</v>
      </c>
      <c r="D283" s="115">
        <f t="shared" ref="D283" si="136">SUM(D284:D285)</f>
        <v>0</v>
      </c>
      <c r="E283" s="93">
        <f>SUM(E284:E285)</f>
        <v>0</v>
      </c>
      <c r="F283" s="231">
        <f t="shared" si="96"/>
        <v>0</v>
      </c>
      <c r="G283" s="115">
        <f>SUM(G284:G285)</f>
        <v>0</v>
      </c>
      <c r="H283" s="179">
        <f>SUM(H284:H285)</f>
        <v>0</v>
      </c>
      <c r="I283" s="94">
        <f t="shared" si="97"/>
        <v>0</v>
      </c>
      <c r="J283" s="115">
        <f>SUM(J284:J285)</f>
        <v>0</v>
      </c>
      <c r="K283" s="179">
        <f>SUM(K284:K285)</f>
        <v>0</v>
      </c>
      <c r="L283" s="94">
        <f t="shared" si="98"/>
        <v>0</v>
      </c>
      <c r="M283" s="120">
        <f>SUM(M284:M285)</f>
        <v>0</v>
      </c>
      <c r="N283" s="93">
        <f>SUM(N284:N285)</f>
        <v>0</v>
      </c>
      <c r="O283" s="94">
        <f t="shared" ref="O283:O286" si="137">M283+N283</f>
        <v>0</v>
      </c>
      <c r="P283" s="329"/>
    </row>
    <row r="284" spans="1:16" x14ac:dyDescent="0.25">
      <c r="A284" s="130" t="s">
        <v>281</v>
      </c>
      <c r="B284" s="31" t="s">
        <v>279</v>
      </c>
      <c r="C284" s="343">
        <f t="shared" si="112"/>
        <v>0</v>
      </c>
      <c r="D284" s="233"/>
      <c r="E284" s="52"/>
      <c r="F284" s="126">
        <f t="shared" si="96"/>
        <v>0</v>
      </c>
      <c r="G284" s="233"/>
      <c r="H284" s="181"/>
      <c r="I284" s="96">
        <f t="shared" si="97"/>
        <v>0</v>
      </c>
      <c r="J284" s="233"/>
      <c r="K284" s="181"/>
      <c r="L284" s="96">
        <f t="shared" si="98"/>
        <v>0</v>
      </c>
      <c r="M284" s="110"/>
      <c r="N284" s="52"/>
      <c r="O284" s="96">
        <f t="shared" si="137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112"/>
        <v>0</v>
      </c>
      <c r="D285" s="232"/>
      <c r="E285" s="47"/>
      <c r="F285" s="127">
        <f t="shared" si="96"/>
        <v>0</v>
      </c>
      <c r="G285" s="232"/>
      <c r="H285" s="180"/>
      <c r="I285" s="95">
        <f t="shared" si="97"/>
        <v>0</v>
      </c>
      <c r="J285" s="232"/>
      <c r="K285" s="180"/>
      <c r="L285" s="95">
        <f t="shared" si="98"/>
        <v>0</v>
      </c>
      <c r="M285" s="275"/>
      <c r="N285" s="47"/>
      <c r="O285" s="95">
        <f t="shared" si="137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642395</v>
      </c>
      <c r="D286" s="403">
        <f t="shared" ref="D286" si="138">SUM(D283,D269,D231,D196,D188,D174,D76,D54)</f>
        <v>373995</v>
      </c>
      <c r="E286" s="404">
        <f>SUM(E283,E269,E231,E196,E188,E174,E76,E54)</f>
        <v>15390</v>
      </c>
      <c r="F286" s="405">
        <f t="shared" si="96"/>
        <v>389385</v>
      </c>
      <c r="G286" s="403">
        <f>SUM(G283,G269,G231,G196,G188,G174,G76,G54)</f>
        <v>223203</v>
      </c>
      <c r="H286" s="406">
        <f>SUM(H283,H269,H231,H196,H188,H174,H76,H54)</f>
        <v>4307</v>
      </c>
      <c r="I286" s="407">
        <f t="shared" si="97"/>
        <v>227510</v>
      </c>
      <c r="J286" s="403">
        <f>SUM(J283,J269,J231,J196,J188,J174,J76,J54)</f>
        <v>13821</v>
      </c>
      <c r="K286" s="406">
        <f>SUM(K283,K269,K231,K196,K188,K174,K76,K54)</f>
        <v>11679</v>
      </c>
      <c r="L286" s="407">
        <f t="shared" si="98"/>
        <v>25500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137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139">F288+I288+L288+O288</f>
        <v>-11679</v>
      </c>
      <c r="D288" s="250">
        <f t="shared" ref="D288" si="140"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-11679</v>
      </c>
      <c r="L288" s="147">
        <f>J288+K288</f>
        <v>-11679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11679</v>
      </c>
      <c r="D290" s="250">
        <f t="shared" ref="D290:E290" si="141">SUM(D291,D293)-D301+D303</f>
        <v>0</v>
      </c>
      <c r="E290" s="143">
        <f t="shared" si="141"/>
        <v>0</v>
      </c>
      <c r="F290" s="144">
        <f>D290+E290</f>
        <v>0</v>
      </c>
      <c r="G290" s="250">
        <f t="shared" ref="G290:H290" si="142">SUM(G291,G293)-G301+G303</f>
        <v>0</v>
      </c>
      <c r="H290" s="190">
        <f t="shared" si="142"/>
        <v>0</v>
      </c>
      <c r="I290" s="147">
        <f>G290+H290</f>
        <v>0</v>
      </c>
      <c r="J290" s="250">
        <f t="shared" ref="J290:K290" si="143">SUM(J291,J293)-J301+J303</f>
        <v>0</v>
      </c>
      <c r="K290" s="190">
        <f t="shared" si="143"/>
        <v>11679</v>
      </c>
      <c r="L290" s="147">
        <f>J290+K290</f>
        <v>11679</v>
      </c>
      <c r="M290" s="142">
        <f t="shared" ref="M290:N290" si="144">SUM(M291,M293)-M301+M303</f>
        <v>0</v>
      </c>
      <c r="N290" s="143">
        <f t="shared" si="14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11679</v>
      </c>
      <c r="D291" s="250">
        <f t="shared" ref="D291" si="145">D23-D283</f>
        <v>0</v>
      </c>
      <c r="E291" s="143">
        <f>E23-E283</f>
        <v>0</v>
      </c>
      <c r="F291" s="144">
        <f>D291+E291</f>
        <v>0</v>
      </c>
      <c r="G291" s="250">
        <f t="shared" ref="G291" si="146">G23-G283</f>
        <v>0</v>
      </c>
      <c r="H291" s="190">
        <f>H23-H283</f>
        <v>0</v>
      </c>
      <c r="I291" s="147">
        <f>G291+H291</f>
        <v>0</v>
      </c>
      <c r="J291" s="250">
        <f t="shared" ref="J291" si="147">J23-J283</f>
        <v>0</v>
      </c>
      <c r="K291" s="190">
        <f>K23-K283</f>
        <v>11679</v>
      </c>
      <c r="L291" s="147">
        <f>J291+K291</f>
        <v>11679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E293" si="148">SUM(D294,D296,D298)-SUM(D295,D297,D299)</f>
        <v>0</v>
      </c>
      <c r="E293" s="143">
        <f t="shared" si="148"/>
        <v>0</v>
      </c>
      <c r="F293" s="144">
        <f>D293+E293</f>
        <v>0</v>
      </c>
      <c r="G293" s="250">
        <f t="shared" ref="G293:H293" si="149">SUM(G294,G296,G298)-SUM(G295,G297,G299)</f>
        <v>0</v>
      </c>
      <c r="H293" s="190">
        <f t="shared" si="149"/>
        <v>0</v>
      </c>
      <c r="I293" s="147">
        <f>G293+H293</f>
        <v>0</v>
      </c>
      <c r="J293" s="250">
        <f t="shared" ref="J293:K293" si="150">SUM(J294,J296,J298)-SUM(J295,J297,J299)</f>
        <v>0</v>
      </c>
      <c r="K293" s="190">
        <f t="shared" si="150"/>
        <v>0</v>
      </c>
      <c r="L293" s="147">
        <f>J293+K293</f>
        <v>0</v>
      </c>
      <c r="M293" s="142">
        <f t="shared" ref="M293:N293" si="151">SUM(M294,M296,M298)-SUM(M295,M297,M299)</f>
        <v>0</v>
      </c>
      <c r="N293" s="143">
        <f t="shared" si="151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152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152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152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153">G296+H296</f>
        <v>0</v>
      </c>
      <c r="J296" s="233"/>
      <c r="K296" s="181"/>
      <c r="L296" s="96">
        <f t="shared" ref="L296:L303" si="154">J296+K296</f>
        <v>0</v>
      </c>
      <c r="M296" s="110"/>
      <c r="N296" s="52"/>
      <c r="O296" s="96">
        <f t="shared" ref="O296:O303" si="155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152"/>
        <v>0</v>
      </c>
      <c r="D297" s="233"/>
      <c r="E297" s="52"/>
      <c r="F297" s="126">
        <f t="shared" ref="F297:F303" si="156">D297+E297</f>
        <v>0</v>
      </c>
      <c r="G297" s="233"/>
      <c r="H297" s="181"/>
      <c r="I297" s="96">
        <f t="shared" si="153"/>
        <v>0</v>
      </c>
      <c r="J297" s="233"/>
      <c r="K297" s="181"/>
      <c r="L297" s="96">
        <f t="shared" si="154"/>
        <v>0</v>
      </c>
      <c r="M297" s="110"/>
      <c r="N297" s="52"/>
      <c r="O297" s="96">
        <f t="shared" si="155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152"/>
        <v>0</v>
      </c>
      <c r="D298" s="233"/>
      <c r="E298" s="52"/>
      <c r="F298" s="126">
        <f t="shared" si="156"/>
        <v>0</v>
      </c>
      <c r="G298" s="233"/>
      <c r="H298" s="181"/>
      <c r="I298" s="96">
        <f t="shared" si="153"/>
        <v>0</v>
      </c>
      <c r="J298" s="233"/>
      <c r="K298" s="181"/>
      <c r="L298" s="96">
        <f t="shared" si="154"/>
        <v>0</v>
      </c>
      <c r="M298" s="110"/>
      <c r="N298" s="52"/>
      <c r="O298" s="96">
        <f t="shared" si="155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152"/>
        <v>0</v>
      </c>
      <c r="D299" s="241"/>
      <c r="E299" s="112"/>
      <c r="F299" s="242">
        <f t="shared" si="156"/>
        <v>0</v>
      </c>
      <c r="G299" s="241"/>
      <c r="H299" s="185"/>
      <c r="I299" s="135">
        <f t="shared" si="153"/>
        <v>0</v>
      </c>
      <c r="J299" s="241"/>
      <c r="K299" s="185"/>
      <c r="L299" s="135">
        <f t="shared" si="154"/>
        <v>0</v>
      </c>
      <c r="M299" s="113"/>
      <c r="N299" s="112"/>
      <c r="O299" s="135">
        <f t="shared" si="155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152"/>
        <v>0</v>
      </c>
      <c r="D301" s="253"/>
      <c r="E301" s="153"/>
      <c r="F301" s="254">
        <f t="shared" si="156"/>
        <v>0</v>
      </c>
      <c r="G301" s="253"/>
      <c r="H301" s="192"/>
      <c r="I301" s="154">
        <f t="shared" si="153"/>
        <v>0</v>
      </c>
      <c r="J301" s="253"/>
      <c r="K301" s="192"/>
      <c r="L301" s="154">
        <f t="shared" si="154"/>
        <v>0</v>
      </c>
      <c r="M301" s="284"/>
      <c r="N301" s="153"/>
      <c r="O301" s="154">
        <f t="shared" si="155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152"/>
        <v>0</v>
      </c>
      <c r="D303" s="257"/>
      <c r="E303" s="161"/>
      <c r="F303" s="258">
        <f t="shared" si="156"/>
        <v>0</v>
      </c>
      <c r="G303" s="253"/>
      <c r="H303" s="192"/>
      <c r="I303" s="154">
        <f t="shared" si="153"/>
        <v>0</v>
      </c>
      <c r="J303" s="253"/>
      <c r="K303" s="192"/>
      <c r="L303" s="154">
        <f t="shared" si="154"/>
        <v>0</v>
      </c>
      <c r="M303" s="284"/>
      <c r="N303" s="153"/>
      <c r="O303" s="154">
        <f t="shared" si="155"/>
        <v>0</v>
      </c>
      <c r="P303" s="340"/>
    </row>
    <row r="304" spans="1:16" x14ac:dyDescent="0.25">
      <c r="A304" s="412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  <c r="L304" s="413"/>
      <c r="M304" s="413"/>
      <c r="N304" s="413"/>
      <c r="O304" s="413"/>
      <c r="P304" s="414"/>
    </row>
  </sheetData>
  <sheetProtection algorithmName="SHA-512" hashValue="4as0+KAOSnwf36FRXQGiPLvzKrxNieMRByfVqqdiYqzGJhUWF+hLgN34TKyzrUHFwWh6yCeu/vPw+NcOy4RpEw==" saltValue="jBrSdmTAeYadMAFIH3XQwQ==" spinCount="100000" sheet="1" objects="1" scenarios="1" formatCells="0" formatColumns="0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28.pielikums Jūrmalas pilsētas domes
2015.gada 5.marta saistošajiem noteikumiem Nr.13
(protokols Nr.6, 11.punkts)
Tāme Nr.09.8.1.  </first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92D050"/>
  </sheetPr>
  <dimension ref="A1:Q304"/>
  <sheetViews>
    <sheetView view="pageLayout" zoomScaleNormal="90" workbookViewId="0">
      <selection activeCell="S8" sqref="S8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customHeight="1" x14ac:dyDescent="0.25">
      <c r="A5" s="5" t="s">
        <v>0</v>
      </c>
      <c r="B5" s="6"/>
      <c r="C5" s="1100" t="s">
        <v>408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409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410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450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451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411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/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/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4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66354</v>
      </c>
      <c r="D22" s="195">
        <f>SUM(D23,D26,D27,D43,D44)</f>
        <v>53502</v>
      </c>
      <c r="E22" s="20">
        <f>SUM(E23,E26,E27,E43,E44)</f>
        <v>0</v>
      </c>
      <c r="F22" s="196">
        <f t="shared" ref="F22:F27" si="0">D22+E22</f>
        <v>53502</v>
      </c>
      <c r="G22" s="195">
        <f>SUM(G23,G26,G44)</f>
        <v>12170</v>
      </c>
      <c r="H22" s="163">
        <f>SUM(H23,H26,H44)</f>
        <v>682</v>
      </c>
      <c r="I22" s="21">
        <f>G22+H22</f>
        <v>12852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0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0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66354</v>
      </c>
      <c r="D26" s="203">
        <v>53502</v>
      </c>
      <c r="E26" s="35"/>
      <c r="F26" s="204">
        <f t="shared" si="0"/>
        <v>53502</v>
      </c>
      <c r="G26" s="203">
        <v>12170</v>
      </c>
      <c r="H26" s="167">
        <v>682</v>
      </c>
      <c r="I26" s="260">
        <f>G26+H26</f>
        <v>12852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>G45</f>
        <v>0</v>
      </c>
      <c r="H44" s="172">
        <f t="shared" ref="H44:K44" si="3">H45</f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66354</v>
      </c>
      <c r="D51" s="221">
        <f>SUM(D52,D283)</f>
        <v>53502</v>
      </c>
      <c r="E51" s="78">
        <f>SUM(E52,E283)</f>
        <v>0</v>
      </c>
      <c r="F51" s="222">
        <f t="shared" ref="F51:F115" si="5">D51+E51</f>
        <v>53502</v>
      </c>
      <c r="G51" s="221">
        <f>SUM(G52,G283)</f>
        <v>12170</v>
      </c>
      <c r="H51" s="175">
        <f>SUM(H52,H283)</f>
        <v>682</v>
      </c>
      <c r="I51" s="79">
        <f t="shared" ref="I51:I115" si="6">G51+H51</f>
        <v>12852</v>
      </c>
      <c r="J51" s="221">
        <f>SUM(J52,J283)</f>
        <v>0</v>
      </c>
      <c r="K51" s="175">
        <f>SUM(K52,K283)</f>
        <v>0</v>
      </c>
      <c r="L51" s="79">
        <f t="shared" ref="L51:L115" si="7">J51+K51</f>
        <v>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66354</v>
      </c>
      <c r="D52" s="223">
        <f>SUM(D53,D195)</f>
        <v>53502</v>
      </c>
      <c r="E52" s="82">
        <f>SUM(E53,E195)</f>
        <v>0</v>
      </c>
      <c r="F52" s="224">
        <f t="shared" si="5"/>
        <v>53502</v>
      </c>
      <c r="G52" s="223">
        <f>SUM(G53,G195)</f>
        <v>12170</v>
      </c>
      <c r="H52" s="176">
        <f>SUM(H53,H195)</f>
        <v>682</v>
      </c>
      <c r="I52" s="83">
        <f t="shared" si="6"/>
        <v>12852</v>
      </c>
      <c r="J52" s="223">
        <f>SUM(J53,J195)</f>
        <v>0</v>
      </c>
      <c r="K52" s="176">
        <f>SUM(K53,K195)</f>
        <v>0</v>
      </c>
      <c r="L52" s="83">
        <f t="shared" si="7"/>
        <v>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66354</v>
      </c>
      <c r="D53" s="225">
        <f>SUM(D54,D76,D174,D188)</f>
        <v>53502</v>
      </c>
      <c r="E53" s="85">
        <f>SUM(E54,E76,E174,E188)</f>
        <v>0</v>
      </c>
      <c r="F53" s="226">
        <f t="shared" si="5"/>
        <v>53502</v>
      </c>
      <c r="G53" s="225">
        <f>SUM(G54,G76,G174,G188)</f>
        <v>12170</v>
      </c>
      <c r="H53" s="177">
        <f>SUM(H54,H76,H174,H188)</f>
        <v>682</v>
      </c>
      <c r="I53" s="86">
        <f t="shared" si="6"/>
        <v>12852</v>
      </c>
      <c r="J53" s="225">
        <f>SUM(J54,J76,J174,J188)</f>
        <v>0</v>
      </c>
      <c r="K53" s="177">
        <f>SUM(K54,K76,K174,K188)</f>
        <v>0</v>
      </c>
      <c r="L53" s="86">
        <f t="shared" si="7"/>
        <v>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0</v>
      </c>
      <c r="D54" s="227">
        <f>SUM(D55,D68)</f>
        <v>0</v>
      </c>
      <c r="E54" s="88">
        <f>SUM(E55,E68)</f>
        <v>0</v>
      </c>
      <c r="F54" s="228">
        <f t="shared" si="5"/>
        <v>0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0</v>
      </c>
      <c r="D55" s="229">
        <f>SUM(D56,D59,D67)</f>
        <v>0</v>
      </c>
      <c r="E55" s="43">
        <f>SUM(E56,E59,E67)</f>
        <v>0</v>
      </c>
      <c r="F55" s="230">
        <f t="shared" si="5"/>
        <v>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0</v>
      </c>
      <c r="D56" s="115">
        <f>SUM(D57:D58)</f>
        <v>0</v>
      </c>
      <c r="E56" s="93">
        <f>SUM(E57:E58)</f>
        <v>0</v>
      </c>
      <c r="F56" s="231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0</v>
      </c>
      <c r="D58" s="233"/>
      <c r="E58" s="52"/>
      <c r="F58" s="126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0</v>
      </c>
      <c r="D59" s="234">
        <f>SUM(D60:D66)</f>
        <v>0</v>
      </c>
      <c r="E59" s="34">
        <f>SUM(E60:E66)</f>
        <v>0</v>
      </c>
      <c r="F59" s="131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0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0</v>
      </c>
      <c r="D64" s="233"/>
      <c r="E64" s="52"/>
      <c r="F64" s="126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0</v>
      </c>
      <c r="D65" s="233"/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/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0</v>
      </c>
      <c r="D68" s="229">
        <f>SUM(D69:D70)</f>
        <v>0</v>
      </c>
      <c r="E68" s="43">
        <f>SUM(E69:E70)</f>
        <v>0</v>
      </c>
      <c r="F68" s="230">
        <f>D68+E68</f>
        <v>0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0</v>
      </c>
      <c r="D69" s="232"/>
      <c r="E69" s="47"/>
      <c r="F69" s="127">
        <f t="shared" si="5"/>
        <v>0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0</v>
      </c>
      <c r="D70" s="234">
        <f>SUM(D71:D75)</f>
        <v>0</v>
      </c>
      <c r="E70" s="34">
        <f>SUM(E71:E75)</f>
        <v>0</v>
      </c>
      <c r="F70" s="131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0</v>
      </c>
      <c r="D71" s="233"/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0</v>
      </c>
      <c r="D74" s="233"/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66354</v>
      </c>
      <c r="D76" s="227">
        <f>SUM(D77,D84,D131,D165,D166,D173)</f>
        <v>53502</v>
      </c>
      <c r="E76" s="88">
        <f>SUM(E77,E84,E131,E165,E166,E173)</f>
        <v>0</v>
      </c>
      <c r="F76" s="228">
        <f t="shared" si="5"/>
        <v>53502</v>
      </c>
      <c r="G76" s="227">
        <f>SUM(G77,G84,G131,G165,G166,G173)</f>
        <v>12170</v>
      </c>
      <c r="H76" s="178">
        <f>SUM(H77,H84,H131,H165,H166,H173)</f>
        <v>682</v>
      </c>
      <c r="I76" s="89">
        <f t="shared" si="6"/>
        <v>12852</v>
      </c>
      <c r="J76" s="227">
        <f>SUM(J77,J84,J131,J165,J166,J173)</f>
        <v>0</v>
      </c>
      <c r="K76" s="178">
        <f>SUM(K77,K84,K131,K165,K166,K173)</f>
        <v>0</v>
      </c>
      <c r="L76" s="89">
        <f t="shared" si="7"/>
        <v>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0</v>
      </c>
      <c r="D84" s="229">
        <f>SUM(D85,D90,D96,D104,D113,D117,D123,D129)</f>
        <v>0</v>
      </c>
      <c r="E84" s="43">
        <f>SUM(E85,E90,E96,E104,E113,E117,E123,E129)</f>
        <v>0</v>
      </c>
      <c r="F84" s="230">
        <f t="shared" si="5"/>
        <v>0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0</v>
      </c>
      <c r="D85" s="115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0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0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0</v>
      </c>
      <c r="D89" s="233"/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0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0</v>
      </c>
      <c r="D93" s="233"/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0</v>
      </c>
      <c r="D96" s="23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0</v>
      </c>
      <c r="D104" s="234">
        <f>SUM(D105:D112)</f>
        <v>0</v>
      </c>
      <c r="E104" s="34">
        <f>SUM(E105:E112)</f>
        <v>0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0</v>
      </c>
      <c r="D107" s="233"/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0</v>
      </c>
      <c r="D108" s="233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0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0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0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" si="14">SUM(D130)</f>
        <v>0</v>
      </c>
      <c r="E129" s="60">
        <f t="shared" ref="E129:N129" si="15">SUM(E130)</f>
        <v>0</v>
      </c>
      <c r="F129" s="238">
        <f t="shared" si="10"/>
        <v>0</v>
      </c>
      <c r="G129" s="237">
        <f t="shared" ref="G129" si="16">SUM(G130)</f>
        <v>0</v>
      </c>
      <c r="H129" s="183">
        <f t="shared" si="15"/>
        <v>0</v>
      </c>
      <c r="I129" s="103">
        <f t="shared" si="11"/>
        <v>0</v>
      </c>
      <c r="J129" s="237">
        <f t="shared" si="15"/>
        <v>0</v>
      </c>
      <c r="K129" s="183">
        <f t="shared" si="15"/>
        <v>0</v>
      </c>
      <c r="L129" s="103">
        <f t="shared" si="12"/>
        <v>0</v>
      </c>
      <c r="M129" s="119">
        <f t="shared" si="15"/>
        <v>0</v>
      </c>
      <c r="N129" s="34">
        <f t="shared" si="15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66354</v>
      </c>
      <c r="D131" s="229">
        <f>SUM(D132,D137,D141,D142,D145,D152,D160,D161,D164)</f>
        <v>53502</v>
      </c>
      <c r="E131" s="43">
        <f>SUM(E132,E137,E141,E142,E145,E152,E160,E161,E164)</f>
        <v>0</v>
      </c>
      <c r="F131" s="230">
        <f t="shared" si="10"/>
        <v>53502</v>
      </c>
      <c r="G131" s="229">
        <f>SUM(G132,G137,G141,G142,G145,G152,G160,G161,G164)</f>
        <v>12170</v>
      </c>
      <c r="H131" s="91">
        <f>SUM(H132,H137,H141,H142,H145,H152,H160,H161,H164)</f>
        <v>682</v>
      </c>
      <c r="I131" s="101">
        <f t="shared" si="11"/>
        <v>12852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12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0</v>
      </c>
      <c r="D132" s="342">
        <f>SUM(D133:D136)</f>
        <v>0</v>
      </c>
      <c r="E132" s="183">
        <f>SUM(E133:E136)</f>
        <v>0</v>
      </c>
      <c r="F132" s="238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0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0</v>
      </c>
      <c r="D134" s="233"/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0</v>
      </c>
      <c r="D139" s="233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0</v>
      </c>
      <c r="D145" s="115">
        <f>SUM(D146:D151)</f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0</v>
      </c>
      <c r="D147" s="233"/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66354</v>
      </c>
      <c r="D152" s="234">
        <f>SUM(D153:D159)</f>
        <v>53502</v>
      </c>
      <c r="E152" s="34">
        <f>SUM(E153:E159)</f>
        <v>0</v>
      </c>
      <c r="F152" s="131">
        <f t="shared" si="10"/>
        <v>53502</v>
      </c>
      <c r="G152" s="234">
        <f>SUM(G153:G159)</f>
        <v>12170</v>
      </c>
      <c r="H152" s="104">
        <f>SUM(H153:H159)</f>
        <v>682</v>
      </c>
      <c r="I152" s="98">
        <f t="shared" si="11"/>
        <v>12852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66354</v>
      </c>
      <c r="D155" s="233">
        <f>17087+36415</f>
        <v>53502</v>
      </c>
      <c r="E155" s="52"/>
      <c r="F155" s="126">
        <f t="shared" si="10"/>
        <v>53502</v>
      </c>
      <c r="G155" s="233">
        <v>12170</v>
      </c>
      <c r="H155" s="181">
        <v>682</v>
      </c>
      <c r="I155" s="96">
        <f t="shared" si="11"/>
        <v>12852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>SUM(G167,G172)</f>
        <v>0</v>
      </c>
      <c r="H166" s="91">
        <f t="shared" ref="H166:K166" si="17">SUM(H167,H172)</f>
        <v>0</v>
      </c>
      <c r="I166" s="101">
        <f t="shared" si="11"/>
        <v>0</v>
      </c>
      <c r="J166" s="229">
        <f t="shared" si="17"/>
        <v>0</v>
      </c>
      <c r="K166" s="91">
        <f t="shared" si="17"/>
        <v>0</v>
      </c>
      <c r="L166" s="101">
        <f t="shared" si="12"/>
        <v>0</v>
      </c>
      <c r="M166" s="123">
        <f t="shared" ref="M166:N166" si="18">SUM(M167,M172)</f>
        <v>0</v>
      </c>
      <c r="N166" s="114">
        <f t="shared" si="18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>SUM(G168:G171)</f>
        <v>0</v>
      </c>
      <c r="H167" s="183">
        <f t="shared" ref="H167:K167" si="19">SUM(H168:H171)</f>
        <v>0</v>
      </c>
      <c r="I167" s="103">
        <f t="shared" si="11"/>
        <v>0</v>
      </c>
      <c r="J167" s="237">
        <f t="shared" si="19"/>
        <v>0</v>
      </c>
      <c r="K167" s="183">
        <f t="shared" si="19"/>
        <v>0</v>
      </c>
      <c r="L167" s="103">
        <f t="shared" si="12"/>
        <v>0</v>
      </c>
      <c r="M167" s="289">
        <f t="shared" ref="M167:N167" si="20">SUM(M168:M171)</f>
        <v>0</v>
      </c>
      <c r="N167" s="292">
        <f t="shared" si="20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>SUM(G176,G180)</f>
        <v>0</v>
      </c>
      <c r="H175" s="91">
        <f t="shared" ref="H175:K175" si="21">SUM(H176,H180)</f>
        <v>0</v>
      </c>
      <c r="I175" s="101">
        <f t="shared" si="11"/>
        <v>0</v>
      </c>
      <c r="J175" s="229">
        <f t="shared" si="21"/>
        <v>0</v>
      </c>
      <c r="K175" s="91">
        <f t="shared" si="21"/>
        <v>0</v>
      </c>
      <c r="L175" s="101">
        <f t="shared" si="12"/>
        <v>0</v>
      </c>
      <c r="M175" s="123">
        <f t="shared" ref="M175:N175" si="22">SUM(M176,M180)</f>
        <v>0</v>
      </c>
      <c r="N175" s="114">
        <f t="shared" si="22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3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>SUM(G181:G184)</f>
        <v>0</v>
      </c>
      <c r="H180" s="183">
        <f t="shared" ref="H180:K180" si="24">SUM(H181:H184)</f>
        <v>0</v>
      </c>
      <c r="I180" s="103">
        <f t="shared" si="11"/>
        <v>0</v>
      </c>
      <c r="J180" s="237">
        <f t="shared" si="24"/>
        <v>0</v>
      </c>
      <c r="K180" s="183">
        <f t="shared" si="24"/>
        <v>0</v>
      </c>
      <c r="L180" s="103">
        <f t="shared" si="12"/>
        <v>0</v>
      </c>
      <c r="M180" s="125">
        <f t="shared" ref="M180:N180" si="25">SUM(M181:M184)</f>
        <v>0</v>
      </c>
      <c r="N180" s="293">
        <f t="shared" si="25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3"/>
        <v>0</v>
      </c>
      <c r="D181" s="233"/>
      <c r="E181" s="52"/>
      <c r="F181" s="126">
        <f t="shared" ref="F181:F244" si="26">D181+E181</f>
        <v>0</v>
      </c>
      <c r="G181" s="233"/>
      <c r="H181" s="181"/>
      <c r="I181" s="96">
        <f t="shared" ref="I181:I244" si="27">G181+H181</f>
        <v>0</v>
      </c>
      <c r="J181" s="233"/>
      <c r="K181" s="181"/>
      <c r="L181" s="96">
        <f t="shared" ref="L181:L244" si="28">J181+K181</f>
        <v>0</v>
      </c>
      <c r="M181" s="110"/>
      <c r="N181" s="52"/>
      <c r="O181" s="96">
        <f t="shared" ref="O181:O244" si="29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3"/>
        <v>0</v>
      </c>
      <c r="D182" s="233"/>
      <c r="E182" s="52"/>
      <c r="F182" s="126">
        <f t="shared" si="26"/>
        <v>0</v>
      </c>
      <c r="G182" s="233"/>
      <c r="H182" s="181"/>
      <c r="I182" s="96">
        <f t="shared" si="27"/>
        <v>0</v>
      </c>
      <c r="J182" s="233"/>
      <c r="K182" s="181"/>
      <c r="L182" s="96">
        <f t="shared" si="28"/>
        <v>0</v>
      </c>
      <c r="M182" s="110"/>
      <c r="N182" s="52"/>
      <c r="O182" s="96">
        <f t="shared" si="29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3"/>
        <v>0</v>
      </c>
      <c r="D183" s="233"/>
      <c r="E183" s="52"/>
      <c r="F183" s="126">
        <f t="shared" si="26"/>
        <v>0</v>
      </c>
      <c r="G183" s="233"/>
      <c r="H183" s="181"/>
      <c r="I183" s="96">
        <f t="shared" si="27"/>
        <v>0</v>
      </c>
      <c r="J183" s="233"/>
      <c r="K183" s="181"/>
      <c r="L183" s="96">
        <f t="shared" si="28"/>
        <v>0</v>
      </c>
      <c r="M183" s="110"/>
      <c r="N183" s="52"/>
      <c r="O183" s="96">
        <f t="shared" si="29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3"/>
        <v>0</v>
      </c>
      <c r="D184" s="241"/>
      <c r="E184" s="112"/>
      <c r="F184" s="242">
        <f t="shared" si="26"/>
        <v>0</v>
      </c>
      <c r="G184" s="241"/>
      <c r="H184" s="185"/>
      <c r="I184" s="135">
        <f t="shared" si="27"/>
        <v>0</v>
      </c>
      <c r="J184" s="241"/>
      <c r="K184" s="185"/>
      <c r="L184" s="135">
        <f t="shared" si="28"/>
        <v>0</v>
      </c>
      <c r="M184" s="113"/>
      <c r="N184" s="112"/>
      <c r="O184" s="135">
        <f t="shared" si="29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3"/>
        <v>0</v>
      </c>
      <c r="D185" s="243">
        <f>SUM(D186:D187)</f>
        <v>0</v>
      </c>
      <c r="E185" s="114">
        <f>SUM(E186:E187)</f>
        <v>0</v>
      </c>
      <c r="F185" s="140">
        <f t="shared" si="26"/>
        <v>0</v>
      </c>
      <c r="G185" s="243">
        <f>SUM(G186:G187)</f>
        <v>0</v>
      </c>
      <c r="H185" s="186">
        <f t="shared" ref="H185:K185" si="30">SUM(H186:H187)</f>
        <v>0</v>
      </c>
      <c r="I185" s="141">
        <f t="shared" si="27"/>
        <v>0</v>
      </c>
      <c r="J185" s="243">
        <f t="shared" si="30"/>
        <v>0</v>
      </c>
      <c r="K185" s="186">
        <f t="shared" si="30"/>
        <v>0</v>
      </c>
      <c r="L185" s="141">
        <f t="shared" si="28"/>
        <v>0</v>
      </c>
      <c r="M185" s="123">
        <f t="shared" ref="M185:N185" si="31">SUM(M186:M187)</f>
        <v>0</v>
      </c>
      <c r="N185" s="114">
        <f t="shared" si="31"/>
        <v>0</v>
      </c>
      <c r="O185" s="141">
        <f t="shared" si="29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3"/>
        <v>0</v>
      </c>
      <c r="D186" s="235"/>
      <c r="E186" s="99"/>
      <c r="F186" s="236">
        <f t="shared" si="26"/>
        <v>0</v>
      </c>
      <c r="G186" s="235"/>
      <c r="H186" s="182"/>
      <c r="I186" s="100">
        <f t="shared" si="27"/>
        <v>0</v>
      </c>
      <c r="J186" s="235"/>
      <c r="K186" s="182"/>
      <c r="L186" s="100">
        <f t="shared" si="28"/>
        <v>0</v>
      </c>
      <c r="M186" s="282"/>
      <c r="N186" s="99"/>
      <c r="O186" s="100">
        <f t="shared" si="29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3"/>
        <v>0</v>
      </c>
      <c r="D187" s="232"/>
      <c r="E187" s="47"/>
      <c r="F187" s="127">
        <f t="shared" si="26"/>
        <v>0</v>
      </c>
      <c r="G187" s="232"/>
      <c r="H187" s="180"/>
      <c r="I187" s="95">
        <f t="shared" si="27"/>
        <v>0</v>
      </c>
      <c r="J187" s="232"/>
      <c r="K187" s="180"/>
      <c r="L187" s="95">
        <f t="shared" si="28"/>
        <v>0</v>
      </c>
      <c r="M187" s="275"/>
      <c r="N187" s="47"/>
      <c r="O187" s="95">
        <f t="shared" si="29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3"/>
        <v>0</v>
      </c>
      <c r="D188" s="227">
        <f>SUM(D189,D192)</f>
        <v>0</v>
      </c>
      <c r="E188" s="88">
        <f>SUM(E189,E192)</f>
        <v>0</v>
      </c>
      <c r="F188" s="228">
        <f t="shared" si="26"/>
        <v>0</v>
      </c>
      <c r="G188" s="227">
        <f>SUM(G189,G192)</f>
        <v>0</v>
      </c>
      <c r="H188" s="178">
        <f>SUM(H189,H192)</f>
        <v>0</v>
      </c>
      <c r="I188" s="89">
        <f t="shared" si="27"/>
        <v>0</v>
      </c>
      <c r="J188" s="227">
        <f>SUM(J189,J192)</f>
        <v>0</v>
      </c>
      <c r="K188" s="178">
        <f>SUM(K189,K192)</f>
        <v>0</v>
      </c>
      <c r="L188" s="89">
        <f t="shared" si="28"/>
        <v>0</v>
      </c>
      <c r="M188" s="122">
        <f>SUM(M189,M192)</f>
        <v>0</v>
      </c>
      <c r="N188" s="88">
        <f>SUM(N189,N192)</f>
        <v>0</v>
      </c>
      <c r="O188" s="89">
        <f t="shared" si="29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3"/>
        <v>0</v>
      </c>
      <c r="D189" s="229">
        <f>SUM(D190,D191)</f>
        <v>0</v>
      </c>
      <c r="E189" s="43">
        <f>SUM(E190,E191)</f>
        <v>0</v>
      </c>
      <c r="F189" s="230">
        <f t="shared" si="26"/>
        <v>0</v>
      </c>
      <c r="G189" s="229">
        <f>SUM(G190,G191)</f>
        <v>0</v>
      </c>
      <c r="H189" s="91">
        <f>SUM(H190,H191)</f>
        <v>0</v>
      </c>
      <c r="I189" s="101">
        <f t="shared" si="27"/>
        <v>0</v>
      </c>
      <c r="J189" s="229">
        <f>SUM(J190,J191)</f>
        <v>0</v>
      </c>
      <c r="K189" s="91">
        <f>SUM(K190,K191)</f>
        <v>0</v>
      </c>
      <c r="L189" s="101">
        <f t="shared" si="28"/>
        <v>0</v>
      </c>
      <c r="M189" s="109">
        <f>SUM(M190,M191)</f>
        <v>0</v>
      </c>
      <c r="N189" s="43">
        <f>SUM(N190,N191)</f>
        <v>0</v>
      </c>
      <c r="O189" s="101">
        <f t="shared" si="29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3"/>
        <v>0</v>
      </c>
      <c r="D190" s="232"/>
      <c r="E190" s="47"/>
      <c r="F190" s="127">
        <f t="shared" si="26"/>
        <v>0</v>
      </c>
      <c r="G190" s="232"/>
      <c r="H190" s="180"/>
      <c r="I190" s="95">
        <f t="shared" si="27"/>
        <v>0</v>
      </c>
      <c r="J190" s="232"/>
      <c r="K190" s="180"/>
      <c r="L190" s="95">
        <f t="shared" si="28"/>
        <v>0</v>
      </c>
      <c r="M190" s="275"/>
      <c r="N190" s="47"/>
      <c r="O190" s="95">
        <f t="shared" si="29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3"/>
        <v>0</v>
      </c>
      <c r="D191" s="233"/>
      <c r="E191" s="52"/>
      <c r="F191" s="126">
        <f t="shared" si="26"/>
        <v>0</v>
      </c>
      <c r="G191" s="233"/>
      <c r="H191" s="181"/>
      <c r="I191" s="96">
        <f t="shared" si="27"/>
        <v>0</v>
      </c>
      <c r="J191" s="233"/>
      <c r="K191" s="181"/>
      <c r="L191" s="96">
        <f t="shared" si="28"/>
        <v>0</v>
      </c>
      <c r="M191" s="110"/>
      <c r="N191" s="52"/>
      <c r="O191" s="96">
        <f t="shared" si="29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3"/>
        <v>0</v>
      </c>
      <c r="D192" s="229">
        <f>SUM(D193)</f>
        <v>0</v>
      </c>
      <c r="E192" s="43">
        <f>SUM(E193)</f>
        <v>0</v>
      </c>
      <c r="F192" s="230">
        <f t="shared" si="26"/>
        <v>0</v>
      </c>
      <c r="G192" s="229">
        <f>SUM(G193)</f>
        <v>0</v>
      </c>
      <c r="H192" s="91">
        <f>SUM(H193)</f>
        <v>0</v>
      </c>
      <c r="I192" s="101">
        <f t="shared" si="27"/>
        <v>0</v>
      </c>
      <c r="J192" s="229">
        <f>SUM(J193)</f>
        <v>0</v>
      </c>
      <c r="K192" s="91">
        <f>SUM(K193)</f>
        <v>0</v>
      </c>
      <c r="L192" s="101">
        <f t="shared" si="28"/>
        <v>0</v>
      </c>
      <c r="M192" s="109">
        <f>SUM(M193)</f>
        <v>0</v>
      </c>
      <c r="N192" s="43">
        <f>SUM(N193)</f>
        <v>0</v>
      </c>
      <c r="O192" s="101">
        <f t="shared" si="29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3"/>
        <v>0</v>
      </c>
      <c r="D193" s="237">
        <f>SUM(D194:D194)</f>
        <v>0</v>
      </c>
      <c r="E193" s="60">
        <f>SUM(E194:E194)</f>
        <v>0</v>
      </c>
      <c r="F193" s="238">
        <f t="shared" si="26"/>
        <v>0</v>
      </c>
      <c r="G193" s="237">
        <f>SUM(G194:G194)</f>
        <v>0</v>
      </c>
      <c r="H193" s="183">
        <f>SUM(H194:H194)</f>
        <v>0</v>
      </c>
      <c r="I193" s="103">
        <f t="shared" si="27"/>
        <v>0</v>
      </c>
      <c r="J193" s="237">
        <f>SUM(J194:J194)</f>
        <v>0</v>
      </c>
      <c r="K193" s="183">
        <f>SUM(K194:K194)</f>
        <v>0</v>
      </c>
      <c r="L193" s="103">
        <f t="shared" si="28"/>
        <v>0</v>
      </c>
      <c r="M193" s="124">
        <f>SUM(M194:M194)</f>
        <v>0</v>
      </c>
      <c r="N193" s="60">
        <f>SUM(N194:N194)</f>
        <v>0</v>
      </c>
      <c r="O193" s="103">
        <f t="shared" si="29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3"/>
        <v>0</v>
      </c>
      <c r="D194" s="233"/>
      <c r="E194" s="52"/>
      <c r="F194" s="126">
        <f t="shared" si="26"/>
        <v>0</v>
      </c>
      <c r="G194" s="233"/>
      <c r="H194" s="181"/>
      <c r="I194" s="96">
        <f t="shared" si="27"/>
        <v>0</v>
      </c>
      <c r="J194" s="233"/>
      <c r="K194" s="181"/>
      <c r="L194" s="96">
        <f t="shared" si="28"/>
        <v>0</v>
      </c>
      <c r="M194" s="110"/>
      <c r="N194" s="52"/>
      <c r="O194" s="96">
        <f t="shared" si="29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3"/>
        <v>0</v>
      </c>
      <c r="D195" s="225">
        <f>SUM(D196,D231,D269)</f>
        <v>0</v>
      </c>
      <c r="E195" s="85">
        <f>SUM(E196,E231,E269)</f>
        <v>0</v>
      </c>
      <c r="F195" s="226">
        <f t="shared" si="26"/>
        <v>0</v>
      </c>
      <c r="G195" s="225">
        <f>SUM(G196,G231,G269)</f>
        <v>0</v>
      </c>
      <c r="H195" s="177">
        <f>SUM(H196,H231,H269)</f>
        <v>0</v>
      </c>
      <c r="I195" s="86">
        <f t="shared" si="27"/>
        <v>0</v>
      </c>
      <c r="J195" s="225">
        <f>SUM(J196,J231,J269)</f>
        <v>0</v>
      </c>
      <c r="K195" s="177">
        <f>SUM(K196,K231,K269)</f>
        <v>0</v>
      </c>
      <c r="L195" s="86">
        <f t="shared" si="28"/>
        <v>0</v>
      </c>
      <c r="M195" s="290">
        <f>SUM(M196,M231,M269)</f>
        <v>0</v>
      </c>
      <c r="N195" s="294">
        <f>SUM(N196,N231,N269)</f>
        <v>0</v>
      </c>
      <c r="O195" s="299">
        <f t="shared" si="29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0</v>
      </c>
      <c r="D196" s="227">
        <f>D197+D205</f>
        <v>0</v>
      </c>
      <c r="E196" s="88">
        <f>E197+E205</f>
        <v>0</v>
      </c>
      <c r="F196" s="228">
        <f t="shared" si="26"/>
        <v>0</v>
      </c>
      <c r="G196" s="227">
        <f>G197+G205</f>
        <v>0</v>
      </c>
      <c r="H196" s="178">
        <f>H197+H205</f>
        <v>0</v>
      </c>
      <c r="I196" s="89">
        <f t="shared" si="27"/>
        <v>0</v>
      </c>
      <c r="J196" s="227">
        <f>J197+J205</f>
        <v>0</v>
      </c>
      <c r="K196" s="178">
        <f>K197+K205</f>
        <v>0</v>
      </c>
      <c r="L196" s="89">
        <f t="shared" si="28"/>
        <v>0</v>
      </c>
      <c r="M196" s="122">
        <f>M197+M205</f>
        <v>0</v>
      </c>
      <c r="N196" s="88">
        <f>N197+N205</f>
        <v>0</v>
      </c>
      <c r="O196" s="89">
        <f t="shared" si="29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3"/>
        <v>0</v>
      </c>
      <c r="D197" s="229">
        <f>D198+D199+D202+D203+D204</f>
        <v>0</v>
      </c>
      <c r="E197" s="43">
        <f>E198+E199+E202+E203+E204</f>
        <v>0</v>
      </c>
      <c r="F197" s="230">
        <f t="shared" si="26"/>
        <v>0</v>
      </c>
      <c r="G197" s="229">
        <f>G198+G199+G202+G203+G204</f>
        <v>0</v>
      </c>
      <c r="H197" s="91">
        <f>H198+H199+H202+H203+H204</f>
        <v>0</v>
      </c>
      <c r="I197" s="101">
        <f t="shared" si="27"/>
        <v>0</v>
      </c>
      <c r="J197" s="229">
        <f>J198+J199+J202+J203+J204</f>
        <v>0</v>
      </c>
      <c r="K197" s="91">
        <f>K198+K199+K202+K203+K204</f>
        <v>0</v>
      </c>
      <c r="L197" s="101">
        <f t="shared" si="28"/>
        <v>0</v>
      </c>
      <c r="M197" s="109">
        <f>M198+M199+M202+M203+M204</f>
        <v>0</v>
      </c>
      <c r="N197" s="43">
        <f>N198+N199+N202+N203+N204</f>
        <v>0</v>
      </c>
      <c r="O197" s="101">
        <f t="shared" si="29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3"/>
        <v>0</v>
      </c>
      <c r="D198" s="232"/>
      <c r="E198" s="47"/>
      <c r="F198" s="127">
        <f t="shared" si="26"/>
        <v>0</v>
      </c>
      <c r="G198" s="232"/>
      <c r="H198" s="180"/>
      <c r="I198" s="95">
        <f t="shared" si="27"/>
        <v>0</v>
      </c>
      <c r="J198" s="232"/>
      <c r="K198" s="180"/>
      <c r="L198" s="95">
        <f t="shared" si="28"/>
        <v>0</v>
      </c>
      <c r="M198" s="275"/>
      <c r="N198" s="47"/>
      <c r="O198" s="95">
        <f t="shared" si="29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3"/>
        <v>0</v>
      </c>
      <c r="D199" s="234">
        <f>D200+D201</f>
        <v>0</v>
      </c>
      <c r="E199" s="34">
        <f>E200+E201</f>
        <v>0</v>
      </c>
      <c r="F199" s="131">
        <f t="shared" si="26"/>
        <v>0</v>
      </c>
      <c r="G199" s="234">
        <f>G200+G201</f>
        <v>0</v>
      </c>
      <c r="H199" s="104">
        <f>H200+H201</f>
        <v>0</v>
      </c>
      <c r="I199" s="98">
        <f t="shared" si="27"/>
        <v>0</v>
      </c>
      <c r="J199" s="234">
        <f>J200+J201</f>
        <v>0</v>
      </c>
      <c r="K199" s="104">
        <f>K200+K201</f>
        <v>0</v>
      </c>
      <c r="L199" s="98">
        <f t="shared" si="28"/>
        <v>0</v>
      </c>
      <c r="M199" s="119">
        <f>M200+M201</f>
        <v>0</v>
      </c>
      <c r="N199" s="34">
        <f>N200+N201</f>
        <v>0</v>
      </c>
      <c r="O199" s="98">
        <f t="shared" si="29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3"/>
        <v>0</v>
      </c>
      <c r="D200" s="233"/>
      <c r="E200" s="52"/>
      <c r="F200" s="126">
        <f t="shared" si="26"/>
        <v>0</v>
      </c>
      <c r="G200" s="233"/>
      <c r="H200" s="181"/>
      <c r="I200" s="96">
        <f t="shared" si="27"/>
        <v>0</v>
      </c>
      <c r="J200" s="233"/>
      <c r="K200" s="181"/>
      <c r="L200" s="96">
        <f t="shared" si="28"/>
        <v>0</v>
      </c>
      <c r="M200" s="110"/>
      <c r="N200" s="52"/>
      <c r="O200" s="96">
        <f t="shared" si="29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3"/>
        <v>0</v>
      </c>
      <c r="D201" s="233"/>
      <c r="E201" s="52"/>
      <c r="F201" s="126">
        <f t="shared" si="26"/>
        <v>0</v>
      </c>
      <c r="G201" s="233"/>
      <c r="H201" s="181"/>
      <c r="I201" s="96">
        <f t="shared" si="27"/>
        <v>0</v>
      </c>
      <c r="J201" s="233"/>
      <c r="K201" s="181"/>
      <c r="L201" s="96">
        <f t="shared" si="28"/>
        <v>0</v>
      </c>
      <c r="M201" s="110"/>
      <c r="N201" s="52"/>
      <c r="O201" s="96">
        <f t="shared" si="29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3"/>
        <v>0</v>
      </c>
      <c r="D202" s="233"/>
      <c r="E202" s="52"/>
      <c r="F202" s="126">
        <f t="shared" si="26"/>
        <v>0</v>
      </c>
      <c r="G202" s="233"/>
      <c r="H202" s="181"/>
      <c r="I202" s="96">
        <f t="shared" si="27"/>
        <v>0</v>
      </c>
      <c r="J202" s="233"/>
      <c r="K202" s="181"/>
      <c r="L202" s="96">
        <f t="shared" si="28"/>
        <v>0</v>
      </c>
      <c r="M202" s="110"/>
      <c r="N202" s="52"/>
      <c r="O202" s="96">
        <f t="shared" si="29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3"/>
        <v>0</v>
      </c>
      <c r="D203" s="233"/>
      <c r="E203" s="52"/>
      <c r="F203" s="126">
        <f t="shared" si="26"/>
        <v>0</v>
      </c>
      <c r="G203" s="233"/>
      <c r="H203" s="181"/>
      <c r="I203" s="96">
        <f t="shared" si="27"/>
        <v>0</v>
      </c>
      <c r="J203" s="233"/>
      <c r="K203" s="181"/>
      <c r="L203" s="96">
        <f t="shared" si="28"/>
        <v>0</v>
      </c>
      <c r="M203" s="110"/>
      <c r="N203" s="52"/>
      <c r="O203" s="96">
        <f t="shared" si="29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3"/>
        <v>0</v>
      </c>
      <c r="D204" s="233"/>
      <c r="E204" s="52"/>
      <c r="F204" s="126">
        <f t="shared" si="26"/>
        <v>0</v>
      </c>
      <c r="G204" s="233"/>
      <c r="H204" s="181"/>
      <c r="I204" s="96">
        <f t="shared" si="27"/>
        <v>0</v>
      </c>
      <c r="J204" s="233"/>
      <c r="K204" s="181"/>
      <c r="L204" s="96">
        <f t="shared" si="28"/>
        <v>0</v>
      </c>
      <c r="M204" s="110"/>
      <c r="N204" s="52"/>
      <c r="O204" s="96">
        <f t="shared" si="29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3"/>
        <v>0</v>
      </c>
      <c r="D205" s="229">
        <f>D206+D216+D217+D226+D227+D228+D230</f>
        <v>0</v>
      </c>
      <c r="E205" s="43">
        <f>E206+E216+E217+E226+E227+E228+E230</f>
        <v>0</v>
      </c>
      <c r="F205" s="230">
        <f t="shared" si="26"/>
        <v>0</v>
      </c>
      <c r="G205" s="229">
        <f>G206+G216+G217+G226+G227+G228+G230</f>
        <v>0</v>
      </c>
      <c r="H205" s="91">
        <f>H206+H216+H217+H226+H227+H228+H230</f>
        <v>0</v>
      </c>
      <c r="I205" s="101">
        <f t="shared" si="27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8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9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3"/>
        <v>0</v>
      </c>
      <c r="D206" s="115">
        <f>SUM(D207:D215)</f>
        <v>0</v>
      </c>
      <c r="E206" s="93">
        <f>SUM(E207:E215)</f>
        <v>0</v>
      </c>
      <c r="F206" s="231">
        <f t="shared" si="26"/>
        <v>0</v>
      </c>
      <c r="G206" s="115">
        <f>SUM(G207:G215)</f>
        <v>0</v>
      </c>
      <c r="H206" s="179">
        <f>SUM(H207:H215)</f>
        <v>0</v>
      </c>
      <c r="I206" s="94">
        <f t="shared" si="27"/>
        <v>0</v>
      </c>
      <c r="J206" s="115">
        <f>SUM(J207:J215)</f>
        <v>0</v>
      </c>
      <c r="K206" s="179">
        <f>SUM(K207:K215)</f>
        <v>0</v>
      </c>
      <c r="L206" s="94">
        <f t="shared" si="28"/>
        <v>0</v>
      </c>
      <c r="M206" s="120">
        <f>SUM(M207:M215)</f>
        <v>0</v>
      </c>
      <c r="N206" s="93">
        <f>SUM(N207:N215)</f>
        <v>0</v>
      </c>
      <c r="O206" s="94">
        <f t="shared" si="29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3"/>
        <v>0</v>
      </c>
      <c r="D207" s="232"/>
      <c r="E207" s="47"/>
      <c r="F207" s="127">
        <f t="shared" si="26"/>
        <v>0</v>
      </c>
      <c r="G207" s="232"/>
      <c r="H207" s="180"/>
      <c r="I207" s="95">
        <f t="shared" si="27"/>
        <v>0</v>
      </c>
      <c r="J207" s="232"/>
      <c r="K207" s="180"/>
      <c r="L207" s="95">
        <f t="shared" si="28"/>
        <v>0</v>
      </c>
      <c r="M207" s="275"/>
      <c r="N207" s="47"/>
      <c r="O207" s="95">
        <f t="shared" si="29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3"/>
        <v>0</v>
      </c>
      <c r="D208" s="233"/>
      <c r="E208" s="52"/>
      <c r="F208" s="126">
        <f t="shared" si="26"/>
        <v>0</v>
      </c>
      <c r="G208" s="233"/>
      <c r="H208" s="181"/>
      <c r="I208" s="96">
        <f t="shared" si="27"/>
        <v>0</v>
      </c>
      <c r="J208" s="233"/>
      <c r="K208" s="181"/>
      <c r="L208" s="96">
        <f t="shared" si="28"/>
        <v>0</v>
      </c>
      <c r="M208" s="110"/>
      <c r="N208" s="52"/>
      <c r="O208" s="96">
        <f t="shared" si="29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3"/>
        <v>0</v>
      </c>
      <c r="D209" s="233"/>
      <c r="E209" s="52"/>
      <c r="F209" s="126">
        <f t="shared" si="26"/>
        <v>0</v>
      </c>
      <c r="G209" s="233"/>
      <c r="H209" s="181"/>
      <c r="I209" s="96">
        <f t="shared" si="27"/>
        <v>0</v>
      </c>
      <c r="J209" s="233"/>
      <c r="K209" s="181"/>
      <c r="L209" s="96">
        <f t="shared" si="28"/>
        <v>0</v>
      </c>
      <c r="M209" s="110"/>
      <c r="N209" s="52"/>
      <c r="O209" s="96">
        <f t="shared" si="29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3"/>
        <v>0</v>
      </c>
      <c r="D210" s="233"/>
      <c r="E210" s="52"/>
      <c r="F210" s="126">
        <f t="shared" si="26"/>
        <v>0</v>
      </c>
      <c r="G210" s="233"/>
      <c r="H210" s="181"/>
      <c r="I210" s="96">
        <f t="shared" si="27"/>
        <v>0</v>
      </c>
      <c r="J210" s="233"/>
      <c r="K210" s="181"/>
      <c r="L210" s="96">
        <f t="shared" si="28"/>
        <v>0</v>
      </c>
      <c r="M210" s="110"/>
      <c r="N210" s="52"/>
      <c r="O210" s="96">
        <f t="shared" si="29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3"/>
        <v>0</v>
      </c>
      <c r="D211" s="233"/>
      <c r="E211" s="52"/>
      <c r="F211" s="126">
        <f t="shared" si="26"/>
        <v>0</v>
      </c>
      <c r="G211" s="233"/>
      <c r="H211" s="181"/>
      <c r="I211" s="96">
        <f t="shared" si="27"/>
        <v>0</v>
      </c>
      <c r="J211" s="233"/>
      <c r="K211" s="181"/>
      <c r="L211" s="96">
        <f t="shared" si="28"/>
        <v>0</v>
      </c>
      <c r="M211" s="110"/>
      <c r="N211" s="52"/>
      <c r="O211" s="96">
        <f t="shared" si="29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3"/>
        <v>0</v>
      </c>
      <c r="D212" s="233"/>
      <c r="E212" s="52"/>
      <c r="F212" s="126">
        <f t="shared" si="26"/>
        <v>0</v>
      </c>
      <c r="G212" s="233"/>
      <c r="H212" s="181"/>
      <c r="I212" s="96">
        <f t="shared" si="27"/>
        <v>0</v>
      </c>
      <c r="J212" s="233"/>
      <c r="K212" s="181"/>
      <c r="L212" s="96">
        <f t="shared" si="28"/>
        <v>0</v>
      </c>
      <c r="M212" s="110"/>
      <c r="N212" s="52"/>
      <c r="O212" s="96">
        <f t="shared" si="29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3"/>
        <v>0</v>
      </c>
      <c r="D213" s="233"/>
      <c r="E213" s="52"/>
      <c r="F213" s="126">
        <f t="shared" si="26"/>
        <v>0</v>
      </c>
      <c r="G213" s="233"/>
      <c r="H213" s="181"/>
      <c r="I213" s="96">
        <f t="shared" si="27"/>
        <v>0</v>
      </c>
      <c r="J213" s="233"/>
      <c r="K213" s="181"/>
      <c r="L213" s="96">
        <f t="shared" si="28"/>
        <v>0</v>
      </c>
      <c r="M213" s="110"/>
      <c r="N213" s="52"/>
      <c r="O213" s="96">
        <f t="shared" si="29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3"/>
        <v>0</v>
      </c>
      <c r="D214" s="233"/>
      <c r="E214" s="52"/>
      <c r="F214" s="126">
        <f t="shared" si="26"/>
        <v>0</v>
      </c>
      <c r="G214" s="233"/>
      <c r="H214" s="181"/>
      <c r="I214" s="96">
        <f t="shared" si="27"/>
        <v>0</v>
      </c>
      <c r="J214" s="233"/>
      <c r="K214" s="181"/>
      <c r="L214" s="96">
        <f t="shared" si="28"/>
        <v>0</v>
      </c>
      <c r="M214" s="110"/>
      <c r="N214" s="52"/>
      <c r="O214" s="96">
        <f t="shared" si="29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3"/>
        <v>0</v>
      </c>
      <c r="D215" s="233"/>
      <c r="E215" s="52"/>
      <c r="F215" s="126">
        <f t="shared" si="26"/>
        <v>0</v>
      </c>
      <c r="G215" s="233"/>
      <c r="H215" s="181"/>
      <c r="I215" s="96">
        <f t="shared" si="27"/>
        <v>0</v>
      </c>
      <c r="J215" s="233"/>
      <c r="K215" s="181"/>
      <c r="L215" s="96">
        <f t="shared" si="28"/>
        <v>0</v>
      </c>
      <c r="M215" s="110"/>
      <c r="N215" s="52"/>
      <c r="O215" s="96">
        <f t="shared" si="29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3"/>
        <v>0</v>
      </c>
      <c r="D216" s="233"/>
      <c r="E216" s="52"/>
      <c r="F216" s="126">
        <f t="shared" si="26"/>
        <v>0</v>
      </c>
      <c r="G216" s="233"/>
      <c r="H216" s="181"/>
      <c r="I216" s="96">
        <f t="shared" si="27"/>
        <v>0</v>
      </c>
      <c r="J216" s="233"/>
      <c r="K216" s="181"/>
      <c r="L216" s="96">
        <f t="shared" si="28"/>
        <v>0</v>
      </c>
      <c r="M216" s="110"/>
      <c r="N216" s="52"/>
      <c r="O216" s="96">
        <f t="shared" si="29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3"/>
        <v>0</v>
      </c>
      <c r="D217" s="234">
        <f>SUM(D218:D225)</f>
        <v>0</v>
      </c>
      <c r="E217" s="34">
        <f>SUM(E218:E225)</f>
        <v>0</v>
      </c>
      <c r="F217" s="131">
        <f t="shared" si="26"/>
        <v>0</v>
      </c>
      <c r="G217" s="234">
        <f>SUM(G218:G225)</f>
        <v>0</v>
      </c>
      <c r="H217" s="104">
        <f>SUM(H218:H225)</f>
        <v>0</v>
      </c>
      <c r="I217" s="98">
        <f t="shared" si="27"/>
        <v>0</v>
      </c>
      <c r="J217" s="234">
        <f>SUM(J218:J225)</f>
        <v>0</v>
      </c>
      <c r="K217" s="104">
        <f>SUM(K218:K225)</f>
        <v>0</v>
      </c>
      <c r="L217" s="98">
        <f t="shared" si="28"/>
        <v>0</v>
      </c>
      <c r="M217" s="119">
        <f>SUM(M218:M225)</f>
        <v>0</v>
      </c>
      <c r="N217" s="34">
        <f>SUM(N218:N225)</f>
        <v>0</v>
      </c>
      <c r="O217" s="98">
        <f t="shared" si="29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3"/>
        <v>0</v>
      </c>
      <c r="D218" s="233"/>
      <c r="E218" s="52"/>
      <c r="F218" s="126">
        <f t="shared" si="26"/>
        <v>0</v>
      </c>
      <c r="G218" s="233"/>
      <c r="H218" s="181"/>
      <c r="I218" s="96">
        <f t="shared" si="27"/>
        <v>0</v>
      </c>
      <c r="J218" s="233"/>
      <c r="K218" s="181"/>
      <c r="L218" s="96">
        <f t="shared" si="28"/>
        <v>0</v>
      </c>
      <c r="M218" s="110"/>
      <c r="N218" s="52"/>
      <c r="O218" s="96">
        <f t="shared" si="29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3"/>
        <v>0</v>
      </c>
      <c r="D219" s="233"/>
      <c r="E219" s="52"/>
      <c r="F219" s="126">
        <f t="shared" si="26"/>
        <v>0</v>
      </c>
      <c r="G219" s="233"/>
      <c r="H219" s="181"/>
      <c r="I219" s="96">
        <f t="shared" si="27"/>
        <v>0</v>
      </c>
      <c r="J219" s="233"/>
      <c r="K219" s="181"/>
      <c r="L219" s="96">
        <f t="shared" si="28"/>
        <v>0</v>
      </c>
      <c r="M219" s="110"/>
      <c r="N219" s="52"/>
      <c r="O219" s="96">
        <f t="shared" si="29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3"/>
        <v>0</v>
      </c>
      <c r="D220" s="233"/>
      <c r="E220" s="52"/>
      <c r="F220" s="126">
        <f t="shared" si="26"/>
        <v>0</v>
      </c>
      <c r="G220" s="233"/>
      <c r="H220" s="181"/>
      <c r="I220" s="96">
        <f t="shared" si="27"/>
        <v>0</v>
      </c>
      <c r="J220" s="233"/>
      <c r="K220" s="181"/>
      <c r="L220" s="96">
        <f t="shared" si="28"/>
        <v>0</v>
      </c>
      <c r="M220" s="110"/>
      <c r="N220" s="52"/>
      <c r="O220" s="96">
        <f t="shared" si="29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3"/>
        <v>0</v>
      </c>
      <c r="D221" s="233"/>
      <c r="E221" s="52"/>
      <c r="F221" s="126">
        <f t="shared" si="26"/>
        <v>0</v>
      </c>
      <c r="G221" s="233"/>
      <c r="H221" s="181"/>
      <c r="I221" s="96">
        <f t="shared" si="27"/>
        <v>0</v>
      </c>
      <c r="J221" s="233"/>
      <c r="K221" s="181"/>
      <c r="L221" s="96">
        <f t="shared" si="28"/>
        <v>0</v>
      </c>
      <c r="M221" s="110"/>
      <c r="N221" s="52"/>
      <c r="O221" s="96">
        <f t="shared" si="29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3"/>
        <v>0</v>
      </c>
      <c r="D222" s="233"/>
      <c r="E222" s="52"/>
      <c r="F222" s="126">
        <f t="shared" si="26"/>
        <v>0</v>
      </c>
      <c r="G222" s="233"/>
      <c r="H222" s="181"/>
      <c r="I222" s="96">
        <f t="shared" si="27"/>
        <v>0</v>
      </c>
      <c r="J222" s="233"/>
      <c r="K222" s="181"/>
      <c r="L222" s="96">
        <f t="shared" si="28"/>
        <v>0</v>
      </c>
      <c r="M222" s="110"/>
      <c r="N222" s="52"/>
      <c r="O222" s="96">
        <f t="shared" si="29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3"/>
        <v>0</v>
      </c>
      <c r="D223" s="233"/>
      <c r="E223" s="52"/>
      <c r="F223" s="126">
        <f t="shared" si="26"/>
        <v>0</v>
      </c>
      <c r="G223" s="233"/>
      <c r="H223" s="181"/>
      <c r="I223" s="96">
        <f t="shared" si="27"/>
        <v>0</v>
      </c>
      <c r="J223" s="233"/>
      <c r="K223" s="181"/>
      <c r="L223" s="96">
        <f t="shared" si="28"/>
        <v>0</v>
      </c>
      <c r="M223" s="110"/>
      <c r="N223" s="52"/>
      <c r="O223" s="96">
        <f t="shared" si="29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3"/>
        <v>0</v>
      </c>
      <c r="D224" s="233"/>
      <c r="E224" s="52"/>
      <c r="F224" s="126">
        <f t="shared" si="26"/>
        <v>0</v>
      </c>
      <c r="G224" s="233"/>
      <c r="H224" s="181"/>
      <c r="I224" s="96">
        <f t="shared" si="27"/>
        <v>0</v>
      </c>
      <c r="J224" s="233"/>
      <c r="K224" s="181"/>
      <c r="L224" s="96">
        <f t="shared" si="28"/>
        <v>0</v>
      </c>
      <c r="M224" s="110"/>
      <c r="N224" s="52"/>
      <c r="O224" s="96">
        <f t="shared" si="29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3"/>
        <v>0</v>
      </c>
      <c r="D225" s="233"/>
      <c r="E225" s="52"/>
      <c r="F225" s="126">
        <f t="shared" si="26"/>
        <v>0</v>
      </c>
      <c r="G225" s="233"/>
      <c r="H225" s="181"/>
      <c r="I225" s="96">
        <f t="shared" si="27"/>
        <v>0</v>
      </c>
      <c r="J225" s="233"/>
      <c r="K225" s="181"/>
      <c r="L225" s="96">
        <f t="shared" si="28"/>
        <v>0</v>
      </c>
      <c r="M225" s="110"/>
      <c r="N225" s="52"/>
      <c r="O225" s="96">
        <f t="shared" si="29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3"/>
        <v>0</v>
      </c>
      <c r="D226" s="233"/>
      <c r="E226" s="52"/>
      <c r="F226" s="126">
        <f t="shared" si="26"/>
        <v>0</v>
      </c>
      <c r="G226" s="233"/>
      <c r="H226" s="181"/>
      <c r="I226" s="96">
        <f t="shared" si="27"/>
        <v>0</v>
      </c>
      <c r="J226" s="233"/>
      <c r="K226" s="181"/>
      <c r="L226" s="96">
        <f t="shared" si="28"/>
        <v>0</v>
      </c>
      <c r="M226" s="110"/>
      <c r="N226" s="52"/>
      <c r="O226" s="96">
        <f t="shared" si="29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3"/>
        <v>0</v>
      </c>
      <c r="D227" s="233"/>
      <c r="E227" s="52"/>
      <c r="F227" s="126">
        <f t="shared" si="26"/>
        <v>0</v>
      </c>
      <c r="G227" s="233"/>
      <c r="H227" s="181"/>
      <c r="I227" s="96">
        <f t="shared" si="27"/>
        <v>0</v>
      </c>
      <c r="J227" s="233"/>
      <c r="K227" s="181"/>
      <c r="L227" s="96">
        <f t="shared" si="28"/>
        <v>0</v>
      </c>
      <c r="M227" s="110"/>
      <c r="N227" s="52"/>
      <c r="O227" s="96">
        <f t="shared" si="29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3"/>
        <v>0</v>
      </c>
      <c r="D228" s="234">
        <f>SUM(D229)</f>
        <v>0</v>
      </c>
      <c r="E228" s="34">
        <f>SUM(E229)</f>
        <v>0</v>
      </c>
      <c r="F228" s="131">
        <f t="shared" si="26"/>
        <v>0</v>
      </c>
      <c r="G228" s="234">
        <f>SUM(G229)</f>
        <v>0</v>
      </c>
      <c r="H228" s="104">
        <f>SUM(H229)</f>
        <v>0</v>
      </c>
      <c r="I228" s="98">
        <f t="shared" si="27"/>
        <v>0</v>
      </c>
      <c r="J228" s="234">
        <f>SUM(J229)</f>
        <v>0</v>
      </c>
      <c r="K228" s="104">
        <f>SUM(K229)</f>
        <v>0</v>
      </c>
      <c r="L228" s="98">
        <f t="shared" si="28"/>
        <v>0</v>
      </c>
      <c r="M228" s="119">
        <f>SUM(M229)</f>
        <v>0</v>
      </c>
      <c r="N228" s="34">
        <f>SUM(N229)</f>
        <v>0</v>
      </c>
      <c r="O228" s="98">
        <f t="shared" si="29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3"/>
        <v>0</v>
      </c>
      <c r="D229" s="233"/>
      <c r="E229" s="52"/>
      <c r="F229" s="126">
        <f t="shared" si="26"/>
        <v>0</v>
      </c>
      <c r="G229" s="233"/>
      <c r="H229" s="181"/>
      <c r="I229" s="96">
        <f t="shared" si="27"/>
        <v>0</v>
      </c>
      <c r="J229" s="233"/>
      <c r="K229" s="181"/>
      <c r="L229" s="96">
        <f t="shared" si="28"/>
        <v>0</v>
      </c>
      <c r="M229" s="110"/>
      <c r="N229" s="52"/>
      <c r="O229" s="96">
        <f t="shared" si="29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3"/>
        <v>0</v>
      </c>
      <c r="D230" s="235"/>
      <c r="E230" s="99"/>
      <c r="F230" s="236">
        <f t="shared" si="26"/>
        <v>0</v>
      </c>
      <c r="G230" s="235"/>
      <c r="H230" s="182"/>
      <c r="I230" s="100">
        <f t="shared" si="27"/>
        <v>0</v>
      </c>
      <c r="J230" s="235"/>
      <c r="K230" s="182"/>
      <c r="L230" s="100">
        <f t="shared" si="28"/>
        <v>0</v>
      </c>
      <c r="M230" s="282"/>
      <c r="N230" s="99"/>
      <c r="O230" s="100">
        <f t="shared" si="29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3"/>
        <v>0</v>
      </c>
      <c r="D231" s="227">
        <f>D232+D252+D259</f>
        <v>0</v>
      </c>
      <c r="E231" s="88">
        <f>E232+E252+E259</f>
        <v>0</v>
      </c>
      <c r="F231" s="228">
        <f t="shared" si="26"/>
        <v>0</v>
      </c>
      <c r="G231" s="227">
        <f>G232+G252+G259</f>
        <v>0</v>
      </c>
      <c r="H231" s="178">
        <f>H232+H252+H259</f>
        <v>0</v>
      </c>
      <c r="I231" s="89">
        <f t="shared" si="27"/>
        <v>0</v>
      </c>
      <c r="J231" s="227">
        <f>J232+J252+J259</f>
        <v>0</v>
      </c>
      <c r="K231" s="178">
        <f>K232+K252+K259</f>
        <v>0</v>
      </c>
      <c r="L231" s="89">
        <f t="shared" si="28"/>
        <v>0</v>
      </c>
      <c r="M231" s="122">
        <f>M232+M252+M259</f>
        <v>0</v>
      </c>
      <c r="N231" s="88">
        <f>N232+N252+N259</f>
        <v>0</v>
      </c>
      <c r="O231" s="89">
        <f t="shared" si="29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7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8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9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3"/>
        <v>0</v>
      </c>
      <c r="D233" s="232"/>
      <c r="E233" s="47"/>
      <c r="F233" s="127">
        <f t="shared" si="26"/>
        <v>0</v>
      </c>
      <c r="G233" s="232"/>
      <c r="H233" s="180"/>
      <c r="I233" s="95">
        <f t="shared" si="27"/>
        <v>0</v>
      </c>
      <c r="J233" s="232"/>
      <c r="K233" s="180"/>
      <c r="L233" s="95">
        <f t="shared" si="28"/>
        <v>0</v>
      </c>
      <c r="M233" s="275"/>
      <c r="N233" s="47"/>
      <c r="O233" s="95">
        <f t="shared" si="29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3"/>
        <v>0</v>
      </c>
      <c r="D234" s="233">
        <f>SUM(D235)</f>
        <v>0</v>
      </c>
      <c r="E234" s="181">
        <f>SUM(E235)</f>
        <v>0</v>
      </c>
      <c r="F234" s="131">
        <f t="shared" si="26"/>
        <v>0</v>
      </c>
      <c r="G234" s="233">
        <f>SUM(G235)</f>
        <v>0</v>
      </c>
      <c r="H234" s="181">
        <f>SUM(H235)</f>
        <v>0</v>
      </c>
      <c r="I234" s="98">
        <f t="shared" si="27"/>
        <v>0</v>
      </c>
      <c r="J234" s="233">
        <f>SUM(J235)</f>
        <v>0</v>
      </c>
      <c r="K234" s="181">
        <f>SUM(K235)</f>
        <v>0</v>
      </c>
      <c r="L234" s="98">
        <f t="shared" si="28"/>
        <v>0</v>
      </c>
      <c r="M234" s="233">
        <f>SUM(M235)</f>
        <v>0</v>
      </c>
      <c r="N234" s="181">
        <f>SUM(N235)</f>
        <v>0</v>
      </c>
      <c r="O234" s="98">
        <f t="shared" si="29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3"/>
        <v>0</v>
      </c>
      <c r="D235" s="233"/>
      <c r="E235" s="52"/>
      <c r="F235" s="131">
        <f t="shared" si="26"/>
        <v>0</v>
      </c>
      <c r="G235" s="233"/>
      <c r="H235" s="181"/>
      <c r="I235" s="98">
        <f t="shared" si="27"/>
        <v>0</v>
      </c>
      <c r="J235" s="233"/>
      <c r="K235" s="181"/>
      <c r="L235" s="98">
        <f t="shared" si="28"/>
        <v>0</v>
      </c>
      <c r="M235" s="110"/>
      <c r="N235" s="52"/>
      <c r="O235" s="98">
        <f t="shared" si="29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3"/>
        <v>0</v>
      </c>
      <c r="D236" s="234">
        <f>SUM(D237:D238)</f>
        <v>0</v>
      </c>
      <c r="E236" s="34">
        <f>SUM(E237:E238)</f>
        <v>0</v>
      </c>
      <c r="F236" s="131">
        <f t="shared" si="26"/>
        <v>0</v>
      </c>
      <c r="G236" s="234">
        <f>SUM(G237:G238)</f>
        <v>0</v>
      </c>
      <c r="H236" s="104">
        <f>SUM(H237:H238)</f>
        <v>0</v>
      </c>
      <c r="I236" s="98">
        <f t="shared" si="27"/>
        <v>0</v>
      </c>
      <c r="J236" s="234">
        <f>SUM(J237:J238)</f>
        <v>0</v>
      </c>
      <c r="K236" s="104">
        <f>SUM(K237:K238)</f>
        <v>0</v>
      </c>
      <c r="L236" s="98">
        <f t="shared" si="28"/>
        <v>0</v>
      </c>
      <c r="M236" s="119">
        <f>SUM(M237:M238)</f>
        <v>0</v>
      </c>
      <c r="N236" s="34">
        <f>SUM(N237:N238)</f>
        <v>0</v>
      </c>
      <c r="O236" s="98">
        <f t="shared" si="29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3"/>
        <v>0</v>
      </c>
      <c r="D237" s="233"/>
      <c r="E237" s="52"/>
      <c r="F237" s="126">
        <f t="shared" si="26"/>
        <v>0</v>
      </c>
      <c r="G237" s="233"/>
      <c r="H237" s="181"/>
      <c r="I237" s="96">
        <f t="shared" si="27"/>
        <v>0</v>
      </c>
      <c r="J237" s="233"/>
      <c r="K237" s="181"/>
      <c r="L237" s="96">
        <f t="shared" si="28"/>
        <v>0</v>
      </c>
      <c r="M237" s="110"/>
      <c r="N237" s="52"/>
      <c r="O237" s="96">
        <f t="shared" si="29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3"/>
        <v>0</v>
      </c>
      <c r="D238" s="233"/>
      <c r="E238" s="52"/>
      <c r="F238" s="126">
        <f t="shared" si="26"/>
        <v>0</v>
      </c>
      <c r="G238" s="233"/>
      <c r="H238" s="181"/>
      <c r="I238" s="96">
        <f t="shared" si="27"/>
        <v>0</v>
      </c>
      <c r="J238" s="233"/>
      <c r="K238" s="181"/>
      <c r="L238" s="96">
        <f t="shared" si="28"/>
        <v>0</v>
      </c>
      <c r="M238" s="110"/>
      <c r="N238" s="52"/>
      <c r="O238" s="96">
        <f t="shared" si="29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3"/>
        <v>0</v>
      </c>
      <c r="D239" s="234">
        <f>SUM(D240:D244)</f>
        <v>0</v>
      </c>
      <c r="E239" s="34">
        <f>SUM(E240:E244)</f>
        <v>0</v>
      </c>
      <c r="F239" s="131">
        <f t="shared" si="26"/>
        <v>0</v>
      </c>
      <c r="G239" s="234">
        <f>SUM(G240:G244)</f>
        <v>0</v>
      </c>
      <c r="H239" s="104">
        <f>SUM(H240:H244)</f>
        <v>0</v>
      </c>
      <c r="I239" s="98">
        <f t="shared" si="27"/>
        <v>0</v>
      </c>
      <c r="J239" s="234">
        <f>SUM(J240:J244)</f>
        <v>0</v>
      </c>
      <c r="K239" s="104">
        <f>SUM(K240:K244)</f>
        <v>0</v>
      </c>
      <c r="L239" s="98">
        <f t="shared" si="28"/>
        <v>0</v>
      </c>
      <c r="M239" s="119">
        <f>SUM(M240:M244)</f>
        <v>0</v>
      </c>
      <c r="N239" s="34">
        <f>SUM(N240:N244)</f>
        <v>0</v>
      </c>
      <c r="O239" s="98">
        <f t="shared" si="29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3"/>
        <v>0</v>
      </c>
      <c r="D240" s="233"/>
      <c r="E240" s="52"/>
      <c r="F240" s="126">
        <f t="shared" si="26"/>
        <v>0</v>
      </c>
      <c r="G240" s="233"/>
      <c r="H240" s="181"/>
      <c r="I240" s="96">
        <f t="shared" si="27"/>
        <v>0</v>
      </c>
      <c r="J240" s="233"/>
      <c r="K240" s="181"/>
      <c r="L240" s="96">
        <f t="shared" si="28"/>
        <v>0</v>
      </c>
      <c r="M240" s="110"/>
      <c r="N240" s="52"/>
      <c r="O240" s="96">
        <f t="shared" si="29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3"/>
        <v>0</v>
      </c>
      <c r="D241" s="233"/>
      <c r="E241" s="52"/>
      <c r="F241" s="126">
        <f t="shared" si="26"/>
        <v>0</v>
      </c>
      <c r="G241" s="233"/>
      <c r="H241" s="181"/>
      <c r="I241" s="96">
        <f t="shared" si="27"/>
        <v>0</v>
      </c>
      <c r="J241" s="233"/>
      <c r="K241" s="181"/>
      <c r="L241" s="96">
        <f t="shared" si="28"/>
        <v>0</v>
      </c>
      <c r="M241" s="110"/>
      <c r="N241" s="52"/>
      <c r="O241" s="96">
        <f t="shared" si="29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3"/>
        <v>0</v>
      </c>
      <c r="D242" s="233"/>
      <c r="E242" s="52"/>
      <c r="F242" s="126">
        <f t="shared" si="26"/>
        <v>0</v>
      </c>
      <c r="G242" s="233"/>
      <c r="H242" s="181"/>
      <c r="I242" s="96">
        <f t="shared" si="27"/>
        <v>0</v>
      </c>
      <c r="J242" s="233"/>
      <c r="K242" s="181"/>
      <c r="L242" s="96">
        <f t="shared" si="28"/>
        <v>0</v>
      </c>
      <c r="M242" s="110"/>
      <c r="N242" s="52"/>
      <c r="O242" s="96">
        <f t="shared" si="29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3"/>
        <v>0</v>
      </c>
      <c r="D243" s="233"/>
      <c r="E243" s="52"/>
      <c r="F243" s="126">
        <f t="shared" si="26"/>
        <v>0</v>
      </c>
      <c r="G243" s="233"/>
      <c r="H243" s="181"/>
      <c r="I243" s="96">
        <f t="shared" si="27"/>
        <v>0</v>
      </c>
      <c r="J243" s="233"/>
      <c r="K243" s="181"/>
      <c r="L243" s="96">
        <f t="shared" si="28"/>
        <v>0</v>
      </c>
      <c r="M243" s="110"/>
      <c r="N243" s="52"/>
      <c r="O243" s="96">
        <f t="shared" si="29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3"/>
        <v>0</v>
      </c>
      <c r="D244" s="233"/>
      <c r="E244" s="52"/>
      <c r="F244" s="126">
        <f t="shared" si="26"/>
        <v>0</v>
      </c>
      <c r="G244" s="233"/>
      <c r="H244" s="181"/>
      <c r="I244" s="96">
        <f t="shared" si="27"/>
        <v>0</v>
      </c>
      <c r="J244" s="233"/>
      <c r="K244" s="181"/>
      <c r="L244" s="96">
        <f t="shared" si="28"/>
        <v>0</v>
      </c>
      <c r="M244" s="110"/>
      <c r="N244" s="52"/>
      <c r="O244" s="96">
        <f t="shared" si="29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3"/>
        <v>0</v>
      </c>
      <c r="D245" s="233"/>
      <c r="E245" s="52"/>
      <c r="F245" s="126">
        <f t="shared" ref="F245:F286" si="32">D245+E245</f>
        <v>0</v>
      </c>
      <c r="G245" s="233"/>
      <c r="H245" s="181"/>
      <c r="I245" s="96">
        <f t="shared" ref="I245:I286" si="33">G245+H245</f>
        <v>0</v>
      </c>
      <c r="J245" s="233"/>
      <c r="K245" s="181"/>
      <c r="L245" s="96">
        <f t="shared" ref="L245:L286" si="34">J245+K245</f>
        <v>0</v>
      </c>
      <c r="M245" s="110"/>
      <c r="N245" s="52"/>
      <c r="O245" s="96">
        <f t="shared" ref="O245:O276" si="35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3"/>
        <v>0</v>
      </c>
      <c r="D246" s="233"/>
      <c r="E246" s="52"/>
      <c r="F246" s="126">
        <f t="shared" si="32"/>
        <v>0</v>
      </c>
      <c r="G246" s="233"/>
      <c r="H246" s="181"/>
      <c r="I246" s="96">
        <f t="shared" si="33"/>
        <v>0</v>
      </c>
      <c r="J246" s="233"/>
      <c r="K246" s="181"/>
      <c r="L246" s="96">
        <f t="shared" si="34"/>
        <v>0</v>
      </c>
      <c r="M246" s="110"/>
      <c r="N246" s="52"/>
      <c r="O246" s="96">
        <f t="shared" si="35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3"/>
        <v>0</v>
      </c>
      <c r="D247" s="237">
        <f>SUM(D248:D251)</f>
        <v>0</v>
      </c>
      <c r="E247" s="60">
        <f>SUM(E248:E251)</f>
        <v>0</v>
      </c>
      <c r="F247" s="238">
        <f t="shared" si="32"/>
        <v>0</v>
      </c>
      <c r="G247" s="237">
        <f>SUM(G248:G251)</f>
        <v>0</v>
      </c>
      <c r="H247" s="183">
        <f t="shared" ref="H247:K247" si="36">SUM(H248:H251)</f>
        <v>0</v>
      </c>
      <c r="I247" s="103">
        <f t="shared" si="33"/>
        <v>0</v>
      </c>
      <c r="J247" s="237">
        <f t="shared" si="36"/>
        <v>0</v>
      </c>
      <c r="K247" s="183">
        <f t="shared" si="36"/>
        <v>0</v>
      </c>
      <c r="L247" s="103">
        <f t="shared" si="34"/>
        <v>0</v>
      </c>
      <c r="M247" s="125">
        <f t="shared" ref="M247:N247" si="37">SUM(M248:M251)</f>
        <v>0</v>
      </c>
      <c r="N247" s="293">
        <f t="shared" si="37"/>
        <v>0</v>
      </c>
      <c r="O247" s="298">
        <f t="shared" si="35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3"/>
        <v>0</v>
      </c>
      <c r="D248" s="233"/>
      <c r="E248" s="52"/>
      <c r="F248" s="126">
        <f t="shared" si="32"/>
        <v>0</v>
      </c>
      <c r="G248" s="233"/>
      <c r="H248" s="181"/>
      <c r="I248" s="96">
        <f t="shared" si="33"/>
        <v>0</v>
      </c>
      <c r="J248" s="233"/>
      <c r="K248" s="181"/>
      <c r="L248" s="96">
        <f t="shared" si="34"/>
        <v>0</v>
      </c>
      <c r="M248" s="110"/>
      <c r="N248" s="52"/>
      <c r="O248" s="96">
        <f t="shared" si="35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3"/>
        <v>0</v>
      </c>
      <c r="D249" s="233"/>
      <c r="E249" s="52"/>
      <c r="F249" s="126">
        <f t="shared" si="32"/>
        <v>0</v>
      </c>
      <c r="G249" s="233"/>
      <c r="H249" s="181"/>
      <c r="I249" s="96">
        <f t="shared" si="33"/>
        <v>0</v>
      </c>
      <c r="J249" s="233"/>
      <c r="K249" s="181"/>
      <c r="L249" s="96">
        <f t="shared" si="34"/>
        <v>0</v>
      </c>
      <c r="M249" s="110"/>
      <c r="N249" s="52"/>
      <c r="O249" s="96">
        <f t="shared" si="35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3"/>
        <v>0</v>
      </c>
      <c r="D250" s="233"/>
      <c r="E250" s="52"/>
      <c r="F250" s="126">
        <f t="shared" si="32"/>
        <v>0</v>
      </c>
      <c r="G250" s="233"/>
      <c r="H250" s="181"/>
      <c r="I250" s="96">
        <f t="shared" si="33"/>
        <v>0</v>
      </c>
      <c r="J250" s="233"/>
      <c r="K250" s="181"/>
      <c r="L250" s="96">
        <f t="shared" si="34"/>
        <v>0</v>
      </c>
      <c r="M250" s="110"/>
      <c r="N250" s="52"/>
      <c r="O250" s="96">
        <f t="shared" si="35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3"/>
        <v>0</v>
      </c>
      <c r="D251" s="233"/>
      <c r="E251" s="52"/>
      <c r="F251" s="126">
        <f t="shared" si="32"/>
        <v>0</v>
      </c>
      <c r="G251" s="233"/>
      <c r="H251" s="181"/>
      <c r="I251" s="96">
        <f t="shared" si="33"/>
        <v>0</v>
      </c>
      <c r="J251" s="233"/>
      <c r="K251" s="181"/>
      <c r="L251" s="96">
        <f t="shared" si="34"/>
        <v>0</v>
      </c>
      <c r="M251" s="110"/>
      <c r="N251" s="52"/>
      <c r="O251" s="96">
        <f t="shared" si="35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3"/>
        <v>0</v>
      </c>
      <c r="D252" s="229">
        <f>SUM(D253,D257,D258)</f>
        <v>0</v>
      </c>
      <c r="E252" s="43">
        <f>SUM(E253,E257,E258)</f>
        <v>0</v>
      </c>
      <c r="F252" s="230">
        <f t="shared" si="32"/>
        <v>0</v>
      </c>
      <c r="G252" s="229">
        <f>SUM(G253,G257,G258)</f>
        <v>0</v>
      </c>
      <c r="H252" s="91">
        <f t="shared" ref="H252:K252" si="38">SUM(H253,H257,H258)</f>
        <v>0</v>
      </c>
      <c r="I252" s="101">
        <f t="shared" si="33"/>
        <v>0</v>
      </c>
      <c r="J252" s="229">
        <f t="shared" si="38"/>
        <v>0</v>
      </c>
      <c r="K252" s="91">
        <f t="shared" si="38"/>
        <v>0</v>
      </c>
      <c r="L252" s="101">
        <f t="shared" si="34"/>
        <v>0</v>
      </c>
      <c r="M252" s="121">
        <f t="shared" ref="M252:N252" si="39">SUM(M253,M257,M258)</f>
        <v>0</v>
      </c>
      <c r="N252" s="55">
        <f t="shared" si="39"/>
        <v>0</v>
      </c>
      <c r="O252" s="265">
        <f t="shared" si="35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3"/>
        <v>0</v>
      </c>
      <c r="D253" s="237">
        <f>SUM(D254:D256)</f>
        <v>0</v>
      </c>
      <c r="E253" s="60">
        <f>SUM(E254:E256)</f>
        <v>0</v>
      </c>
      <c r="F253" s="238">
        <f t="shared" si="32"/>
        <v>0</v>
      </c>
      <c r="G253" s="237">
        <f>SUM(G254:G256)</f>
        <v>0</v>
      </c>
      <c r="H253" s="183">
        <f t="shared" ref="H253:K253" si="40">SUM(H254:H256)</f>
        <v>0</v>
      </c>
      <c r="I253" s="103">
        <f t="shared" si="33"/>
        <v>0</v>
      </c>
      <c r="J253" s="237">
        <f t="shared" si="40"/>
        <v>0</v>
      </c>
      <c r="K253" s="183">
        <f t="shared" si="40"/>
        <v>0</v>
      </c>
      <c r="L253" s="103">
        <f t="shared" si="34"/>
        <v>0</v>
      </c>
      <c r="M253" s="124">
        <f t="shared" ref="M253:N253" si="41">SUM(M254:M256)</f>
        <v>0</v>
      </c>
      <c r="N253" s="60">
        <f t="shared" si="41"/>
        <v>0</v>
      </c>
      <c r="O253" s="103">
        <f t="shared" si="35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3"/>
        <v>0</v>
      </c>
      <c r="D254" s="233"/>
      <c r="E254" s="52"/>
      <c r="F254" s="126">
        <f t="shared" si="32"/>
        <v>0</v>
      </c>
      <c r="G254" s="233"/>
      <c r="H254" s="181"/>
      <c r="I254" s="96">
        <f t="shared" si="33"/>
        <v>0</v>
      </c>
      <c r="J254" s="233"/>
      <c r="K254" s="181"/>
      <c r="L254" s="96">
        <f t="shared" si="34"/>
        <v>0</v>
      </c>
      <c r="M254" s="110"/>
      <c r="N254" s="52"/>
      <c r="O254" s="96">
        <f t="shared" si="35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3"/>
        <v>0</v>
      </c>
      <c r="D255" s="233"/>
      <c r="E255" s="52"/>
      <c r="F255" s="126">
        <f t="shared" si="32"/>
        <v>0</v>
      </c>
      <c r="G255" s="233"/>
      <c r="H255" s="181"/>
      <c r="I255" s="96">
        <f t="shared" si="33"/>
        <v>0</v>
      </c>
      <c r="J255" s="233"/>
      <c r="K255" s="181"/>
      <c r="L255" s="96">
        <f t="shared" si="34"/>
        <v>0</v>
      </c>
      <c r="M255" s="110"/>
      <c r="N255" s="52"/>
      <c r="O255" s="96">
        <f t="shared" si="35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3"/>
        <v>0</v>
      </c>
      <c r="D256" s="232"/>
      <c r="E256" s="47"/>
      <c r="F256" s="127">
        <f t="shared" si="32"/>
        <v>0</v>
      </c>
      <c r="G256" s="232"/>
      <c r="H256" s="180"/>
      <c r="I256" s="95">
        <f t="shared" si="33"/>
        <v>0</v>
      </c>
      <c r="J256" s="232"/>
      <c r="K256" s="180"/>
      <c r="L256" s="95">
        <f t="shared" si="34"/>
        <v>0</v>
      </c>
      <c r="M256" s="275"/>
      <c r="N256" s="47"/>
      <c r="O256" s="95">
        <f t="shared" si="35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2">F257+I257+L257+O257</f>
        <v>0</v>
      </c>
      <c r="D257" s="241"/>
      <c r="E257" s="112"/>
      <c r="F257" s="242">
        <f t="shared" si="32"/>
        <v>0</v>
      </c>
      <c r="G257" s="241"/>
      <c r="H257" s="185"/>
      <c r="I257" s="135">
        <f t="shared" si="33"/>
        <v>0</v>
      </c>
      <c r="J257" s="241"/>
      <c r="K257" s="185"/>
      <c r="L257" s="135">
        <f t="shared" si="34"/>
        <v>0</v>
      </c>
      <c r="M257" s="113"/>
      <c r="N257" s="112"/>
      <c r="O257" s="135">
        <f t="shared" si="35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2"/>
        <v>0</v>
      </c>
      <c r="D258" s="233"/>
      <c r="E258" s="52"/>
      <c r="F258" s="126">
        <f t="shared" si="32"/>
        <v>0</v>
      </c>
      <c r="G258" s="233"/>
      <c r="H258" s="181"/>
      <c r="I258" s="96">
        <f t="shared" si="33"/>
        <v>0</v>
      </c>
      <c r="J258" s="233"/>
      <c r="K258" s="181"/>
      <c r="L258" s="96">
        <f t="shared" si="34"/>
        <v>0</v>
      </c>
      <c r="M258" s="110"/>
      <c r="N258" s="52"/>
      <c r="O258" s="96">
        <f t="shared" si="35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2"/>
        <v>0</v>
      </c>
      <c r="D259" s="229">
        <f>SUM(D260,D264)</f>
        <v>0</v>
      </c>
      <c r="E259" s="43">
        <f>SUM(E260,E264)</f>
        <v>0</v>
      </c>
      <c r="F259" s="230">
        <f t="shared" si="32"/>
        <v>0</v>
      </c>
      <c r="G259" s="229">
        <f>SUM(G260,G264)</f>
        <v>0</v>
      </c>
      <c r="H259" s="91">
        <f t="shared" ref="H259:K259" si="43">SUM(H260,H264)</f>
        <v>0</v>
      </c>
      <c r="I259" s="101">
        <f t="shared" si="33"/>
        <v>0</v>
      </c>
      <c r="J259" s="229">
        <f t="shared" si="43"/>
        <v>0</v>
      </c>
      <c r="K259" s="91">
        <f t="shared" si="43"/>
        <v>0</v>
      </c>
      <c r="L259" s="101">
        <f t="shared" si="34"/>
        <v>0</v>
      </c>
      <c r="M259" s="121">
        <f t="shared" ref="M259:N259" si="44">SUM(M260,M264)</f>
        <v>0</v>
      </c>
      <c r="N259" s="55">
        <f t="shared" si="44"/>
        <v>0</v>
      </c>
      <c r="O259" s="265">
        <f t="shared" si="35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2"/>
        <v>0</v>
      </c>
      <c r="D260" s="237">
        <f>SUM(D261:D263)</f>
        <v>0</v>
      </c>
      <c r="E260" s="60">
        <f>SUM(E261:E263)</f>
        <v>0</v>
      </c>
      <c r="F260" s="238">
        <f t="shared" si="32"/>
        <v>0</v>
      </c>
      <c r="G260" s="237">
        <f>SUM(G261:G263)</f>
        <v>0</v>
      </c>
      <c r="H260" s="183">
        <f t="shared" ref="H260:K260" si="45">SUM(H261:H263)</f>
        <v>0</v>
      </c>
      <c r="I260" s="103">
        <f t="shared" si="33"/>
        <v>0</v>
      </c>
      <c r="J260" s="237">
        <f t="shared" si="45"/>
        <v>0</v>
      </c>
      <c r="K260" s="183">
        <f t="shared" si="45"/>
        <v>0</v>
      </c>
      <c r="L260" s="103">
        <f t="shared" si="34"/>
        <v>0</v>
      </c>
      <c r="M260" s="289">
        <f t="shared" ref="M260:N260" si="46">SUM(M261:M263)</f>
        <v>0</v>
      </c>
      <c r="N260" s="292">
        <f t="shared" si="46"/>
        <v>0</v>
      </c>
      <c r="O260" s="297">
        <f t="shared" si="35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2"/>
        <v>0</v>
      </c>
      <c r="D261" s="233"/>
      <c r="E261" s="52"/>
      <c r="F261" s="126">
        <f t="shared" si="32"/>
        <v>0</v>
      </c>
      <c r="G261" s="233"/>
      <c r="H261" s="181"/>
      <c r="I261" s="96">
        <f t="shared" si="33"/>
        <v>0</v>
      </c>
      <c r="J261" s="233"/>
      <c r="K261" s="181"/>
      <c r="L261" s="96">
        <f t="shared" si="34"/>
        <v>0</v>
      </c>
      <c r="M261" s="110"/>
      <c r="N261" s="52"/>
      <c r="O261" s="96">
        <f t="shared" si="35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2"/>
        <v>0</v>
      </c>
      <c r="D262" s="233"/>
      <c r="E262" s="52"/>
      <c r="F262" s="126">
        <f t="shared" si="32"/>
        <v>0</v>
      </c>
      <c r="G262" s="233"/>
      <c r="H262" s="181"/>
      <c r="I262" s="96">
        <f t="shared" si="33"/>
        <v>0</v>
      </c>
      <c r="J262" s="233"/>
      <c r="K262" s="181"/>
      <c r="L262" s="96">
        <f t="shared" si="34"/>
        <v>0</v>
      </c>
      <c r="M262" s="110"/>
      <c r="N262" s="52"/>
      <c r="O262" s="96">
        <f t="shared" si="35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2"/>
        <v>0</v>
      </c>
      <c r="D263" s="233"/>
      <c r="E263" s="52"/>
      <c r="F263" s="126">
        <f t="shared" si="32"/>
        <v>0</v>
      </c>
      <c r="G263" s="233"/>
      <c r="H263" s="181"/>
      <c r="I263" s="96">
        <f t="shared" si="33"/>
        <v>0</v>
      </c>
      <c r="J263" s="233"/>
      <c r="K263" s="181"/>
      <c r="L263" s="96">
        <f t="shared" si="34"/>
        <v>0</v>
      </c>
      <c r="M263" s="110"/>
      <c r="N263" s="52"/>
      <c r="O263" s="96">
        <f t="shared" si="35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2"/>
        <v>0</v>
      </c>
      <c r="D264" s="234">
        <f>SUM(D265:D268)</f>
        <v>0</v>
      </c>
      <c r="E264" s="34">
        <f>SUM(E265:E268)</f>
        <v>0</v>
      </c>
      <c r="F264" s="131">
        <f t="shared" si="32"/>
        <v>0</v>
      </c>
      <c r="G264" s="234">
        <f>SUM(G265:G268)</f>
        <v>0</v>
      </c>
      <c r="H264" s="104">
        <f>SUM(H265:H268)</f>
        <v>0</v>
      </c>
      <c r="I264" s="98">
        <f t="shared" si="33"/>
        <v>0</v>
      </c>
      <c r="J264" s="234">
        <f>SUM(J265:J268)</f>
        <v>0</v>
      </c>
      <c r="K264" s="104">
        <f>SUM(K265:K268)</f>
        <v>0</v>
      </c>
      <c r="L264" s="98">
        <f t="shared" si="34"/>
        <v>0</v>
      </c>
      <c r="M264" s="119">
        <f>SUM(M265:M268)</f>
        <v>0</v>
      </c>
      <c r="N264" s="34">
        <f>SUM(N265:N268)</f>
        <v>0</v>
      </c>
      <c r="O264" s="98">
        <f t="shared" si="35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2"/>
        <v>0</v>
      </c>
      <c r="D265" s="233"/>
      <c r="E265" s="52"/>
      <c r="F265" s="126">
        <f t="shared" si="32"/>
        <v>0</v>
      </c>
      <c r="G265" s="233"/>
      <c r="H265" s="181"/>
      <c r="I265" s="96">
        <f t="shared" si="33"/>
        <v>0</v>
      </c>
      <c r="J265" s="233"/>
      <c r="K265" s="181"/>
      <c r="L265" s="96">
        <f t="shared" si="34"/>
        <v>0</v>
      </c>
      <c r="M265" s="110"/>
      <c r="N265" s="52"/>
      <c r="O265" s="96">
        <f t="shared" si="35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2"/>
        <v>0</v>
      </c>
      <c r="D266" s="233"/>
      <c r="E266" s="52"/>
      <c r="F266" s="126">
        <f t="shared" si="32"/>
        <v>0</v>
      </c>
      <c r="G266" s="233"/>
      <c r="H266" s="181"/>
      <c r="I266" s="96">
        <f t="shared" si="33"/>
        <v>0</v>
      </c>
      <c r="J266" s="233"/>
      <c r="K266" s="181"/>
      <c r="L266" s="96">
        <f t="shared" si="34"/>
        <v>0</v>
      </c>
      <c r="M266" s="110"/>
      <c r="N266" s="52"/>
      <c r="O266" s="96">
        <f t="shared" si="35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2"/>
        <v>0</v>
      </c>
      <c r="D267" s="233"/>
      <c r="E267" s="52"/>
      <c r="F267" s="126">
        <f t="shared" si="32"/>
        <v>0</v>
      </c>
      <c r="G267" s="233"/>
      <c r="H267" s="181"/>
      <c r="I267" s="96">
        <f t="shared" si="33"/>
        <v>0</v>
      </c>
      <c r="J267" s="233"/>
      <c r="K267" s="181"/>
      <c r="L267" s="96">
        <f t="shared" si="34"/>
        <v>0</v>
      </c>
      <c r="M267" s="110"/>
      <c r="N267" s="52"/>
      <c r="O267" s="96">
        <f t="shared" si="35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2"/>
        <v>0</v>
      </c>
      <c r="D268" s="233"/>
      <c r="E268" s="52"/>
      <c r="F268" s="126">
        <f t="shared" si="32"/>
        <v>0</v>
      </c>
      <c r="G268" s="233"/>
      <c r="H268" s="181"/>
      <c r="I268" s="96">
        <f t="shared" si="33"/>
        <v>0</v>
      </c>
      <c r="J268" s="233"/>
      <c r="K268" s="181"/>
      <c r="L268" s="96">
        <f t="shared" si="34"/>
        <v>0</v>
      </c>
      <c r="M268" s="110"/>
      <c r="N268" s="52"/>
      <c r="O268" s="96">
        <f t="shared" si="35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2"/>
        <v>0</v>
      </c>
      <c r="D269" s="246">
        <f>SUM(D270,D281)</f>
        <v>0</v>
      </c>
      <c r="E269" s="133">
        <f>SUM(E270,E281)</f>
        <v>0</v>
      </c>
      <c r="F269" s="247">
        <f t="shared" si="32"/>
        <v>0</v>
      </c>
      <c r="G269" s="246">
        <f>SUM(G270,G281)</f>
        <v>0</v>
      </c>
      <c r="H269" s="188">
        <f t="shared" ref="H269:K269" si="47">SUM(H270,H281)</f>
        <v>0</v>
      </c>
      <c r="I269" s="266">
        <f t="shared" si="33"/>
        <v>0</v>
      </c>
      <c r="J269" s="246">
        <f t="shared" si="47"/>
        <v>0</v>
      </c>
      <c r="K269" s="188">
        <f t="shared" si="47"/>
        <v>0</v>
      </c>
      <c r="L269" s="266">
        <f t="shared" si="34"/>
        <v>0</v>
      </c>
      <c r="M269" s="291">
        <f t="shared" ref="M269:N269" si="48">SUM(M270,M281)</f>
        <v>0</v>
      </c>
      <c r="N269" s="295">
        <f t="shared" si="48"/>
        <v>0</v>
      </c>
      <c r="O269" s="300">
        <f t="shared" si="35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2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2"/>
        <v>0</v>
      </c>
      <c r="G270" s="229">
        <f>SUM(G271,G272,G276,G277,G280)</f>
        <v>0</v>
      </c>
      <c r="H270" s="91">
        <f t="shared" ref="H270:K270" si="49">SUM(H271,H272,H276,H277,H280)</f>
        <v>0</v>
      </c>
      <c r="I270" s="101">
        <f t="shared" si="33"/>
        <v>0</v>
      </c>
      <c r="J270" s="229">
        <f t="shared" si="49"/>
        <v>0</v>
      </c>
      <c r="K270" s="91">
        <f t="shared" si="49"/>
        <v>0</v>
      </c>
      <c r="L270" s="101">
        <f t="shared" si="34"/>
        <v>0</v>
      </c>
      <c r="M270" s="123">
        <f t="shared" ref="M270:N270" si="50">SUM(M271,M272,M276,M277,M280)</f>
        <v>0</v>
      </c>
      <c r="N270" s="114">
        <f t="shared" si="50"/>
        <v>0</v>
      </c>
      <c r="O270" s="141">
        <f t="shared" si="35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2"/>
        <v>0</v>
      </c>
      <c r="D271" s="232"/>
      <c r="E271" s="47"/>
      <c r="F271" s="127">
        <f t="shared" si="32"/>
        <v>0</v>
      </c>
      <c r="G271" s="232"/>
      <c r="H271" s="180"/>
      <c r="I271" s="95">
        <f t="shared" si="33"/>
        <v>0</v>
      </c>
      <c r="J271" s="232"/>
      <c r="K271" s="180"/>
      <c r="L271" s="95">
        <f t="shared" si="34"/>
        <v>0</v>
      </c>
      <c r="M271" s="275"/>
      <c r="N271" s="47"/>
      <c r="O271" s="95">
        <f t="shared" si="35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2"/>
        <v>0</v>
      </c>
      <c r="D272" s="234">
        <f>SUM(D273:D275)</f>
        <v>0</v>
      </c>
      <c r="E272" s="34">
        <f>SUM(E273:E275)</f>
        <v>0</v>
      </c>
      <c r="F272" s="131">
        <f t="shared" si="32"/>
        <v>0</v>
      </c>
      <c r="G272" s="234">
        <f>SUM(G273:G275)</f>
        <v>0</v>
      </c>
      <c r="H272" s="104">
        <f>SUM(H273:H275)</f>
        <v>0</v>
      </c>
      <c r="I272" s="98">
        <f t="shared" si="33"/>
        <v>0</v>
      </c>
      <c r="J272" s="234">
        <f>SUM(J273:J275)</f>
        <v>0</v>
      </c>
      <c r="K272" s="104">
        <f>SUM(K273:K275)</f>
        <v>0</v>
      </c>
      <c r="L272" s="98">
        <f t="shared" si="34"/>
        <v>0</v>
      </c>
      <c r="M272" s="119">
        <f>SUM(M273:M275)</f>
        <v>0</v>
      </c>
      <c r="N272" s="34">
        <f>SUM(N273:N275)</f>
        <v>0</v>
      </c>
      <c r="O272" s="98">
        <f t="shared" si="35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2"/>
        <v>0</v>
      </c>
      <c r="D273" s="233"/>
      <c r="E273" s="52"/>
      <c r="F273" s="126">
        <f t="shared" si="32"/>
        <v>0</v>
      </c>
      <c r="G273" s="233"/>
      <c r="H273" s="181"/>
      <c r="I273" s="96">
        <f t="shared" si="33"/>
        <v>0</v>
      </c>
      <c r="J273" s="233"/>
      <c r="K273" s="181"/>
      <c r="L273" s="96">
        <f t="shared" si="34"/>
        <v>0</v>
      </c>
      <c r="M273" s="110"/>
      <c r="N273" s="52"/>
      <c r="O273" s="96">
        <f t="shared" si="35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2"/>
        <v>0</v>
      </c>
      <c r="D274" s="233"/>
      <c r="E274" s="52"/>
      <c r="F274" s="126">
        <f t="shared" si="32"/>
        <v>0</v>
      </c>
      <c r="G274" s="233"/>
      <c r="H274" s="181"/>
      <c r="I274" s="96">
        <f t="shared" si="33"/>
        <v>0</v>
      </c>
      <c r="J274" s="233"/>
      <c r="K274" s="181"/>
      <c r="L274" s="96">
        <f t="shared" si="34"/>
        <v>0</v>
      </c>
      <c r="M274" s="110"/>
      <c r="N274" s="52"/>
      <c r="O274" s="96">
        <f t="shared" si="35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2"/>
        <v>0</v>
      </c>
      <c r="D275" s="232"/>
      <c r="E275" s="47"/>
      <c r="F275" s="127">
        <f t="shared" si="32"/>
        <v>0</v>
      </c>
      <c r="G275" s="232"/>
      <c r="H275" s="180"/>
      <c r="I275" s="95">
        <f t="shared" si="33"/>
        <v>0</v>
      </c>
      <c r="J275" s="232"/>
      <c r="K275" s="180"/>
      <c r="L275" s="95">
        <f t="shared" si="34"/>
        <v>0</v>
      </c>
      <c r="M275" s="275"/>
      <c r="N275" s="47"/>
      <c r="O275" s="95">
        <f t="shared" si="35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2"/>
        <v>0</v>
      </c>
      <c r="D276" s="233"/>
      <c r="E276" s="52"/>
      <c r="F276" s="126">
        <f t="shared" si="32"/>
        <v>0</v>
      </c>
      <c r="G276" s="233"/>
      <c r="H276" s="181"/>
      <c r="I276" s="96">
        <f t="shared" si="33"/>
        <v>0</v>
      </c>
      <c r="J276" s="233"/>
      <c r="K276" s="181"/>
      <c r="L276" s="96">
        <f t="shared" si="34"/>
        <v>0</v>
      </c>
      <c r="M276" s="110"/>
      <c r="N276" s="52"/>
      <c r="O276" s="96">
        <f t="shared" si="35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2"/>
        <v>0</v>
      </c>
      <c r="D277" s="234">
        <f>SUM(D278:D279)</f>
        <v>0</v>
      </c>
      <c r="E277" s="34">
        <f>SUM(E278:E279)</f>
        <v>0</v>
      </c>
      <c r="F277" s="131">
        <f t="shared" si="32"/>
        <v>0</v>
      </c>
      <c r="G277" s="234">
        <f>SUM(G278:G279)</f>
        <v>0</v>
      </c>
      <c r="H277" s="104">
        <f>SUM(H278:H279)</f>
        <v>0</v>
      </c>
      <c r="I277" s="98">
        <f t="shared" si="33"/>
        <v>0</v>
      </c>
      <c r="J277" s="234">
        <f>SUM(J278:J279)</f>
        <v>0</v>
      </c>
      <c r="K277" s="104">
        <f>SUM(K278:K279)</f>
        <v>0</v>
      </c>
      <c r="L277" s="98">
        <f t="shared" si="34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2"/>
        <v>0</v>
      </c>
      <c r="D278" s="233"/>
      <c r="E278" s="52"/>
      <c r="F278" s="126">
        <f t="shared" si="32"/>
        <v>0</v>
      </c>
      <c r="G278" s="233"/>
      <c r="H278" s="181"/>
      <c r="I278" s="96">
        <f t="shared" si="33"/>
        <v>0</v>
      </c>
      <c r="J278" s="233"/>
      <c r="K278" s="181"/>
      <c r="L278" s="96">
        <f t="shared" si="34"/>
        <v>0</v>
      </c>
      <c r="M278" s="110"/>
      <c r="N278" s="52"/>
      <c r="O278" s="96">
        <f t="shared" ref="O278:O281" si="51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2"/>
        <v>0</v>
      </c>
      <c r="D279" s="233"/>
      <c r="E279" s="52"/>
      <c r="F279" s="126">
        <f t="shared" si="32"/>
        <v>0</v>
      </c>
      <c r="G279" s="233"/>
      <c r="H279" s="181"/>
      <c r="I279" s="96">
        <f t="shared" si="33"/>
        <v>0</v>
      </c>
      <c r="J279" s="233"/>
      <c r="K279" s="181"/>
      <c r="L279" s="96">
        <f t="shared" si="34"/>
        <v>0</v>
      </c>
      <c r="M279" s="110"/>
      <c r="N279" s="52"/>
      <c r="O279" s="96">
        <f t="shared" si="51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2"/>
        <v>0</v>
      </c>
      <c r="D280" s="232"/>
      <c r="E280" s="47"/>
      <c r="F280" s="127">
        <f t="shared" si="32"/>
        <v>0</v>
      </c>
      <c r="G280" s="232"/>
      <c r="H280" s="180"/>
      <c r="I280" s="95">
        <f t="shared" si="33"/>
        <v>0</v>
      </c>
      <c r="J280" s="232"/>
      <c r="K280" s="180"/>
      <c r="L280" s="95">
        <f t="shared" si="34"/>
        <v>0</v>
      </c>
      <c r="M280" s="275"/>
      <c r="N280" s="47"/>
      <c r="O280" s="95">
        <f t="shared" si="51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2"/>
        <v>0</v>
      </c>
      <c r="D281" s="244">
        <f>D282</f>
        <v>0</v>
      </c>
      <c r="E281" s="55">
        <f>SUM(E282)</f>
        <v>0</v>
      </c>
      <c r="F281" s="245">
        <f t="shared" si="32"/>
        <v>0</v>
      </c>
      <c r="G281" s="244">
        <f t="shared" ref="G281" si="52">G282</f>
        <v>0</v>
      </c>
      <c r="H281" s="187">
        <f>SUM(H282)</f>
        <v>0</v>
      </c>
      <c r="I281" s="265">
        <f t="shared" si="33"/>
        <v>0</v>
      </c>
      <c r="J281" s="244">
        <f>SUM(J282)</f>
        <v>0</v>
      </c>
      <c r="K281" s="187">
        <f>SUM(K282)</f>
        <v>0</v>
      </c>
      <c r="L281" s="265">
        <f t="shared" si="34"/>
        <v>0</v>
      </c>
      <c r="M281" s="121">
        <f>SUM(M282)</f>
        <v>0</v>
      </c>
      <c r="N281" s="55">
        <f>SUM(N282)</f>
        <v>0</v>
      </c>
      <c r="O281" s="265">
        <f t="shared" si="51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2"/>
        <v>0</v>
      </c>
      <c r="D282" s="248"/>
      <c r="E282" s="136"/>
      <c r="F282" s="249">
        <f t="shared" si="32"/>
        <v>0</v>
      </c>
      <c r="G282" s="248"/>
      <c r="H282" s="189"/>
      <c r="I282" s="267">
        <f t="shared" si="33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2"/>
        <v>0</v>
      </c>
      <c r="D283" s="234">
        <f>SUM(D284:D285)</f>
        <v>0</v>
      </c>
      <c r="E283" s="34">
        <f>SUM(E284:E285)</f>
        <v>0</v>
      </c>
      <c r="F283" s="131">
        <f t="shared" si="32"/>
        <v>0</v>
      </c>
      <c r="G283" s="234">
        <f>SUM(G284:G285)</f>
        <v>0</v>
      </c>
      <c r="H283" s="104">
        <f>SUM(H284:H285)</f>
        <v>0</v>
      </c>
      <c r="I283" s="98">
        <f t="shared" si="33"/>
        <v>0</v>
      </c>
      <c r="J283" s="234">
        <f>SUM(J284:J285)</f>
        <v>0</v>
      </c>
      <c r="K283" s="104">
        <f>SUM(K284:K285)</f>
        <v>0</v>
      </c>
      <c r="L283" s="98">
        <f t="shared" si="34"/>
        <v>0</v>
      </c>
      <c r="M283" s="119">
        <f>SUM(M284:M285)</f>
        <v>0</v>
      </c>
      <c r="N283" s="34">
        <f>SUM(N284:N285)</f>
        <v>0</v>
      </c>
      <c r="O283" s="98">
        <f t="shared" ref="O283:O286" si="53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2"/>
        <v>0</v>
      </c>
      <c r="D284" s="233"/>
      <c r="E284" s="52"/>
      <c r="F284" s="126">
        <f t="shared" si="32"/>
        <v>0</v>
      </c>
      <c r="G284" s="233"/>
      <c r="H284" s="181"/>
      <c r="I284" s="96">
        <f t="shared" si="33"/>
        <v>0</v>
      </c>
      <c r="J284" s="233"/>
      <c r="K284" s="181"/>
      <c r="L284" s="96">
        <f t="shared" si="34"/>
        <v>0</v>
      </c>
      <c r="M284" s="110"/>
      <c r="N284" s="52"/>
      <c r="O284" s="96">
        <f t="shared" si="53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2"/>
        <v>0</v>
      </c>
      <c r="D285" s="232"/>
      <c r="E285" s="47"/>
      <c r="F285" s="127">
        <f t="shared" si="32"/>
        <v>0</v>
      </c>
      <c r="G285" s="232"/>
      <c r="H285" s="180"/>
      <c r="I285" s="95">
        <f t="shared" si="33"/>
        <v>0</v>
      </c>
      <c r="J285" s="232"/>
      <c r="K285" s="180"/>
      <c r="L285" s="95">
        <f t="shared" si="34"/>
        <v>0</v>
      </c>
      <c r="M285" s="275"/>
      <c r="N285" s="47"/>
      <c r="O285" s="95">
        <f t="shared" si="53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66354</v>
      </c>
      <c r="D286" s="403">
        <f>SUM(D283,D269,D231,D196,D188,D174,D76,D54)</f>
        <v>53502</v>
      </c>
      <c r="E286" s="404">
        <f>SUM(E283,E269,E231,E196,E188,E174,E76,E54)</f>
        <v>0</v>
      </c>
      <c r="F286" s="405">
        <f t="shared" si="32"/>
        <v>53502</v>
      </c>
      <c r="G286" s="403">
        <f>SUM(G283,G269,G231,G196,G188,G174,G76,G54)</f>
        <v>12170</v>
      </c>
      <c r="H286" s="406">
        <f>SUM(H283,H269,H231,H196,H188,H174,H76,H54)</f>
        <v>682</v>
      </c>
      <c r="I286" s="407">
        <f t="shared" si="33"/>
        <v>12852</v>
      </c>
      <c r="J286" s="403">
        <f>SUM(J283,J269,J231,J196,J188,J174,J76,J54)</f>
        <v>0</v>
      </c>
      <c r="K286" s="406">
        <f>SUM(K283,K269,K231,K196,K188,K174,K76,K54)</f>
        <v>0</v>
      </c>
      <c r="L286" s="407">
        <f t="shared" si="34"/>
        <v>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3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4">F288+I288+L288+O288</f>
        <v>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0</v>
      </c>
      <c r="D290" s="250">
        <f t="shared" ref="D290" si="55">SUM(D291,D293)-D301+D303</f>
        <v>0</v>
      </c>
      <c r="E290" s="143">
        <f t="shared" ref="E290" si="56">SUM(E291,E293)-E301+E303</f>
        <v>0</v>
      </c>
      <c r="F290" s="144">
        <f>D290+E290</f>
        <v>0</v>
      </c>
      <c r="G290" s="250">
        <f t="shared" ref="G290" si="57">SUM(G291,G293)-G301+G303</f>
        <v>0</v>
      </c>
      <c r="H290" s="190">
        <f t="shared" ref="H290:K290" si="58">SUM(H291,H293)-H301+H303</f>
        <v>0</v>
      </c>
      <c r="I290" s="147">
        <f>G290+H290</f>
        <v>0</v>
      </c>
      <c r="J290" s="250">
        <f t="shared" si="58"/>
        <v>0</v>
      </c>
      <c r="K290" s="190">
        <f t="shared" si="58"/>
        <v>0</v>
      </c>
      <c r="L290" s="147">
        <f>J290+K290</f>
        <v>0</v>
      </c>
      <c r="M290" s="142">
        <f t="shared" ref="M290:N290" si="59">SUM(M291,M293)-M301+M303</f>
        <v>0</v>
      </c>
      <c r="N290" s="143">
        <f t="shared" si="59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" si="60">SUM(D294,D296,D298)-SUM(D295,D297,D299)</f>
        <v>0</v>
      </c>
      <c r="E293" s="143">
        <f t="shared" ref="E293:K293" si="61">SUM(E294,E296,E298)-SUM(E295,E297,E299)</f>
        <v>0</v>
      </c>
      <c r="F293" s="144">
        <f>D293+E293</f>
        <v>0</v>
      </c>
      <c r="G293" s="250">
        <f t="shared" ref="G293" si="62">SUM(G294,G296,G298)-SUM(G295,G297,G299)</f>
        <v>0</v>
      </c>
      <c r="H293" s="190">
        <f t="shared" si="61"/>
        <v>0</v>
      </c>
      <c r="I293" s="147">
        <f>G293+H293</f>
        <v>0</v>
      </c>
      <c r="J293" s="250">
        <f t="shared" si="61"/>
        <v>0</v>
      </c>
      <c r="K293" s="190">
        <f t="shared" si="61"/>
        <v>0</v>
      </c>
      <c r="L293" s="147">
        <f>J293+K293</f>
        <v>0</v>
      </c>
      <c r="M293" s="142">
        <f t="shared" ref="M293:N293" si="63">SUM(M294,M296,M298)-SUM(M295,M297,M299)</f>
        <v>0</v>
      </c>
      <c r="N293" s="143">
        <f t="shared" si="63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64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64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64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65">G296+H296</f>
        <v>0</v>
      </c>
      <c r="J296" s="233"/>
      <c r="K296" s="181"/>
      <c r="L296" s="96">
        <f t="shared" ref="L296:L303" si="66">J296+K296</f>
        <v>0</v>
      </c>
      <c r="M296" s="110"/>
      <c r="N296" s="52"/>
      <c r="O296" s="96">
        <f t="shared" ref="O296:O303" si="67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64"/>
        <v>0</v>
      </c>
      <c r="D297" s="233"/>
      <c r="E297" s="52"/>
      <c r="F297" s="126">
        <f t="shared" ref="F297:F303" si="68">D297+E297</f>
        <v>0</v>
      </c>
      <c r="G297" s="233"/>
      <c r="H297" s="181"/>
      <c r="I297" s="96">
        <f t="shared" si="65"/>
        <v>0</v>
      </c>
      <c r="J297" s="233"/>
      <c r="K297" s="181"/>
      <c r="L297" s="96">
        <f t="shared" si="66"/>
        <v>0</v>
      </c>
      <c r="M297" s="110"/>
      <c r="N297" s="52"/>
      <c r="O297" s="96">
        <f t="shared" si="67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64"/>
        <v>0</v>
      </c>
      <c r="D298" s="233"/>
      <c r="E298" s="52"/>
      <c r="F298" s="126">
        <f t="shared" si="68"/>
        <v>0</v>
      </c>
      <c r="G298" s="233"/>
      <c r="H298" s="181"/>
      <c r="I298" s="96">
        <f t="shared" si="65"/>
        <v>0</v>
      </c>
      <c r="J298" s="233"/>
      <c r="K298" s="181"/>
      <c r="L298" s="96">
        <f t="shared" si="66"/>
        <v>0</v>
      </c>
      <c r="M298" s="110"/>
      <c r="N298" s="52"/>
      <c r="O298" s="96">
        <f t="shared" si="67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64"/>
        <v>0</v>
      </c>
      <c r="D299" s="241"/>
      <c r="E299" s="112"/>
      <c r="F299" s="242">
        <f t="shared" si="68"/>
        <v>0</v>
      </c>
      <c r="G299" s="241"/>
      <c r="H299" s="185"/>
      <c r="I299" s="135">
        <f t="shared" si="65"/>
        <v>0</v>
      </c>
      <c r="J299" s="241"/>
      <c r="K299" s="185"/>
      <c r="L299" s="135">
        <f t="shared" si="66"/>
        <v>0</v>
      </c>
      <c r="M299" s="113"/>
      <c r="N299" s="112"/>
      <c r="O299" s="135">
        <f t="shared" si="67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64"/>
        <v>0</v>
      </c>
      <c r="D301" s="253"/>
      <c r="E301" s="153"/>
      <c r="F301" s="254">
        <f t="shared" si="68"/>
        <v>0</v>
      </c>
      <c r="G301" s="253"/>
      <c r="H301" s="192"/>
      <c r="I301" s="154">
        <f t="shared" si="65"/>
        <v>0</v>
      </c>
      <c r="J301" s="253"/>
      <c r="K301" s="192"/>
      <c r="L301" s="154">
        <f t="shared" si="66"/>
        <v>0</v>
      </c>
      <c r="M301" s="284"/>
      <c r="N301" s="153"/>
      <c r="O301" s="154">
        <f t="shared" si="67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64"/>
        <v>0</v>
      </c>
      <c r="D303" s="257"/>
      <c r="E303" s="161"/>
      <c r="F303" s="258">
        <f t="shared" si="68"/>
        <v>0</v>
      </c>
      <c r="G303" s="253"/>
      <c r="H303" s="192"/>
      <c r="I303" s="154">
        <f t="shared" si="65"/>
        <v>0</v>
      </c>
      <c r="J303" s="253"/>
      <c r="K303" s="192"/>
      <c r="L303" s="154">
        <f t="shared" si="66"/>
        <v>0</v>
      </c>
      <c r="M303" s="284"/>
      <c r="N303" s="153"/>
      <c r="O303" s="154">
        <f t="shared" si="67"/>
        <v>0</v>
      </c>
      <c r="P303" s="340"/>
    </row>
    <row r="304" spans="1:16" x14ac:dyDescent="0.25">
      <c r="A304" s="412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  <c r="L304" s="413"/>
      <c r="M304" s="413"/>
      <c r="N304" s="413"/>
      <c r="O304" s="413"/>
      <c r="P304" s="414"/>
    </row>
  </sheetData>
  <sheetProtection algorithmName="SHA-512" hashValue="WLdUmfOUNFcjugfkbeL/RoQ9HffphW8b+6VV+AeSBpXtnbmOoXEuQGBxhuavRiH6udRNpQVydrF1j+/sEabmEg==" saltValue="tNikqLETnkVap78DmfpUMA==" spinCount="100000" sheet="1" objects="1" scenarios="1"/>
  <mergeCells count="31">
    <mergeCell ref="A290:B290"/>
    <mergeCell ref="C8:P8"/>
    <mergeCell ref="C13:P13"/>
    <mergeCell ref="K18:K19"/>
    <mergeCell ref="L18:L19"/>
    <mergeCell ref="M18:M19"/>
    <mergeCell ref="N18:N19"/>
    <mergeCell ref="O18:O19"/>
    <mergeCell ref="A288:B288"/>
    <mergeCell ref="E18:E19"/>
    <mergeCell ref="F18:F19"/>
    <mergeCell ref="G18:G19"/>
    <mergeCell ref="H18:H19"/>
    <mergeCell ref="I18:I19"/>
    <mergeCell ref="J18:J19"/>
    <mergeCell ref="C11:P11"/>
    <mergeCell ref="C12:P12"/>
    <mergeCell ref="C14:P14"/>
    <mergeCell ref="C16:P16"/>
    <mergeCell ref="A17:A19"/>
    <mergeCell ref="B17:B19"/>
    <mergeCell ref="C17:O17"/>
    <mergeCell ref="P17:P19"/>
    <mergeCell ref="C18:C19"/>
    <mergeCell ref="D18:D19"/>
    <mergeCell ref="C9:P9"/>
    <mergeCell ref="A2:P2"/>
    <mergeCell ref="A3:P3"/>
    <mergeCell ref="C5:P5"/>
    <mergeCell ref="C6:P6"/>
    <mergeCell ref="C7:P7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29.pielikums Jūrmalas pilsētas domes
2015.gada 5.marta saistošajiem noteikumiem Nr.13
(protokols Nr.6, 11.punkts)
Tāme Nr.09.8.2.  </first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92D050"/>
  </sheetPr>
  <dimension ref="A1:Q322"/>
  <sheetViews>
    <sheetView view="pageLayout" zoomScaleNormal="90" workbookViewId="0">
      <selection activeCell="T3" sqref="T3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x14ac:dyDescent="0.25">
      <c r="A5" s="5" t="s">
        <v>0</v>
      </c>
      <c r="B5" s="6"/>
      <c r="C5" s="1100" t="s">
        <v>1329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24" customHeight="1" x14ac:dyDescent="0.25">
      <c r="A6" s="5" t="s">
        <v>1</v>
      </c>
      <c r="B6" s="6"/>
      <c r="C6" s="1100" t="s">
        <v>1330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1331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346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70" t="s">
        <v>359</v>
      </c>
      <c r="D9" s="1170"/>
      <c r="E9" s="1170"/>
      <c r="F9" s="1170"/>
      <c r="G9" s="1170"/>
      <c r="H9" s="1170"/>
      <c r="I9" s="1170"/>
      <c r="J9" s="1170"/>
      <c r="K9" s="1170"/>
      <c r="L9" s="1170"/>
      <c r="M9" s="1170"/>
      <c r="N9" s="1170"/>
      <c r="O9" s="1170"/>
      <c r="P9" s="1171"/>
      <c r="Q9" s="518"/>
    </row>
    <row r="10" spans="1:17" ht="12.75" customHeight="1" x14ac:dyDescent="0.25">
      <c r="A10" s="7" t="s">
        <v>5</v>
      </c>
      <c r="B10" s="3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8"/>
      <c r="Q10" s="518"/>
    </row>
    <row r="11" spans="1:17" ht="12.75" customHeight="1" x14ac:dyDescent="0.25">
      <c r="A11" s="2"/>
      <c r="B11" s="3" t="s">
        <v>6</v>
      </c>
      <c r="C11" s="1092" t="s">
        <v>1332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38"/>
      <c r="Q11" s="518"/>
    </row>
    <row r="12" spans="1:17" ht="12.75" customHeight="1" x14ac:dyDescent="0.25">
      <c r="A12" s="2"/>
      <c r="B12" s="3" t="s">
        <v>7</v>
      </c>
      <c r="C12" s="1092" t="s">
        <v>1333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38"/>
      <c r="Q12" s="518"/>
    </row>
    <row r="13" spans="1:17" ht="12.75" customHeight="1" x14ac:dyDescent="0.25">
      <c r="A13" s="2"/>
      <c r="B13" s="3" t="s">
        <v>8</v>
      </c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8"/>
      <c r="Q13" s="518"/>
    </row>
    <row r="14" spans="1:17" ht="12.75" customHeight="1" x14ac:dyDescent="0.25">
      <c r="A14" s="2"/>
      <c r="B14" s="3" t="s">
        <v>9</v>
      </c>
      <c r="C14" s="1092" t="s">
        <v>1334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38"/>
      <c r="Q14" s="518"/>
    </row>
    <row r="15" spans="1:17" ht="12.75" customHeight="1" x14ac:dyDescent="0.25">
      <c r="A15" s="2"/>
      <c r="B15" s="3" t="s">
        <v>10</v>
      </c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4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1040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984776</v>
      </c>
      <c r="D22" s="163">
        <f>SUM(D23,D26,D27,D43,D44)</f>
        <v>490926</v>
      </c>
      <c r="E22" s="20">
        <f>SUM(E23,E26,E27,E43,E44)</f>
        <v>0</v>
      </c>
      <c r="F22" s="196">
        <f t="shared" ref="F22:F27" si="0">D22+E22</f>
        <v>490926</v>
      </c>
      <c r="G22" s="195">
        <f>SUM(G23,G26,G44)</f>
        <v>481334</v>
      </c>
      <c r="H22" s="163">
        <f>SUM(H23,H26,H44)</f>
        <v>0</v>
      </c>
      <c r="I22" s="21">
        <f>G22+H22</f>
        <v>481334</v>
      </c>
      <c r="J22" s="195">
        <f>SUM(J23,J28,J44)</f>
        <v>11776</v>
      </c>
      <c r="K22" s="163">
        <f>SUM(K23,K28,K44)</f>
        <v>740</v>
      </c>
      <c r="L22" s="21">
        <f>J22+K22</f>
        <v>12516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2497</v>
      </c>
      <c r="D23" s="164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2497</v>
      </c>
      <c r="K23" s="164">
        <f>SUM(K24:K25)</f>
        <v>0</v>
      </c>
      <c r="L23" s="25">
        <f>J23+K23</f>
        <v>2497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65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0</v>
      </c>
      <c r="D25" s="166"/>
      <c r="E25" s="32"/>
      <c r="F25" s="202">
        <f t="shared" si="0"/>
        <v>0</v>
      </c>
      <c r="G25" s="201"/>
      <c r="H25" s="166"/>
      <c r="I25" s="33">
        <f>G25+H25</f>
        <v>0</v>
      </c>
      <c r="J25" s="201">
        <v>2497</v>
      </c>
      <c r="K25" s="166"/>
      <c r="L25" s="33"/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972260</v>
      </c>
      <c r="D26" s="167">
        <v>490926</v>
      </c>
      <c r="E26" s="35"/>
      <c r="F26" s="204">
        <f t="shared" si="0"/>
        <v>490926</v>
      </c>
      <c r="G26" s="203">
        <v>481334</v>
      </c>
      <c r="H26" s="167"/>
      <c r="I26" s="260">
        <f>G26+H26</f>
        <v>481334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828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10019</v>
      </c>
      <c r="D28" s="168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9279</v>
      </c>
      <c r="K28" s="91">
        <f>SUM(K29,K33,K35,K38)</f>
        <v>740</v>
      </c>
      <c r="L28" s="101">
        <f t="shared" ref="L28:L42" si="2">J28+K28</f>
        <v>10019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168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169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17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17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168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171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9279</v>
      </c>
      <c r="D35" s="168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9279</v>
      </c>
      <c r="K35" s="91">
        <f>SUM(K36:K37)</f>
        <v>0</v>
      </c>
      <c r="L35" s="101">
        <f t="shared" si="2"/>
        <v>9279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9279</v>
      </c>
      <c r="D36" s="169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>
        <v>9279</v>
      </c>
      <c r="K36" s="180"/>
      <c r="L36" s="95">
        <f t="shared" si="2"/>
        <v>9279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17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740</v>
      </c>
      <c r="D38" s="168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740</v>
      </c>
      <c r="L38" s="101">
        <f t="shared" si="2"/>
        <v>740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169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17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17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72" x14ac:dyDescent="0.25">
      <c r="A42" s="31">
        <v>21399</v>
      </c>
      <c r="B42" s="50" t="s">
        <v>40</v>
      </c>
      <c r="C42" s="343">
        <f t="shared" si="1"/>
        <v>740</v>
      </c>
      <c r="D42" s="17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>
        <v>740</v>
      </c>
      <c r="L42" s="96">
        <f t="shared" si="2"/>
        <v>740</v>
      </c>
      <c r="M42" s="287" t="s">
        <v>24</v>
      </c>
      <c r="N42" s="51" t="s">
        <v>24</v>
      </c>
      <c r="O42" s="53" t="s">
        <v>24</v>
      </c>
      <c r="P42" s="351" t="s">
        <v>1335</v>
      </c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829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172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65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173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174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174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174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3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984776</v>
      </c>
      <c r="D51" s="175">
        <f>SUM(D52,D283)</f>
        <v>490926</v>
      </c>
      <c r="E51" s="78">
        <f>SUM(E52,E283)</f>
        <v>0</v>
      </c>
      <c r="F51" s="222">
        <f t="shared" ref="F51:F115" si="5">D51+E51</f>
        <v>490926</v>
      </c>
      <c r="G51" s="221">
        <f>SUM(G52,G283)</f>
        <v>481334</v>
      </c>
      <c r="H51" s="175">
        <f>SUM(H52,H283)</f>
        <v>0</v>
      </c>
      <c r="I51" s="79">
        <f t="shared" ref="I51:I115" si="6">G51+H51</f>
        <v>481334</v>
      </c>
      <c r="J51" s="221">
        <f>SUM(J52,J283)</f>
        <v>11776</v>
      </c>
      <c r="K51" s="175">
        <f>SUM(K52,K283)</f>
        <v>740</v>
      </c>
      <c r="L51" s="79">
        <f t="shared" ref="L51:L115" si="7">J51+K51</f>
        <v>12516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984776</v>
      </c>
      <c r="D52" s="176">
        <f>SUM(D53,D195)</f>
        <v>490926</v>
      </c>
      <c r="E52" s="82">
        <f>SUM(E53,E195)</f>
        <v>0</v>
      </c>
      <c r="F52" s="224">
        <f t="shared" si="5"/>
        <v>490926</v>
      </c>
      <c r="G52" s="223">
        <f>SUM(G53,G195)</f>
        <v>481334</v>
      </c>
      <c r="H52" s="176">
        <f>SUM(H53,H195)</f>
        <v>0</v>
      </c>
      <c r="I52" s="83">
        <f t="shared" si="6"/>
        <v>481334</v>
      </c>
      <c r="J52" s="223">
        <f>SUM(J53,J195)</f>
        <v>11776</v>
      </c>
      <c r="K52" s="176">
        <f>SUM(K53,K195)</f>
        <v>740</v>
      </c>
      <c r="L52" s="83">
        <f t="shared" si="7"/>
        <v>12516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949889</v>
      </c>
      <c r="D53" s="177">
        <f>SUM(D54,D76,D174,D188)</f>
        <v>460869</v>
      </c>
      <c r="E53" s="85">
        <f>SUM(E54,E76,E174,E188)</f>
        <v>0</v>
      </c>
      <c r="F53" s="226">
        <f t="shared" si="5"/>
        <v>460869</v>
      </c>
      <c r="G53" s="225">
        <f>SUM(G54,G76,G174,G188)</f>
        <v>476504</v>
      </c>
      <c r="H53" s="177">
        <f>SUM(H54,H76,H174,H188)</f>
        <v>0</v>
      </c>
      <c r="I53" s="86">
        <f t="shared" si="6"/>
        <v>476504</v>
      </c>
      <c r="J53" s="225">
        <f>SUM(J54,J76,J174,J188)</f>
        <v>11776</v>
      </c>
      <c r="K53" s="177">
        <f>SUM(K54,K76,K174,K188)</f>
        <v>740</v>
      </c>
      <c r="L53" s="86">
        <f t="shared" si="7"/>
        <v>12516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779235</v>
      </c>
      <c r="D54" s="178">
        <f>SUM(D55,D68)</f>
        <v>307066</v>
      </c>
      <c r="E54" s="88">
        <f>SUM(E55,E68)</f>
        <v>0</v>
      </c>
      <c r="F54" s="228">
        <f t="shared" si="5"/>
        <v>307066</v>
      </c>
      <c r="G54" s="227">
        <f>SUM(G55,G68)</f>
        <v>472169</v>
      </c>
      <c r="H54" s="178">
        <f>SUM(H55,H68)</f>
        <v>0</v>
      </c>
      <c r="I54" s="89">
        <f t="shared" si="6"/>
        <v>472169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597916</v>
      </c>
      <c r="D55" s="91">
        <f>SUM(D56,D59,D67)</f>
        <v>217272</v>
      </c>
      <c r="E55" s="43">
        <f>SUM(E56,E59,E67)</f>
        <v>0</v>
      </c>
      <c r="F55" s="230">
        <f t="shared" si="5"/>
        <v>217272</v>
      </c>
      <c r="G55" s="229">
        <f>SUM(G56,G59,G67)</f>
        <v>380644</v>
      </c>
      <c r="H55" s="91">
        <f>SUM(H56,H59,H67)</f>
        <v>0</v>
      </c>
      <c r="I55" s="101">
        <f t="shared" si="6"/>
        <v>380644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542306</v>
      </c>
      <c r="D56" s="179">
        <f>SUM(D57:D58)</f>
        <v>189274</v>
      </c>
      <c r="E56" s="93">
        <f>SUM(E57:E58)</f>
        <v>0</v>
      </c>
      <c r="F56" s="231">
        <f t="shared" si="5"/>
        <v>189274</v>
      </c>
      <c r="G56" s="115">
        <f>SUM(G57:G58)</f>
        <v>353032</v>
      </c>
      <c r="H56" s="179">
        <f>SUM(H57:H58)</f>
        <v>0</v>
      </c>
      <c r="I56" s="94">
        <f t="shared" si="6"/>
        <v>353032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180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542306</v>
      </c>
      <c r="D58" s="181">
        <v>189274</v>
      </c>
      <c r="E58" s="52"/>
      <c r="F58" s="126">
        <f t="shared" si="5"/>
        <v>189274</v>
      </c>
      <c r="G58" s="233">
        <v>353032</v>
      </c>
      <c r="H58" s="181"/>
      <c r="I58" s="96">
        <f t="shared" si="6"/>
        <v>353032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55610</v>
      </c>
      <c r="D59" s="104">
        <f>SUM(D60:D66)</f>
        <v>27998</v>
      </c>
      <c r="E59" s="34">
        <f>SUM(E60:E66)</f>
        <v>0</v>
      </c>
      <c r="F59" s="131">
        <f>D59+E59</f>
        <v>27998</v>
      </c>
      <c r="G59" s="234">
        <f>SUM(G60:G66)</f>
        <v>27612</v>
      </c>
      <c r="H59" s="104">
        <f>SUM(H60:H66)</f>
        <v>0</v>
      </c>
      <c r="I59" s="98">
        <f t="shared" si="6"/>
        <v>27612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3723</v>
      </c>
      <c r="D60" s="181">
        <v>3723</v>
      </c>
      <c r="E60" s="52"/>
      <c r="F60" s="126">
        <f t="shared" si="5"/>
        <v>3723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918</v>
      </c>
      <c r="D61" s="181">
        <v>918</v>
      </c>
      <c r="E61" s="52"/>
      <c r="F61" s="126">
        <f t="shared" si="5"/>
        <v>918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4980</v>
      </c>
      <c r="D62" s="181">
        <v>324</v>
      </c>
      <c r="E62" s="52"/>
      <c r="F62" s="126">
        <f t="shared" si="5"/>
        <v>324</v>
      </c>
      <c r="G62" s="233">
        <v>4656</v>
      </c>
      <c r="H62" s="181"/>
      <c r="I62" s="96">
        <f t="shared" si="6"/>
        <v>4656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181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9858</v>
      </c>
      <c r="D64" s="181">
        <v>3438</v>
      </c>
      <c r="E64" s="52"/>
      <c r="F64" s="126">
        <f t="shared" si="5"/>
        <v>3438</v>
      </c>
      <c r="G64" s="233">
        <v>6420</v>
      </c>
      <c r="H64" s="181"/>
      <c r="I64" s="96">
        <f t="shared" si="6"/>
        <v>6420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17873</v>
      </c>
      <c r="D65" s="181">
        <v>17873</v>
      </c>
      <c r="E65" s="52"/>
      <c r="F65" s="126">
        <f t="shared" si="5"/>
        <v>17873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18258</v>
      </c>
      <c r="D66" s="181">
        <v>1722</v>
      </c>
      <c r="E66" s="52"/>
      <c r="F66" s="126">
        <f t="shared" si="5"/>
        <v>1722</v>
      </c>
      <c r="G66" s="233">
        <v>16536</v>
      </c>
      <c r="H66" s="181"/>
      <c r="I66" s="96">
        <f t="shared" si="6"/>
        <v>16536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182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181319</v>
      </c>
      <c r="D68" s="91">
        <f>SUM(D69:D70)</f>
        <v>89794</v>
      </c>
      <c r="E68" s="43">
        <f>SUM(E69:E70)</f>
        <v>0</v>
      </c>
      <c r="F68" s="230">
        <f>D68+E68</f>
        <v>89794</v>
      </c>
      <c r="G68" s="229">
        <f>SUM(G69:G70)</f>
        <v>91525</v>
      </c>
      <c r="H68" s="91">
        <f>SUM(H69:H70)</f>
        <v>0</v>
      </c>
      <c r="I68" s="101">
        <f t="shared" si="6"/>
        <v>91525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146196</v>
      </c>
      <c r="D69" s="180">
        <v>56071</v>
      </c>
      <c r="E69" s="47"/>
      <c r="F69" s="127">
        <f t="shared" si="5"/>
        <v>56071</v>
      </c>
      <c r="G69" s="232">
        <v>90125</v>
      </c>
      <c r="H69" s="180"/>
      <c r="I69" s="95">
        <f t="shared" si="6"/>
        <v>90125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35123</v>
      </c>
      <c r="D70" s="104">
        <f>SUM(D71:D75)</f>
        <v>33723</v>
      </c>
      <c r="E70" s="34">
        <f>SUM(E71:E75)</f>
        <v>0</v>
      </c>
      <c r="F70" s="131">
        <f t="shared" si="5"/>
        <v>33723</v>
      </c>
      <c r="G70" s="234">
        <f>SUM(G71:G75)</f>
        <v>1400</v>
      </c>
      <c r="H70" s="104">
        <f>SUM(H71:H75)</f>
        <v>0</v>
      </c>
      <c r="I70" s="98">
        <f t="shared" si="6"/>
        <v>1400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21391</v>
      </c>
      <c r="D71" s="181">
        <v>20205</v>
      </c>
      <c r="E71" s="52">
        <v>-214</v>
      </c>
      <c r="F71" s="126">
        <f t="shared" si="5"/>
        <v>19991</v>
      </c>
      <c r="G71" s="233">
        <v>1400</v>
      </c>
      <c r="H71" s="181"/>
      <c r="I71" s="96">
        <f t="shared" si="6"/>
        <v>1400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833" t="s">
        <v>1338</v>
      </c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181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423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181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423"/>
    </row>
    <row r="74" spans="1:16" ht="36" x14ac:dyDescent="0.25">
      <c r="A74" s="31">
        <v>1227</v>
      </c>
      <c r="B74" s="50" t="s">
        <v>68</v>
      </c>
      <c r="C74" s="343">
        <f t="shared" si="4"/>
        <v>13304</v>
      </c>
      <c r="D74" s="181">
        <v>13304</v>
      </c>
      <c r="E74" s="52"/>
      <c r="F74" s="126">
        <f t="shared" si="5"/>
        <v>13304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423"/>
    </row>
    <row r="75" spans="1:16" ht="60" x14ac:dyDescent="0.25">
      <c r="A75" s="31">
        <v>1228</v>
      </c>
      <c r="B75" s="50" t="s">
        <v>297</v>
      </c>
      <c r="C75" s="343">
        <f t="shared" si="4"/>
        <v>428</v>
      </c>
      <c r="D75" s="181">
        <v>214</v>
      </c>
      <c r="E75" s="52">
        <v>214</v>
      </c>
      <c r="F75" s="126">
        <f t="shared" si="5"/>
        <v>428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834" t="s">
        <v>1338</v>
      </c>
    </row>
    <row r="76" spans="1:16" ht="15" customHeight="1" x14ac:dyDescent="0.25">
      <c r="A76" s="87">
        <v>2000</v>
      </c>
      <c r="B76" s="87" t="s">
        <v>69</v>
      </c>
      <c r="C76" s="369">
        <f t="shared" si="4"/>
        <v>170654</v>
      </c>
      <c r="D76" s="178">
        <f>SUM(D77,D84,D131,D165,D166,D173)</f>
        <v>153803</v>
      </c>
      <c r="E76" s="88">
        <f>SUM(E77,E84,E131,E165,E166,E173)</f>
        <v>0</v>
      </c>
      <c r="F76" s="228">
        <f t="shared" si="5"/>
        <v>153803</v>
      </c>
      <c r="G76" s="227">
        <f>SUM(G77,G84,G131,G165,G166,G173)</f>
        <v>4335</v>
      </c>
      <c r="H76" s="178">
        <f>SUM(H77,H84,H131,H165,H166,H173)</f>
        <v>0</v>
      </c>
      <c r="I76" s="89">
        <f t="shared" si="6"/>
        <v>4335</v>
      </c>
      <c r="J76" s="227">
        <f>SUM(J77,J84,J131,J165,J166,J173)</f>
        <v>11776</v>
      </c>
      <c r="K76" s="178">
        <f>SUM(K77,K84,K131,K165,K166,K173)</f>
        <v>740</v>
      </c>
      <c r="L76" s="89">
        <f t="shared" si="7"/>
        <v>12516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91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183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181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181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10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181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181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135917</v>
      </c>
      <c r="D84" s="91">
        <f>SUM(D85,D90,D96,D104,D113,D117,D123,D129)</f>
        <v>129258</v>
      </c>
      <c r="E84" s="43">
        <f>SUM(E85,E90,E96,E104,E113,E117,E123,E129)</f>
        <v>0</v>
      </c>
      <c r="F84" s="230">
        <f t="shared" si="5"/>
        <v>129258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5919</v>
      </c>
      <c r="K84" s="91">
        <f>SUM(K85,K90,K96,K104,K113,K117,K123,K129)</f>
        <v>740</v>
      </c>
      <c r="L84" s="101">
        <f t="shared" si="7"/>
        <v>6659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2675</v>
      </c>
      <c r="D85" s="179">
        <f>SUM(D86:D89)</f>
        <v>2675</v>
      </c>
      <c r="E85" s="93">
        <f>SUM(E86:E89)</f>
        <v>0</v>
      </c>
      <c r="F85" s="231">
        <f t="shared" si="5"/>
        <v>2675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180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2049</v>
      </c>
      <c r="D87" s="181">
        <v>2049</v>
      </c>
      <c r="E87" s="52"/>
      <c r="F87" s="126">
        <f t="shared" si="5"/>
        <v>2049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486</v>
      </c>
      <c r="D88" s="181">
        <v>486</v>
      </c>
      <c r="E88" s="52"/>
      <c r="F88" s="126">
        <f t="shared" si="5"/>
        <v>486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140</v>
      </c>
      <c r="D89" s="181">
        <v>140</v>
      </c>
      <c r="E89" s="52"/>
      <c r="F89" s="126">
        <f t="shared" si="5"/>
        <v>140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123458</v>
      </c>
      <c r="D90" s="104">
        <f>SUM(D91:D95)</f>
        <v>117415</v>
      </c>
      <c r="E90" s="34">
        <f>SUM(E91:E95)</f>
        <v>0</v>
      </c>
      <c r="F90" s="131">
        <f t="shared" si="5"/>
        <v>117415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5303</v>
      </c>
      <c r="K90" s="104">
        <f>SUM(K91:K95)</f>
        <v>740</v>
      </c>
      <c r="L90" s="98">
        <f t="shared" si="7"/>
        <v>6043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87775</v>
      </c>
      <c r="D91" s="181">
        <v>85775</v>
      </c>
      <c r="E91" s="52"/>
      <c r="F91" s="126">
        <f t="shared" si="5"/>
        <v>85775</v>
      </c>
      <c r="G91" s="233"/>
      <c r="H91" s="181"/>
      <c r="I91" s="96">
        <f t="shared" si="6"/>
        <v>0</v>
      </c>
      <c r="J91" s="233">
        <v>2000</v>
      </c>
      <c r="K91" s="181"/>
      <c r="L91" s="96">
        <f t="shared" si="7"/>
        <v>2000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8394</v>
      </c>
      <c r="D92" s="181">
        <v>7894</v>
      </c>
      <c r="E92" s="52"/>
      <c r="F92" s="126">
        <f t="shared" si="5"/>
        <v>7894</v>
      </c>
      <c r="G92" s="233"/>
      <c r="H92" s="181"/>
      <c r="I92" s="96">
        <f t="shared" si="6"/>
        <v>0</v>
      </c>
      <c r="J92" s="233">
        <v>500</v>
      </c>
      <c r="K92" s="181"/>
      <c r="L92" s="96">
        <f t="shared" si="7"/>
        <v>500</v>
      </c>
      <c r="M92" s="110"/>
      <c r="N92" s="52"/>
      <c r="O92" s="96">
        <f t="shared" si="8"/>
        <v>0</v>
      </c>
      <c r="P92" s="351"/>
    </row>
    <row r="93" spans="1:16" ht="36" x14ac:dyDescent="0.25">
      <c r="A93" s="31">
        <v>2223</v>
      </c>
      <c r="B93" s="50" t="s">
        <v>80</v>
      </c>
      <c r="C93" s="343">
        <f t="shared" si="4"/>
        <v>25896</v>
      </c>
      <c r="D93" s="181">
        <v>22853</v>
      </c>
      <c r="E93" s="52"/>
      <c r="F93" s="126">
        <f t="shared" si="5"/>
        <v>22853</v>
      </c>
      <c r="G93" s="233"/>
      <c r="H93" s="181"/>
      <c r="I93" s="96">
        <f t="shared" si="6"/>
        <v>0</v>
      </c>
      <c r="J93" s="233">
        <v>2303</v>
      </c>
      <c r="K93" s="181">
        <v>740</v>
      </c>
      <c r="L93" s="96">
        <f t="shared" si="7"/>
        <v>3043</v>
      </c>
      <c r="M93" s="110"/>
      <c r="N93" s="52"/>
      <c r="O93" s="96">
        <f t="shared" si="8"/>
        <v>0</v>
      </c>
      <c r="P93" s="351" t="s">
        <v>1336</v>
      </c>
    </row>
    <row r="94" spans="1:16" ht="11.25" customHeight="1" x14ac:dyDescent="0.25">
      <c r="A94" s="31">
        <v>2224</v>
      </c>
      <c r="B94" s="50" t="s">
        <v>302</v>
      </c>
      <c r="C94" s="343">
        <f t="shared" si="4"/>
        <v>1393</v>
      </c>
      <c r="D94" s="181">
        <v>893</v>
      </c>
      <c r="E94" s="52"/>
      <c r="F94" s="126">
        <f t="shared" si="5"/>
        <v>893</v>
      </c>
      <c r="G94" s="233"/>
      <c r="H94" s="181"/>
      <c r="I94" s="96">
        <f t="shared" si="6"/>
        <v>0</v>
      </c>
      <c r="J94" s="233">
        <v>500</v>
      </c>
      <c r="K94" s="181"/>
      <c r="L94" s="96">
        <f t="shared" si="7"/>
        <v>500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181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5167</v>
      </c>
      <c r="D96" s="104">
        <f>SUM(D97:D103)</f>
        <v>5167</v>
      </c>
      <c r="E96" s="34">
        <f>SUM(E97:E103)</f>
        <v>0</v>
      </c>
      <c r="F96" s="131">
        <f t="shared" si="5"/>
        <v>5167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3000</v>
      </c>
      <c r="D97" s="181">
        <v>3000</v>
      </c>
      <c r="E97" s="52"/>
      <c r="F97" s="126">
        <f t="shared" si="5"/>
        <v>3000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181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180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26</v>
      </c>
      <c r="D100" s="181">
        <v>26</v>
      </c>
      <c r="E100" s="52"/>
      <c r="F100" s="126">
        <f t="shared" si="5"/>
        <v>26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181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181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2141</v>
      </c>
      <c r="D103" s="181">
        <v>2141</v>
      </c>
      <c r="E103" s="52"/>
      <c r="F103" s="126">
        <f t="shared" si="5"/>
        <v>2141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4120</v>
      </c>
      <c r="D104" s="104">
        <f>SUM(D105:D112)</f>
        <v>3586</v>
      </c>
      <c r="E104" s="34">
        <f>SUM(E105:E112)</f>
        <v>0</v>
      </c>
      <c r="F104" s="131">
        <f t="shared" si="5"/>
        <v>3586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534</v>
      </c>
      <c r="K104" s="104">
        <f>SUM(K105:K112)</f>
        <v>0</v>
      </c>
      <c r="L104" s="98">
        <f t="shared" si="7"/>
        <v>534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181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414</v>
      </c>
      <c r="D106" s="181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>
        <v>414</v>
      </c>
      <c r="K106" s="181"/>
      <c r="L106" s="96">
        <f t="shared" si="7"/>
        <v>414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598</v>
      </c>
      <c r="D107" s="181">
        <v>478</v>
      </c>
      <c r="E107" s="52"/>
      <c r="F107" s="126">
        <f t="shared" si="5"/>
        <v>478</v>
      </c>
      <c r="G107" s="233"/>
      <c r="H107" s="181"/>
      <c r="I107" s="96">
        <f t="shared" si="6"/>
        <v>0</v>
      </c>
      <c r="J107" s="233">
        <v>120</v>
      </c>
      <c r="K107" s="181"/>
      <c r="L107" s="96">
        <f t="shared" si="7"/>
        <v>120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3038</v>
      </c>
      <c r="D108" s="181">
        <v>3038</v>
      </c>
      <c r="E108" s="52"/>
      <c r="F108" s="126">
        <f t="shared" si="5"/>
        <v>3038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181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70</v>
      </c>
      <c r="D110" s="181">
        <v>70</v>
      </c>
      <c r="E110" s="52"/>
      <c r="F110" s="126">
        <f t="shared" si="5"/>
        <v>70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181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181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415</v>
      </c>
      <c r="D113" s="104">
        <f>SUM(D114:D116)</f>
        <v>415</v>
      </c>
      <c r="E113" s="34">
        <f>SUM(E114:E116)</f>
        <v>0</v>
      </c>
      <c r="F113" s="131">
        <f t="shared" si="5"/>
        <v>415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181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181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415</v>
      </c>
      <c r="D116" s="181">
        <v>415</v>
      </c>
      <c r="E116" s="52"/>
      <c r="F116" s="126">
        <f t="shared" ref="F116:F180" si="10">D116+E116</f>
        <v>415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82</v>
      </c>
      <c r="D117" s="10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82</v>
      </c>
      <c r="K117" s="104">
        <f>SUM(K118:K122)</f>
        <v>0</v>
      </c>
      <c r="L117" s="98">
        <f t="shared" si="12"/>
        <v>82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181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181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181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48</v>
      </c>
      <c r="D121" s="181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>
        <v>48</v>
      </c>
      <c r="K121" s="181"/>
      <c r="L121" s="96">
        <f t="shared" si="12"/>
        <v>48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34</v>
      </c>
      <c r="D122" s="181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>
        <v>34</v>
      </c>
      <c r="K122" s="181"/>
      <c r="L122" s="96">
        <f t="shared" si="12"/>
        <v>34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0</v>
      </c>
      <c r="D123" s="10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181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181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181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181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0</v>
      </c>
      <c r="D128" s="181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183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181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34642</v>
      </c>
      <c r="D131" s="91">
        <f>SUM(D132,D137,D141,D142,D145,D152,D160,D161,D164)</f>
        <v>24450</v>
      </c>
      <c r="E131" s="43">
        <f>SUM(E132,E137,E141,E142,E145,E152,E160,E161,E164)</f>
        <v>0</v>
      </c>
      <c r="F131" s="230">
        <f t="shared" si="10"/>
        <v>24450</v>
      </c>
      <c r="G131" s="229">
        <f>SUM(G132,G137,G141,G142,G145,G152,G160,G161,G164)</f>
        <v>4335</v>
      </c>
      <c r="H131" s="91">
        <f>SUM(H132,H137,H141,H142,H145,H152,H160,H161,H164)</f>
        <v>0</v>
      </c>
      <c r="I131" s="101">
        <f t="shared" si="11"/>
        <v>4335</v>
      </c>
      <c r="J131" s="229">
        <f>SUM(J132,J137,J141,J142,J145,J152,J160,J161,J164)</f>
        <v>5857</v>
      </c>
      <c r="K131" s="91">
        <f>SUM(K132,K137,K141,K142,K145,K152,K160,K161,K164)</f>
        <v>0</v>
      </c>
      <c r="L131" s="101">
        <f t="shared" si="12"/>
        <v>5857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16123</v>
      </c>
      <c r="D132" s="830">
        <f>SUM(D133:D136)</f>
        <v>14160</v>
      </c>
      <c r="E132" s="183">
        <f>SUM(E133:E136)</f>
        <v>0</v>
      </c>
      <c r="F132" s="238">
        <f t="shared" si="10"/>
        <v>14160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1963</v>
      </c>
      <c r="K132" s="183">
        <f>SUM(K133:K136)</f>
        <v>0</v>
      </c>
      <c r="L132" s="103">
        <f t="shared" si="12"/>
        <v>1963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1800</v>
      </c>
      <c r="D133" s="181">
        <v>1800</v>
      </c>
      <c r="E133" s="52"/>
      <c r="F133" s="126">
        <f t="shared" si="10"/>
        <v>1800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14323</v>
      </c>
      <c r="D134" s="181">
        <v>12360</v>
      </c>
      <c r="E134" s="52"/>
      <c r="F134" s="126">
        <f t="shared" si="10"/>
        <v>12360</v>
      </c>
      <c r="G134" s="233"/>
      <c r="H134" s="181"/>
      <c r="I134" s="96">
        <f t="shared" si="11"/>
        <v>0</v>
      </c>
      <c r="J134" s="233">
        <v>1963</v>
      </c>
      <c r="K134" s="181"/>
      <c r="L134" s="96">
        <f t="shared" si="12"/>
        <v>1963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181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181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764</v>
      </c>
      <c r="D137" s="10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764</v>
      </c>
      <c r="K137" s="104">
        <f>SUM(K138:K140)</f>
        <v>0</v>
      </c>
      <c r="L137" s="98">
        <f t="shared" si="12"/>
        <v>764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181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764</v>
      </c>
      <c r="D139" s="181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>
        <v>764</v>
      </c>
      <c r="K139" s="181"/>
      <c r="L139" s="96">
        <f t="shared" si="12"/>
        <v>764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181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181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200</v>
      </c>
      <c r="D142" s="104">
        <f>SUM(D143:D144)</f>
        <v>200</v>
      </c>
      <c r="E142" s="34">
        <f>SUM(E143:E144)</f>
        <v>0</v>
      </c>
      <c r="F142" s="131">
        <f t="shared" si="10"/>
        <v>200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200</v>
      </c>
      <c r="D143" s="181">
        <v>200</v>
      </c>
      <c r="E143" s="52"/>
      <c r="F143" s="126">
        <f t="shared" si="10"/>
        <v>200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181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3222</v>
      </c>
      <c r="D145" s="179">
        <f>SUM(D146:D151)</f>
        <v>92</v>
      </c>
      <c r="E145" s="93">
        <f>SUM(E146:E151)</f>
        <v>0</v>
      </c>
      <c r="F145" s="231">
        <f t="shared" si="10"/>
        <v>92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3130</v>
      </c>
      <c r="K145" s="179">
        <f>SUM(K146:K151)</f>
        <v>0</v>
      </c>
      <c r="L145" s="94">
        <f t="shared" si="12"/>
        <v>3130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600</v>
      </c>
      <c r="D146" s="180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>
        <v>600</v>
      </c>
      <c r="K146" s="180"/>
      <c r="L146" s="95">
        <f t="shared" si="12"/>
        <v>600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2200</v>
      </c>
      <c r="D147" s="181"/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>
        <v>2200</v>
      </c>
      <c r="K147" s="181"/>
      <c r="L147" s="96">
        <f t="shared" si="12"/>
        <v>2200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181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330</v>
      </c>
      <c r="D149" s="181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>
        <v>330</v>
      </c>
      <c r="K149" s="181"/>
      <c r="L149" s="96">
        <f t="shared" si="12"/>
        <v>330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92</v>
      </c>
      <c r="D150" s="181">
        <v>92</v>
      </c>
      <c r="E150" s="52"/>
      <c r="F150" s="126">
        <f t="shared" si="10"/>
        <v>92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181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120</v>
      </c>
      <c r="D152" s="104">
        <f>SUM(D153:D159)</f>
        <v>120</v>
      </c>
      <c r="E152" s="34">
        <f>SUM(E153:E159)</f>
        <v>0</v>
      </c>
      <c r="F152" s="131">
        <f t="shared" si="10"/>
        <v>120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181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120</v>
      </c>
      <c r="D154" s="181">
        <v>120</v>
      </c>
      <c r="E154" s="52"/>
      <c r="F154" s="126">
        <f t="shared" si="10"/>
        <v>120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181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181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181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181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181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14213</v>
      </c>
      <c r="D160" s="182">
        <v>9878</v>
      </c>
      <c r="E160" s="99"/>
      <c r="F160" s="236">
        <f t="shared" si="10"/>
        <v>9878</v>
      </c>
      <c r="G160" s="235">
        <v>4335</v>
      </c>
      <c r="H160" s="182"/>
      <c r="I160" s="100">
        <f t="shared" si="11"/>
        <v>4335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79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180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181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182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184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95</v>
      </c>
      <c r="D166" s="91">
        <f>SUM(D167,D172)</f>
        <v>95</v>
      </c>
      <c r="E166" s="43">
        <f>SUM(E167,E172)</f>
        <v>0</v>
      </c>
      <c r="F166" s="230">
        <f t="shared" si="10"/>
        <v>95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0</v>
      </c>
      <c r="K166" s="91">
        <f t="shared" si="15"/>
        <v>0</v>
      </c>
      <c r="L166" s="101">
        <f t="shared" si="12"/>
        <v>0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95</v>
      </c>
      <c r="D167" s="183">
        <f>SUM(D168:D171)</f>
        <v>95</v>
      </c>
      <c r="E167" s="60">
        <f>SUM(E168:E171)</f>
        <v>0</v>
      </c>
      <c r="F167" s="238">
        <f t="shared" si="10"/>
        <v>95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0</v>
      </c>
      <c r="K167" s="183">
        <f t="shared" si="17"/>
        <v>0</v>
      </c>
      <c r="L167" s="103">
        <f t="shared" si="12"/>
        <v>0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181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181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181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95</v>
      </c>
      <c r="D171" s="181">
        <v>95</v>
      </c>
      <c r="E171" s="52"/>
      <c r="F171" s="126">
        <f t="shared" si="10"/>
        <v>95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181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65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178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91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183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181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181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181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183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181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181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181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185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186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182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180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178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91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180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181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91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183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181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34887</v>
      </c>
      <c r="D195" s="177">
        <f>SUM(D196,D231,D269)</f>
        <v>30057</v>
      </c>
      <c r="E195" s="85">
        <f>SUM(E196,E231,E269)</f>
        <v>0</v>
      </c>
      <c r="F195" s="226">
        <f t="shared" si="24"/>
        <v>30057</v>
      </c>
      <c r="G195" s="225">
        <f>SUM(G196,G231,G269)</f>
        <v>4830</v>
      </c>
      <c r="H195" s="177">
        <f>SUM(H196,H231,H269)</f>
        <v>0</v>
      </c>
      <c r="I195" s="86">
        <f t="shared" si="25"/>
        <v>4830</v>
      </c>
      <c r="J195" s="225">
        <f>SUM(J196,J231,J269)</f>
        <v>0</v>
      </c>
      <c r="K195" s="177">
        <f>SUM(K196,K231,K269)</f>
        <v>0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34887</v>
      </c>
      <c r="D196" s="178">
        <f>D197+D205</f>
        <v>30057</v>
      </c>
      <c r="E196" s="88">
        <f>E197+E205</f>
        <v>0</v>
      </c>
      <c r="F196" s="228">
        <f t="shared" si="24"/>
        <v>30057</v>
      </c>
      <c r="G196" s="227">
        <f>G197+G205</f>
        <v>4830</v>
      </c>
      <c r="H196" s="178">
        <f>H197+H205</f>
        <v>0</v>
      </c>
      <c r="I196" s="89">
        <f t="shared" si="25"/>
        <v>4830</v>
      </c>
      <c r="J196" s="227">
        <f>J197+J205</f>
        <v>0</v>
      </c>
      <c r="K196" s="178">
        <f>K197+K205</f>
        <v>0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2465</v>
      </c>
      <c r="D197" s="91">
        <f>D198+D199+D202+D203+D204</f>
        <v>2465</v>
      </c>
      <c r="E197" s="43">
        <f>E198+E199+E202+E203+E204</f>
        <v>0</v>
      </c>
      <c r="F197" s="230">
        <f t="shared" si="24"/>
        <v>2465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180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2465</v>
      </c>
      <c r="D199" s="104">
        <f>D200+D201</f>
        <v>2465</v>
      </c>
      <c r="E199" s="34">
        <f>E200+E201</f>
        <v>0</v>
      </c>
      <c r="F199" s="131">
        <f t="shared" si="24"/>
        <v>2465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1"/>
        <v>2465</v>
      </c>
      <c r="D200" s="181">
        <v>2465</v>
      </c>
      <c r="E200" s="52"/>
      <c r="F200" s="126">
        <f t="shared" si="24"/>
        <v>2465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181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181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181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181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32422</v>
      </c>
      <c r="D205" s="91">
        <f>D206+D216+D217+D226+D227+D228+D230</f>
        <v>27592</v>
      </c>
      <c r="E205" s="43">
        <f>E206+E216+E217+E226+E227+E228+E230</f>
        <v>0</v>
      </c>
      <c r="F205" s="230">
        <f t="shared" si="24"/>
        <v>27592</v>
      </c>
      <c r="G205" s="229">
        <f>G206+G216+G217+G226+G227+G228+G230</f>
        <v>4830</v>
      </c>
      <c r="H205" s="91">
        <f>H206+H216+H217+H226+H227+H228+H230</f>
        <v>0</v>
      </c>
      <c r="I205" s="101">
        <f t="shared" si="25"/>
        <v>4830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79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180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181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181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181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181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181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181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181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181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181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32422</v>
      </c>
      <c r="D217" s="104">
        <f>SUM(D218:D225)</f>
        <v>27592</v>
      </c>
      <c r="E217" s="34">
        <f>SUM(E218:E225)</f>
        <v>0</v>
      </c>
      <c r="F217" s="131">
        <f t="shared" si="24"/>
        <v>27592</v>
      </c>
      <c r="G217" s="234">
        <f>SUM(G218:G225)</f>
        <v>4830</v>
      </c>
      <c r="H217" s="104">
        <f>SUM(H218:H225)</f>
        <v>0</v>
      </c>
      <c r="I217" s="98">
        <f t="shared" si="25"/>
        <v>4830</v>
      </c>
      <c r="J217" s="234">
        <f>SUM(J218:J225)</f>
        <v>0</v>
      </c>
      <c r="K217" s="104">
        <f>SUM(K218:K225)</f>
        <v>0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181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1"/>
        <v>0</v>
      </c>
      <c r="D219" s="181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1"/>
        <v>13368</v>
      </c>
      <c r="D220" s="181">
        <v>8538</v>
      </c>
      <c r="E220" s="52"/>
      <c r="F220" s="126">
        <f t="shared" si="24"/>
        <v>8538</v>
      </c>
      <c r="G220" s="233">
        <v>4830</v>
      </c>
      <c r="H220" s="181"/>
      <c r="I220" s="96">
        <f t="shared" si="25"/>
        <v>4830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181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181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181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1"/>
        <v>18754</v>
      </c>
      <c r="D224" s="181">
        <v>18754</v>
      </c>
      <c r="E224" s="52"/>
      <c r="F224" s="126">
        <f t="shared" si="24"/>
        <v>18754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1"/>
        <v>300</v>
      </c>
      <c r="D225" s="181">
        <v>300</v>
      </c>
      <c r="E225" s="52"/>
      <c r="F225" s="126">
        <f t="shared" si="24"/>
        <v>300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181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181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10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181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182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178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186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180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181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181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10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181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181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10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181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181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181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181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181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181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181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183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181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181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181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181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91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183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181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181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180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185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181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91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183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181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181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181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10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181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181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181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181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188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91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180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10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181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181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180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181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10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181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181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180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187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189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0</v>
      </c>
      <c r="D283" s="10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0</v>
      </c>
      <c r="K283" s="104">
        <f>SUM(K284:K285)</f>
        <v>0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0</v>
      </c>
      <c r="D284" s="181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/>
      <c r="K284" s="181"/>
      <c r="L284" s="96">
        <f t="shared" si="32"/>
        <v>0</v>
      </c>
      <c r="M284" s="110"/>
      <c r="N284" s="52"/>
      <c r="O284" s="96">
        <f t="shared" si="50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180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984776</v>
      </c>
      <c r="D286" s="406">
        <f>SUM(D283,D269,D231,D196,D188,D174,D76,D54)</f>
        <v>490926</v>
      </c>
      <c r="E286" s="404">
        <f>SUM(E283,E269,E231,E196,E188,E174,E76,E54)</f>
        <v>0</v>
      </c>
      <c r="F286" s="405">
        <f t="shared" si="30"/>
        <v>490926</v>
      </c>
      <c r="G286" s="403">
        <f>SUM(G283,G269,G231,G196,G188,G174,G76,G54)</f>
        <v>481334</v>
      </c>
      <c r="H286" s="406">
        <f>SUM(H283,H269,H231,H196,H188,H174,H76,H54)</f>
        <v>0</v>
      </c>
      <c r="I286" s="407">
        <f t="shared" si="31"/>
        <v>481334</v>
      </c>
      <c r="J286" s="403">
        <f>SUM(J283,J269,J231,J196,J188,J174,J76,J54)</f>
        <v>11776</v>
      </c>
      <c r="K286" s="406">
        <f>SUM(K283,K269,K231,K196,K188,K174,K76,K54)</f>
        <v>740</v>
      </c>
      <c r="L286" s="407">
        <f t="shared" si="32"/>
        <v>12516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</row>
    <row r="287" spans="1:16" ht="3" customHeight="1" x14ac:dyDescent="0.25">
      <c r="A287" s="139"/>
      <c r="B287" s="139"/>
      <c r="C287" s="345"/>
      <c r="D287" s="186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-2497</v>
      </c>
      <c r="D288" s="19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-2497</v>
      </c>
      <c r="K288" s="190">
        <f>(K28+K44)-K52</f>
        <v>0</v>
      </c>
      <c r="L288" s="147">
        <f>J288+K288</f>
        <v>-2497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186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2497</v>
      </c>
      <c r="D290" s="19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2497</v>
      </c>
      <c r="K290" s="190">
        <f t="shared" si="53"/>
        <v>0</v>
      </c>
      <c r="L290" s="147">
        <f>J290+K290</f>
        <v>2497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2497</v>
      </c>
      <c r="D291" s="19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2497</v>
      </c>
      <c r="K291" s="190">
        <f>K23-K283</f>
        <v>0</v>
      </c>
      <c r="L291" s="147">
        <f>J291+K291</f>
        <v>2497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186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19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19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181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181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181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181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185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186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192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831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832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</sheetData>
  <sheetProtection algorithmName="SHA-512" hashValue="DZ39UCWkc5gC4UoE7mPpE9P9LkyN1Ovk/KZ2+iUHAk6OPdorQcO3+kL1rEb0zG+a/glrv35bf/7MKUGIlhygmg==" saltValue="wN5sISA02s+gMVU+BTBZKw==" spinCount="100000" sheet="1" objects="1" scenarios="1"/>
  <mergeCells count="30">
    <mergeCell ref="A288:B288"/>
    <mergeCell ref="A290:B290"/>
    <mergeCell ref="G18:G19"/>
    <mergeCell ref="H18:H19"/>
    <mergeCell ref="I18:I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M18:M19"/>
    <mergeCell ref="N18:N19"/>
    <mergeCell ref="O18:O19"/>
    <mergeCell ref="J18:J19"/>
    <mergeCell ref="K18:K19"/>
    <mergeCell ref="L18:L19"/>
    <mergeCell ref="C11:O11"/>
    <mergeCell ref="C12:O12"/>
    <mergeCell ref="C14:O14"/>
    <mergeCell ref="C8:P8"/>
    <mergeCell ref="A2:P2"/>
    <mergeCell ref="A3:P3"/>
    <mergeCell ref="C5:P5"/>
    <mergeCell ref="C6:P6"/>
    <mergeCell ref="C7:P7"/>
    <mergeCell ref="C9:P9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30.pielikums Jūrmalas pilsētas domes 
2015.gada 5.marta saistošajiem noteikumiem Nr.13
(protokols Nr.6, 11.punkts)
Tāme Nr.09.11.1.  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1:Q338"/>
  <sheetViews>
    <sheetView view="pageLayout" zoomScaleNormal="90" workbookViewId="0">
      <selection activeCell="B15" sqref="B15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customHeight="1" x14ac:dyDescent="0.25">
      <c r="A5" s="5" t="s">
        <v>0</v>
      </c>
      <c r="B5" s="6"/>
      <c r="C5" s="1100" t="s">
        <v>319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2.75" customHeight="1" x14ac:dyDescent="0.25">
      <c r="A6" s="5" t="s">
        <v>1</v>
      </c>
      <c r="B6" s="6"/>
      <c r="C6" s="1100" t="s">
        <v>318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320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444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445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446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/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 t="s">
        <v>442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 t="s">
        <v>447</v>
      </c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95534</v>
      </c>
      <c r="D22" s="195">
        <f>SUM(D23,D26,D27,D43,D44)</f>
        <v>0</v>
      </c>
      <c r="E22" s="20">
        <f>SUM(E23,E26,E27,E43,E44)</f>
        <v>0</v>
      </c>
      <c r="F22" s="196">
        <f t="shared" ref="F22:F27" si="0">D22+E22</f>
        <v>0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93953</v>
      </c>
      <c r="K22" s="163">
        <f>SUM(K23,K28,K44)</f>
        <v>1385</v>
      </c>
      <c r="L22" s="21">
        <f>J22+K22</f>
        <v>95338</v>
      </c>
      <c r="M22" s="269">
        <f>SUM(M23,M26,M46)</f>
        <v>196</v>
      </c>
      <c r="N22" s="20">
        <f>SUM(N23,N26,N46)</f>
        <v>0</v>
      </c>
      <c r="O22" s="21">
        <f>M22+N22</f>
        <v>196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49338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47953</v>
      </c>
      <c r="K23" s="164">
        <f>SUM(K24:K25)</f>
        <v>1385</v>
      </c>
      <c r="L23" s="25">
        <f>J23+K23</f>
        <v>49338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49338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>
        <v>47953</v>
      </c>
      <c r="K25" s="166">
        <v>1385</v>
      </c>
      <c r="L25" s="33">
        <f>J25+K25</f>
        <v>49338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SUM(F26,I26,O26)</f>
        <v>196</v>
      </c>
      <c r="D26" s="203"/>
      <c r="E26" s="35"/>
      <c r="F26" s="204">
        <f t="shared" si="0"/>
        <v>0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520"/>
      <c r="N26" s="521">
        <v>196</v>
      </c>
      <c r="O26" s="519">
        <f>M26+N26</f>
        <v>196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46000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46000</v>
      </c>
      <c r="K28" s="91">
        <f>SUM(K29,K33,K35,K38)</f>
        <v>0</v>
      </c>
      <c r="L28" s="101">
        <f t="shared" ref="L28:L42" si="2">J28+K28</f>
        <v>46000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46000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46000</v>
      </c>
      <c r="K38" s="91">
        <f>SUM(K39:K42)</f>
        <v>0</v>
      </c>
      <c r="L38" s="101">
        <f t="shared" si="2"/>
        <v>46000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46000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46000</v>
      </c>
      <c r="K42" s="181"/>
      <c r="L42" s="96">
        <f t="shared" si="2"/>
        <v>46000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196</v>
      </c>
      <c r="N46" s="61">
        <f>SUM(N47:N48)</f>
        <v>-196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>
        <v>196</v>
      </c>
      <c r="N47" s="74">
        <v>-196</v>
      </c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95534</v>
      </c>
      <c r="D51" s="221">
        <f>SUM(D52,D283)</f>
        <v>0</v>
      </c>
      <c r="E51" s="78">
        <f>SUM(E52,E283)</f>
        <v>0</v>
      </c>
      <c r="F51" s="222">
        <f t="shared" ref="F51:F115" si="5">D51+E51</f>
        <v>0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93953</v>
      </c>
      <c r="K51" s="175">
        <f>SUM(K52,K283)</f>
        <v>1385</v>
      </c>
      <c r="L51" s="79">
        <f t="shared" ref="L51:L115" si="7">J51+K51</f>
        <v>95338</v>
      </c>
      <c r="M51" s="279">
        <f>SUM(M52,M283)</f>
        <v>196</v>
      </c>
      <c r="N51" s="78">
        <f>SUM(N52,N283)</f>
        <v>0</v>
      </c>
      <c r="O51" s="79">
        <f t="shared" ref="O51:O115" si="8">M51+N51</f>
        <v>196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93065</v>
      </c>
      <c r="D52" s="223">
        <f>SUM(D53,D195)</f>
        <v>0</v>
      </c>
      <c r="E52" s="82">
        <f>SUM(E53,E195)</f>
        <v>0</v>
      </c>
      <c r="F52" s="224">
        <f t="shared" si="5"/>
        <v>0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92789</v>
      </c>
      <c r="K52" s="176">
        <f>SUM(K53,K195)</f>
        <v>80</v>
      </c>
      <c r="L52" s="83">
        <f t="shared" si="7"/>
        <v>92869</v>
      </c>
      <c r="M52" s="280">
        <f>SUM(M53,M195)</f>
        <v>196</v>
      </c>
      <c r="N52" s="82">
        <f>SUM(N53,N195)</f>
        <v>0</v>
      </c>
      <c r="O52" s="83">
        <f t="shared" si="8"/>
        <v>196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61469</v>
      </c>
      <c r="D53" s="225">
        <f>SUM(D54,D76,D174,D188)</f>
        <v>0</v>
      </c>
      <c r="E53" s="85">
        <f>SUM(E54,E76,E174,E188)</f>
        <v>0</v>
      </c>
      <c r="F53" s="226">
        <f t="shared" si="5"/>
        <v>0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61389</v>
      </c>
      <c r="K53" s="177">
        <f>SUM(K54,K76,K174,K188)</f>
        <v>80</v>
      </c>
      <c r="L53" s="86">
        <f t="shared" si="7"/>
        <v>61469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10509</v>
      </c>
      <c r="D54" s="227">
        <f>SUM(D55,D68)</f>
        <v>0</v>
      </c>
      <c r="E54" s="88">
        <f>SUM(E55,E68)</f>
        <v>0</v>
      </c>
      <c r="F54" s="228">
        <f t="shared" si="5"/>
        <v>0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10509</v>
      </c>
      <c r="K54" s="178">
        <f>SUM(K55,K68)</f>
        <v>0</v>
      </c>
      <c r="L54" s="89">
        <f t="shared" si="7"/>
        <v>10509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8467</v>
      </c>
      <c r="D55" s="229">
        <f>SUM(D56,D59,D67)</f>
        <v>0</v>
      </c>
      <c r="E55" s="43">
        <f>SUM(E56,E59,E67)</f>
        <v>0</v>
      </c>
      <c r="F55" s="230">
        <f t="shared" si="5"/>
        <v>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8467</v>
      </c>
      <c r="K55" s="91">
        <f>SUM(K56,K59,K67)</f>
        <v>0</v>
      </c>
      <c r="L55" s="101">
        <f t="shared" si="7"/>
        <v>8467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0</v>
      </c>
      <c r="D56" s="115">
        <f>SUM(D57:D58)</f>
        <v>0</v>
      </c>
      <c r="E56" s="93">
        <f>SUM(E57:E58)</f>
        <v>0</v>
      </c>
      <c r="F56" s="231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0</v>
      </c>
      <c r="D58" s="233"/>
      <c r="E58" s="52"/>
      <c r="F58" s="126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3184</v>
      </c>
      <c r="D59" s="234">
        <f>SUM(D60:D66)</f>
        <v>0</v>
      </c>
      <c r="E59" s="34">
        <f>SUM(E60:E66)</f>
        <v>0</v>
      </c>
      <c r="F59" s="131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3184</v>
      </c>
      <c r="K59" s="104">
        <f>SUM(K60:K66)</f>
        <v>0</v>
      </c>
      <c r="L59" s="98">
        <f t="shared" si="7"/>
        <v>3184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1356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>
        <v>1356</v>
      </c>
      <c r="K61" s="181"/>
      <c r="L61" s="96">
        <f t="shared" si="7"/>
        <v>1356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1828</v>
      </c>
      <c r="D64" s="233"/>
      <c r="E64" s="52"/>
      <c r="F64" s="126">
        <f t="shared" si="5"/>
        <v>0</v>
      </c>
      <c r="G64" s="233"/>
      <c r="H64" s="181"/>
      <c r="I64" s="96">
        <f t="shared" si="6"/>
        <v>0</v>
      </c>
      <c r="J64" s="233">
        <v>1828</v>
      </c>
      <c r="K64" s="181"/>
      <c r="L64" s="96">
        <f t="shared" si="7"/>
        <v>1828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0</v>
      </c>
      <c r="D65" s="233"/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5283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>
        <v>5283</v>
      </c>
      <c r="K67" s="182"/>
      <c r="L67" s="100">
        <f t="shared" si="7"/>
        <v>5283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2042</v>
      </c>
      <c r="D68" s="229">
        <f>SUM(D69:D70)</f>
        <v>0</v>
      </c>
      <c r="E68" s="43">
        <f>SUM(E69:E70)</f>
        <v>0</v>
      </c>
      <c r="F68" s="230">
        <f>D68+E68</f>
        <v>0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2042</v>
      </c>
      <c r="K68" s="91">
        <f>SUM(K69:K70)</f>
        <v>0</v>
      </c>
      <c r="L68" s="101">
        <f t="shared" si="7"/>
        <v>2042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2042</v>
      </c>
      <c r="D69" s="232"/>
      <c r="E69" s="47"/>
      <c r="F69" s="127">
        <f t="shared" si="5"/>
        <v>0</v>
      </c>
      <c r="G69" s="232"/>
      <c r="H69" s="180"/>
      <c r="I69" s="95">
        <f t="shared" si="6"/>
        <v>0</v>
      </c>
      <c r="J69" s="232">
        <v>2042</v>
      </c>
      <c r="K69" s="180"/>
      <c r="L69" s="95">
        <f t="shared" si="7"/>
        <v>2042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0</v>
      </c>
      <c r="D70" s="234">
        <f>SUM(D71:D75)</f>
        <v>0</v>
      </c>
      <c r="E70" s="34">
        <f>SUM(E71:E75)</f>
        <v>0</v>
      </c>
      <c r="F70" s="131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0</v>
      </c>
      <c r="D71" s="233"/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0</v>
      </c>
      <c r="D74" s="233"/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50960</v>
      </c>
      <c r="D76" s="227">
        <f>SUM(D77,D84,D131,D165,D166,D173)</f>
        <v>0</v>
      </c>
      <c r="E76" s="88">
        <f>SUM(E77,E84,E131,E165,E166,E173)</f>
        <v>0</v>
      </c>
      <c r="F76" s="228">
        <f t="shared" si="5"/>
        <v>0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50880</v>
      </c>
      <c r="K76" s="178">
        <f>SUM(K77,K84,K131,K165,K166,K173)</f>
        <v>80</v>
      </c>
      <c r="L76" s="89">
        <f t="shared" si="7"/>
        <v>50960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25199</v>
      </c>
      <c r="D84" s="229">
        <f>SUM(D85,D90,D96,D104,D113,D117,D123,D129)</f>
        <v>0</v>
      </c>
      <c r="E84" s="43">
        <f>SUM(E85,E90,E96,E104,E113,E117,E123,E129)</f>
        <v>0</v>
      </c>
      <c r="F84" s="230">
        <f t="shared" si="5"/>
        <v>0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25119</v>
      </c>
      <c r="K84" s="91">
        <f>SUM(K85,K90,K96,K104,K113,K117,K123,K129)</f>
        <v>80</v>
      </c>
      <c r="L84" s="101">
        <f t="shared" si="7"/>
        <v>25199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592</v>
      </c>
      <c r="D85" s="115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592</v>
      </c>
      <c r="K85" s="179">
        <f>SUM(K86:K89)</f>
        <v>0</v>
      </c>
      <c r="L85" s="94">
        <f t="shared" si="7"/>
        <v>592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592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>
        <v>592</v>
      </c>
      <c r="K87" s="181"/>
      <c r="L87" s="96">
        <f t="shared" si="7"/>
        <v>592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0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0</v>
      </c>
      <c r="D89" s="233"/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7077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7017</v>
      </c>
      <c r="K90" s="104">
        <f>SUM(K91:K95)</f>
        <v>60</v>
      </c>
      <c r="L90" s="98">
        <f t="shared" si="7"/>
        <v>7077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6800</v>
      </c>
      <c r="D93" s="233"/>
      <c r="E93" s="52"/>
      <c r="F93" s="126">
        <f t="shared" si="5"/>
        <v>0</v>
      </c>
      <c r="G93" s="233"/>
      <c r="H93" s="181"/>
      <c r="I93" s="96">
        <f t="shared" si="6"/>
        <v>0</v>
      </c>
      <c r="J93" s="233">
        <v>6800</v>
      </c>
      <c r="K93" s="181"/>
      <c r="L93" s="96">
        <f t="shared" si="7"/>
        <v>6800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277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>
        <v>217</v>
      </c>
      <c r="K94" s="181">
        <v>60</v>
      </c>
      <c r="L94" s="96">
        <f t="shared" si="7"/>
        <v>277</v>
      </c>
      <c r="M94" s="110"/>
      <c r="N94" s="52"/>
      <c r="O94" s="96">
        <f t="shared" si="8"/>
        <v>0</v>
      </c>
      <c r="P94" s="351" t="s">
        <v>448</v>
      </c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11000</v>
      </c>
      <c r="D96" s="23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11000</v>
      </c>
      <c r="K96" s="104">
        <f>SUM(K97:K103)</f>
        <v>0</v>
      </c>
      <c r="L96" s="98">
        <f t="shared" si="7"/>
        <v>11000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11000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>
        <v>11000</v>
      </c>
      <c r="K102" s="181"/>
      <c r="L102" s="96">
        <f t="shared" si="7"/>
        <v>11000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6500</v>
      </c>
      <c r="D104" s="234">
        <f>SUM(D105:D112)</f>
        <v>0</v>
      </c>
      <c r="E104" s="34">
        <f>SUM(E105:E112)</f>
        <v>0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6500</v>
      </c>
      <c r="K104" s="104">
        <f>SUM(K105:K112)</f>
        <v>0</v>
      </c>
      <c r="L104" s="98">
        <f t="shared" si="7"/>
        <v>6500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5600</v>
      </c>
      <c r="D107" s="233"/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>
        <v>5600</v>
      </c>
      <c r="K107" s="181"/>
      <c r="L107" s="96">
        <f t="shared" si="7"/>
        <v>5600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900</v>
      </c>
      <c r="D108" s="233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>
        <v>900</v>
      </c>
      <c r="K108" s="181"/>
      <c r="L108" s="96">
        <f t="shared" si="7"/>
        <v>900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20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20</v>
      </c>
      <c r="L117" s="98">
        <f t="shared" si="12"/>
        <v>20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20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>
        <v>20</v>
      </c>
      <c r="L122" s="96">
        <f t="shared" si="12"/>
        <v>20</v>
      </c>
      <c r="M122" s="110"/>
      <c r="N122" s="52"/>
      <c r="O122" s="96">
        <f t="shared" si="13"/>
        <v>0</v>
      </c>
      <c r="P122" s="351" t="s">
        <v>449</v>
      </c>
    </row>
    <row r="123" spans="1:16" x14ac:dyDescent="0.25">
      <c r="A123" s="97">
        <v>2270</v>
      </c>
      <c r="B123" s="50" t="s">
        <v>104</v>
      </c>
      <c r="C123" s="343">
        <f t="shared" si="9"/>
        <v>10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10</v>
      </c>
      <c r="K123" s="104">
        <f>SUM(K124:K128)</f>
        <v>0</v>
      </c>
      <c r="L123" s="98">
        <f t="shared" si="12"/>
        <v>10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10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>
        <f>11010-11000</f>
        <v>10</v>
      </c>
      <c r="K128" s="181"/>
      <c r="L128" s="96">
        <f t="shared" si="12"/>
        <v>10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15800</v>
      </c>
      <c r="D131" s="229">
        <f>SUM(D132,D137,D141,D142,D145,D152,D160,D161,D164)</f>
        <v>0</v>
      </c>
      <c r="E131" s="43">
        <f>SUM(E132,E137,E141,E142,E145,E152,E160,E161,E164)</f>
        <v>0</v>
      </c>
      <c r="F131" s="230">
        <f t="shared" si="10"/>
        <v>0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15800</v>
      </c>
      <c r="K131" s="91">
        <f>SUM(K132,K137,K141,K142,K145,K152,K160,K161,K164)</f>
        <v>0</v>
      </c>
      <c r="L131" s="101">
        <f t="shared" si="12"/>
        <v>15800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15800</v>
      </c>
      <c r="D132" s="342">
        <f>SUM(D133:D136)</f>
        <v>0</v>
      </c>
      <c r="E132" s="183">
        <f>SUM(E133:E136)</f>
        <v>0</v>
      </c>
      <c r="F132" s="238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15800</v>
      </c>
      <c r="K132" s="183">
        <f>SUM(K133:K136)</f>
        <v>0</v>
      </c>
      <c r="L132" s="103">
        <f t="shared" si="12"/>
        <v>15800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15800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>
        <v>15800</v>
      </c>
      <c r="K133" s="181"/>
      <c r="L133" s="96">
        <f t="shared" si="12"/>
        <v>15800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0</v>
      </c>
      <c r="D134" s="233"/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0</v>
      </c>
      <c r="D139" s="233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0</v>
      </c>
      <c r="D145" s="115">
        <f>SUM(D146:D151)</f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0</v>
      </c>
      <c r="D147" s="233"/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9961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9961</v>
      </c>
      <c r="K166" s="91">
        <f t="shared" si="15"/>
        <v>0</v>
      </c>
      <c r="L166" s="101">
        <f t="shared" si="12"/>
        <v>9961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9961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9961</v>
      </c>
      <c r="K167" s="183">
        <f t="shared" si="17"/>
        <v>0</v>
      </c>
      <c r="L167" s="103">
        <f t="shared" si="12"/>
        <v>9961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9961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>
        <v>9961</v>
      </c>
      <c r="K168" s="181"/>
      <c r="L168" s="96">
        <f t="shared" si="12"/>
        <v>9961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31596</v>
      </c>
      <c r="D195" s="225">
        <f>SUM(D196,D231,D269)</f>
        <v>0</v>
      </c>
      <c r="E195" s="85">
        <f>SUM(E196,E231,E269)</f>
        <v>0</v>
      </c>
      <c r="F195" s="226">
        <f t="shared" si="24"/>
        <v>0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31400</v>
      </c>
      <c r="K195" s="177">
        <f>SUM(K196,K231,K269)</f>
        <v>0</v>
      </c>
      <c r="L195" s="86">
        <f t="shared" si="26"/>
        <v>31400</v>
      </c>
      <c r="M195" s="290">
        <f>SUM(M196,M231,M269)</f>
        <v>196</v>
      </c>
      <c r="N195" s="294">
        <f>SUM(N196,N231,N269)</f>
        <v>0</v>
      </c>
      <c r="O195" s="299">
        <f t="shared" si="27"/>
        <v>196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31596</v>
      </c>
      <c r="D196" s="227">
        <f>D197+D205</f>
        <v>0</v>
      </c>
      <c r="E196" s="88">
        <f>E197+E205</f>
        <v>0</v>
      </c>
      <c r="F196" s="228">
        <f t="shared" si="24"/>
        <v>0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31400</v>
      </c>
      <c r="K196" s="178">
        <f>K197+K205</f>
        <v>0</v>
      </c>
      <c r="L196" s="89">
        <f t="shared" si="26"/>
        <v>31400</v>
      </c>
      <c r="M196" s="122">
        <f>M197+M205</f>
        <v>196</v>
      </c>
      <c r="N196" s="88">
        <f>N197+N205</f>
        <v>0</v>
      </c>
      <c r="O196" s="89">
        <f t="shared" si="27"/>
        <v>196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0</v>
      </c>
      <c r="D197" s="229">
        <f>D198+D199+D202+D203+D204</f>
        <v>0</v>
      </c>
      <c r="E197" s="43">
        <f>E198+E199+E202+E203+E204</f>
        <v>0</v>
      </c>
      <c r="F197" s="230">
        <f t="shared" si="24"/>
        <v>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0</v>
      </c>
      <c r="D199" s="234">
        <f>D200+D201</f>
        <v>0</v>
      </c>
      <c r="E199" s="34">
        <f>E200+E201</f>
        <v>0</v>
      </c>
      <c r="F199" s="131">
        <f t="shared" si="24"/>
        <v>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1"/>
        <v>0</v>
      </c>
      <c r="D200" s="233"/>
      <c r="E200" s="52"/>
      <c r="F200" s="126">
        <f t="shared" si="24"/>
        <v>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31596</v>
      </c>
      <c r="D205" s="229">
        <f>D206+D216+D217+D226+D227+D228+D230</f>
        <v>0</v>
      </c>
      <c r="E205" s="43">
        <f>E206+E216+E217+E226+E227+E228+E230</f>
        <v>0</v>
      </c>
      <c r="F205" s="230">
        <f t="shared" si="24"/>
        <v>0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31400</v>
      </c>
      <c r="K205" s="91">
        <f>K206+K216+K217+K226+K227+K228+K230</f>
        <v>0</v>
      </c>
      <c r="L205" s="101">
        <f t="shared" si="26"/>
        <v>31400</v>
      </c>
      <c r="M205" s="109">
        <f>M206+M216+M217+M226+M227+M228+M230</f>
        <v>196</v>
      </c>
      <c r="N205" s="43">
        <f>N206+N216+N217+N226+N227+N228+N230</f>
        <v>0</v>
      </c>
      <c r="O205" s="101">
        <f t="shared" si="27"/>
        <v>196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31596</v>
      </c>
      <c r="D217" s="234">
        <f>SUM(D218:D225)</f>
        <v>0</v>
      </c>
      <c r="E217" s="34">
        <f>SUM(E218:E225)</f>
        <v>0</v>
      </c>
      <c r="F217" s="131">
        <f t="shared" si="24"/>
        <v>0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31400</v>
      </c>
      <c r="K217" s="104">
        <f>SUM(K218:K225)</f>
        <v>0</v>
      </c>
      <c r="L217" s="98">
        <f t="shared" si="26"/>
        <v>31400</v>
      </c>
      <c r="M217" s="119">
        <f>SUM(M218:M225)</f>
        <v>196</v>
      </c>
      <c r="N217" s="34">
        <f>SUM(N218:N225)</f>
        <v>0</v>
      </c>
      <c r="O217" s="98">
        <f t="shared" si="27"/>
        <v>196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1"/>
        <v>30196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>
        <v>30000</v>
      </c>
      <c r="K219" s="181"/>
      <c r="L219" s="96">
        <f t="shared" si="26"/>
        <v>30000</v>
      </c>
      <c r="M219" s="110">
        <v>196</v>
      </c>
      <c r="N219" s="52"/>
      <c r="O219" s="96">
        <f t="shared" si="27"/>
        <v>196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1"/>
        <v>0</v>
      </c>
      <c r="D224" s="233"/>
      <c r="E224" s="52"/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1"/>
        <v>1400</v>
      </c>
      <c r="D225" s="233"/>
      <c r="E225" s="52"/>
      <c r="F225" s="126">
        <f t="shared" si="24"/>
        <v>0</v>
      </c>
      <c r="G225" s="233"/>
      <c r="H225" s="181"/>
      <c r="I225" s="96">
        <f t="shared" si="25"/>
        <v>0</v>
      </c>
      <c r="J225" s="233">
        <v>1400</v>
      </c>
      <c r="K225" s="181"/>
      <c r="L225" s="96">
        <f t="shared" si="26"/>
        <v>1400</v>
      </c>
      <c r="M225" s="110"/>
      <c r="N225" s="52"/>
      <c r="O225" s="96">
        <f t="shared" si="27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2469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1164</v>
      </c>
      <c r="K283" s="104">
        <f>SUM(K284:K285)</f>
        <v>1305</v>
      </c>
      <c r="L283" s="98">
        <f t="shared" si="32"/>
        <v>2469</v>
      </c>
      <c r="M283" s="119">
        <f>SUM(M284:M285)</f>
        <v>0</v>
      </c>
      <c r="N283" s="34">
        <f>SUM(N284:N285)</f>
        <v>0</v>
      </c>
      <c r="O283" s="98">
        <f t="shared" ref="O283:O285" si="50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2469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>
        <v>1164</v>
      </c>
      <c r="K284" s="181">
        <v>1305</v>
      </c>
      <c r="L284" s="96">
        <f t="shared" si="32"/>
        <v>2469</v>
      </c>
      <c r="M284" s="110"/>
      <c r="N284" s="52"/>
      <c r="O284" s="96">
        <f t="shared" si="50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95534</v>
      </c>
      <c r="D286" s="403">
        <f>SUM(D283,D269,D231,D196,D188,D174,D76,D54)</f>
        <v>0</v>
      </c>
      <c r="E286" s="404">
        <f>SUM(E283,E269,E231,E196,E188,E174,E76,E54)</f>
        <v>0</v>
      </c>
      <c r="F286" s="405">
        <f t="shared" si="30"/>
        <v>0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1"/>
        <v>0</v>
      </c>
      <c r="J286" s="403">
        <f>SUM(J283,J269,J231,J196,J188,J174,J76,J54)</f>
        <v>93953</v>
      </c>
      <c r="K286" s="406">
        <f>SUM(K283,K269,K231,K196,K188,K174,K76,K54)</f>
        <v>1385</v>
      </c>
      <c r="L286" s="407">
        <f t="shared" si="32"/>
        <v>95338</v>
      </c>
      <c r="M286" s="123">
        <f>SUM(M283,M269,M231,M196,M188,M174,M76,M54)</f>
        <v>196</v>
      </c>
      <c r="N286" s="114">
        <f>SUM(N283,N269,N231,N196,N188,N174,N76,N54)</f>
        <v>0</v>
      </c>
      <c r="O286" s="141">
        <f>M286+N286</f>
        <v>196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-46869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-46789</v>
      </c>
      <c r="K288" s="190">
        <f>(K28+K44)-K52</f>
        <v>-80</v>
      </c>
      <c r="L288" s="147">
        <f>J288+K288</f>
        <v>-46869</v>
      </c>
      <c r="M288" s="142">
        <f>(M26+M46)-M52</f>
        <v>0</v>
      </c>
      <c r="N288" s="143">
        <f>(N26+N46)-N52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46869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46789</v>
      </c>
      <c r="K290" s="190">
        <f t="shared" si="53"/>
        <v>80</v>
      </c>
      <c r="L290" s="147">
        <f>J290+K290</f>
        <v>46869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46869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46789</v>
      </c>
      <c r="K291" s="190">
        <f>K23-K283</f>
        <v>80</v>
      </c>
      <c r="L291" s="147">
        <f>J291+K291</f>
        <v>46869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  <row r="304" spans="1:16" x14ac:dyDescent="0.25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</row>
    <row r="305" spans="1:16" x14ac:dyDescent="0.25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</row>
    <row r="306" spans="1:16" ht="12.75" customHeight="1" x14ac:dyDescent="0.25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</row>
    <row r="307" spans="1:16" ht="12.75" customHeight="1" x14ac:dyDescent="0.25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</row>
    <row r="308" spans="1:16" ht="12.75" customHeight="1" x14ac:dyDescent="0.25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</row>
    <row r="309" spans="1:16" ht="12.75" customHeight="1" x14ac:dyDescent="0.25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</row>
    <row r="310" spans="1:16" ht="12.75" customHeight="1" x14ac:dyDescent="0.25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</row>
    <row r="311" spans="1:16" ht="12.75" customHeight="1" x14ac:dyDescent="0.25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</row>
    <row r="312" spans="1:16" ht="12.75" customHeight="1" x14ac:dyDescent="0.25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</row>
    <row r="313" spans="1:16" ht="12.75" customHeight="1" x14ac:dyDescent="0.25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</row>
    <row r="314" spans="1:16" ht="12.75" customHeight="1" x14ac:dyDescent="0.25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</row>
    <row r="315" spans="1:16" ht="12.75" customHeight="1" x14ac:dyDescent="0.25">
      <c r="A315" s="350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</row>
    <row r="316" spans="1:16" x14ac:dyDescent="0.25">
      <c r="A316" s="350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</row>
    <row r="317" spans="1:16" x14ac:dyDescent="0.25">
      <c r="A317" s="350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</row>
    <row r="318" spans="1:16" x14ac:dyDescent="0.25">
      <c r="A318" s="350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</row>
    <row r="319" spans="1:16" x14ac:dyDescent="0.25">
      <c r="A319" s="350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</row>
    <row r="320" spans="1:16" x14ac:dyDescent="0.25">
      <c r="A320" s="352"/>
      <c r="B320" s="350"/>
      <c r="C320" s="350"/>
      <c r="D320" s="350"/>
      <c r="E320" s="350"/>
      <c r="F320" s="350"/>
      <c r="G320" s="350"/>
      <c r="H320" s="350"/>
      <c r="I320" s="352"/>
      <c r="J320" s="352"/>
      <c r="K320" s="352"/>
      <c r="L320" s="352"/>
      <c r="M320" s="352"/>
      <c r="N320" s="352"/>
      <c r="O320" s="352"/>
      <c r="P320" s="352"/>
    </row>
    <row r="321" spans="1:16" x14ac:dyDescent="0.25">
      <c r="A321" s="352"/>
      <c r="B321" s="350"/>
      <c r="C321" s="350"/>
      <c r="D321" s="350"/>
      <c r="E321" s="350"/>
      <c r="F321" s="350"/>
      <c r="G321" s="350"/>
      <c r="H321" s="350"/>
      <c r="I321" s="352"/>
      <c r="J321" s="352"/>
      <c r="K321" s="352"/>
      <c r="L321" s="352"/>
      <c r="M321" s="352"/>
      <c r="N321" s="352"/>
      <c r="O321" s="352"/>
      <c r="P321" s="352"/>
    </row>
    <row r="322" spans="1:16" x14ac:dyDescent="0.25">
      <c r="A322" s="352"/>
      <c r="B322" s="350"/>
      <c r="C322" s="350"/>
      <c r="D322" s="350"/>
      <c r="E322" s="350"/>
      <c r="F322" s="350"/>
      <c r="G322" s="350"/>
      <c r="H322" s="350"/>
      <c r="I322" s="352"/>
      <c r="J322" s="352"/>
      <c r="K322" s="352"/>
      <c r="L322" s="352"/>
      <c r="M322" s="352"/>
      <c r="N322" s="352"/>
      <c r="O322" s="352"/>
      <c r="P322" s="352"/>
    </row>
    <row r="323" spans="1:16" x14ac:dyDescent="0.25">
      <c r="A323" s="352"/>
      <c r="B323" s="350"/>
      <c r="C323" s="350"/>
      <c r="D323" s="350"/>
      <c r="E323" s="350"/>
      <c r="F323" s="350"/>
      <c r="G323" s="350"/>
      <c r="H323" s="352"/>
      <c r="I323" s="352"/>
      <c r="J323" s="352"/>
      <c r="K323" s="352"/>
      <c r="L323" s="352"/>
      <c r="M323" s="352"/>
      <c r="N323" s="352"/>
      <c r="O323" s="352"/>
      <c r="P323" s="352"/>
    </row>
    <row r="324" spans="1:16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</row>
    <row r="325" spans="1:16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</row>
    <row r="326" spans="1:16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</row>
    <row r="327" spans="1:16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</row>
    <row r="328" spans="1:1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</sheetData>
  <sheetProtection algorithmName="SHA-512" hashValue="4ohozVwpcKJ4sSYgwd7LRA0Ks3nhm1QuELdWITkxd7gM8inegBUSCcSEr50roSc1ll8ZOGdi8QhtBUPN4FU9AQ==" saltValue="J1J2Bknc0UKAngnRLOknkw==" spinCount="100000" sheet="1" objects="1" scenarios="1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5.pielikums Jūrmalas pilsētas domes
2015.gada 5.marta saistošajiem noteikumiem Nr.13
(protokols Nr.6, 11.punkts)
Tāme Nr.03.1.2.  </first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92D050"/>
  </sheetPr>
  <dimension ref="A1:Q304"/>
  <sheetViews>
    <sheetView view="pageLayout" zoomScaleNormal="90" workbookViewId="0">
      <selection activeCell="T1" sqref="T1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x14ac:dyDescent="0.25">
      <c r="A5" s="5" t="s">
        <v>0</v>
      </c>
      <c r="B5" s="6"/>
      <c r="C5" s="1100" t="s">
        <v>587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588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589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457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38"/>
      <c r="Q8" s="518"/>
    </row>
    <row r="9" spans="1:17" ht="24" customHeight="1" x14ac:dyDescent="0.25">
      <c r="A9" s="2" t="s">
        <v>4</v>
      </c>
      <c r="B9" s="3"/>
      <c r="C9" s="1100" t="s">
        <v>590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8"/>
      <c r="Q10" s="518"/>
    </row>
    <row r="11" spans="1:17" ht="12.75" customHeight="1" x14ac:dyDescent="0.25">
      <c r="A11" s="2"/>
      <c r="B11" s="3" t="s">
        <v>6</v>
      </c>
      <c r="C11" s="1092" t="s">
        <v>591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592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8"/>
      <c r="Q13" s="518"/>
    </row>
    <row r="14" spans="1:17" ht="12.75" customHeight="1" x14ac:dyDescent="0.25">
      <c r="A14" s="2"/>
      <c r="B14" s="3" t="s">
        <v>9</v>
      </c>
      <c r="C14" s="1092" t="s">
        <v>593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 t="s">
        <v>594</v>
      </c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38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839328</v>
      </c>
      <c r="D22" s="195">
        <f>SUM(D23,D26,D27,D43,D44)</f>
        <v>379989</v>
      </c>
      <c r="E22" s="20">
        <f>SUM(E23,E26,E27,E43,E44)</f>
        <v>9817</v>
      </c>
      <c r="F22" s="196">
        <f t="shared" ref="F22:F27" si="0">D22+E22</f>
        <v>389806</v>
      </c>
      <c r="G22" s="195">
        <v>316163</v>
      </c>
      <c r="H22" s="163">
        <f>SUM(H23,H26,H44)</f>
        <v>1120</v>
      </c>
      <c r="I22" s="21">
        <f>G22+H22</f>
        <v>317283</v>
      </c>
      <c r="J22" s="195">
        <v>129388</v>
      </c>
      <c r="K22" s="163">
        <f>SUM(K23,K28,K44)</f>
        <v>0</v>
      </c>
      <c r="L22" s="21">
        <f>J22+K22</f>
        <v>129388</v>
      </c>
      <c r="M22" s="269">
        <f>SUM(M23,M46)</f>
        <v>2851</v>
      </c>
      <c r="N22" s="20">
        <f>SUM(N23,N46)</f>
        <v>0</v>
      </c>
      <c r="O22" s="21">
        <f>M22+N22</f>
        <v>2851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34359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v>0</v>
      </c>
      <c r="H23" s="164">
        <f>SUM(H24:H25)</f>
        <v>0</v>
      </c>
      <c r="I23" s="25">
        <f>G23+H23</f>
        <v>0</v>
      </c>
      <c r="J23" s="197">
        <v>31508</v>
      </c>
      <c r="K23" s="164">
        <f>SUM(K24:K25)</f>
        <v>0</v>
      </c>
      <c r="L23" s="25">
        <f>J23+K23</f>
        <v>31508</v>
      </c>
      <c r="M23" s="270">
        <f>SUM(M24:M25)</f>
        <v>2851</v>
      </c>
      <c r="N23" s="24">
        <f>SUM(N24:N25)</f>
        <v>0</v>
      </c>
      <c r="O23" s="25">
        <f>M23+N23</f>
        <v>2851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>
        <v>0</v>
      </c>
      <c r="H24" s="165"/>
      <c r="I24" s="29">
        <f>G24+H24</f>
        <v>0</v>
      </c>
      <c r="J24" s="199">
        <v>0</v>
      </c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34359</v>
      </c>
      <c r="D25" s="201"/>
      <c r="E25" s="32"/>
      <c r="F25" s="202">
        <f t="shared" si="0"/>
        <v>0</v>
      </c>
      <c r="G25" s="201">
        <v>0</v>
      </c>
      <c r="H25" s="166"/>
      <c r="I25" s="33">
        <f>G25+H25</f>
        <v>0</v>
      </c>
      <c r="J25" s="201">
        <v>31508</v>
      </c>
      <c r="K25" s="166"/>
      <c r="L25" s="33">
        <f>J25+K25</f>
        <v>31508</v>
      </c>
      <c r="M25" s="272">
        <v>2851</v>
      </c>
      <c r="N25" s="32"/>
      <c r="O25" s="33">
        <f>M25+N25</f>
        <v>2851</v>
      </c>
      <c r="P25" s="351"/>
    </row>
    <row r="26" spans="1:16" s="17" customFormat="1" ht="48.75" thickBot="1" x14ac:dyDescent="0.3">
      <c r="A26" s="159">
        <v>19300</v>
      </c>
      <c r="B26" s="159" t="s">
        <v>277</v>
      </c>
      <c r="C26" s="357">
        <f>SUM(F26,I26)</f>
        <v>707089</v>
      </c>
      <c r="D26" s="203">
        <f>D52</f>
        <v>379989</v>
      </c>
      <c r="E26" s="35">
        <v>9817</v>
      </c>
      <c r="F26" s="204">
        <f t="shared" si="0"/>
        <v>389806</v>
      </c>
      <c r="G26" s="203">
        <v>316163</v>
      </c>
      <c r="H26" s="167">
        <v>1120</v>
      </c>
      <c r="I26" s="260">
        <f>G26+H26</f>
        <v>317283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 t="s">
        <v>1328</v>
      </c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97880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v>97880</v>
      </c>
      <c r="K28" s="91">
        <f>SUM(K29,K33,K35,K38)</f>
        <v>0</v>
      </c>
      <c r="L28" s="101">
        <f t="shared" ref="L28:L42" si="2">J28+K28</f>
        <v>97880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96093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v>96093</v>
      </c>
      <c r="K29" s="91">
        <f>SUM(K30:K32)</f>
        <v>0</v>
      </c>
      <c r="L29" s="101">
        <f t="shared" si="2"/>
        <v>96093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96093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>
        <v>96093</v>
      </c>
      <c r="K30" s="180"/>
      <c r="L30" s="95">
        <f t="shared" si="2"/>
        <v>96093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>
        <v>0</v>
      </c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>
        <v>0</v>
      </c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>
        <v>0</v>
      </c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1787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v>1787</v>
      </c>
      <c r="K35" s="91">
        <f>SUM(K36:K37)</f>
        <v>0</v>
      </c>
      <c r="L35" s="101">
        <f t="shared" si="2"/>
        <v>1787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1339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>
        <v>1339</v>
      </c>
      <c r="K36" s="180"/>
      <c r="L36" s="95">
        <f t="shared" si="2"/>
        <v>1339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448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>
        <v>448</v>
      </c>
      <c r="K37" s="181"/>
      <c r="L37" s="96">
        <f t="shared" si="2"/>
        <v>448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>
        <v>0</v>
      </c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>
        <v>0</v>
      </c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>
        <v>0</v>
      </c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0</v>
      </c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v>0</v>
      </c>
      <c r="H44" s="172">
        <f t="shared" ref="H44:K44" si="3">H45</f>
        <v>0</v>
      </c>
      <c r="I44" s="261">
        <f>G44+H44</f>
        <v>0</v>
      </c>
      <c r="J44" s="215"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>
        <v>0</v>
      </c>
      <c r="H45" s="165"/>
      <c r="I45" s="29">
        <f>G45+H45</f>
        <v>0</v>
      </c>
      <c r="J45" s="199">
        <v>0</v>
      </c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839328</v>
      </c>
      <c r="D51" s="221">
        <f>SUM(D52,D283)</f>
        <v>379989</v>
      </c>
      <c r="E51" s="78">
        <f>SUM(E52,E283)</f>
        <v>9817</v>
      </c>
      <c r="F51" s="222">
        <f t="shared" ref="F51:F115" si="5">D51+E51</f>
        <v>389806</v>
      </c>
      <c r="G51" s="221">
        <v>316163</v>
      </c>
      <c r="H51" s="175">
        <f>SUM(H52,H283)</f>
        <v>1120</v>
      </c>
      <c r="I51" s="79">
        <f t="shared" ref="I51:I115" si="6">G51+H51</f>
        <v>317283</v>
      </c>
      <c r="J51" s="221">
        <v>129388</v>
      </c>
      <c r="K51" s="175">
        <f>SUM(K52,K283)</f>
        <v>0</v>
      </c>
      <c r="L51" s="79">
        <f t="shared" ref="L51:L115" si="7">J51+K51</f>
        <v>129388</v>
      </c>
      <c r="M51" s="279">
        <f>SUM(M52,M283)</f>
        <v>2851</v>
      </c>
      <c r="N51" s="78">
        <f>SUM(N52,N283)</f>
        <v>0</v>
      </c>
      <c r="O51" s="79">
        <f t="shared" ref="O51:O115" si="8">M51+N51</f>
        <v>2851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829749</v>
      </c>
      <c r="D52" s="223">
        <f>SUM(D53,D195)</f>
        <v>379989</v>
      </c>
      <c r="E52" s="82">
        <f>SUM(E53,E195)</f>
        <v>9817</v>
      </c>
      <c r="F52" s="224">
        <f t="shared" si="5"/>
        <v>389806</v>
      </c>
      <c r="G52" s="223">
        <v>316163</v>
      </c>
      <c r="H52" s="176">
        <f>SUM(H53,H195)</f>
        <v>1120</v>
      </c>
      <c r="I52" s="83">
        <f t="shared" si="6"/>
        <v>317283</v>
      </c>
      <c r="J52" s="223">
        <v>119809</v>
      </c>
      <c r="K52" s="176">
        <f>SUM(K53,K195)</f>
        <v>0</v>
      </c>
      <c r="L52" s="83">
        <f t="shared" si="7"/>
        <v>119809</v>
      </c>
      <c r="M52" s="280">
        <f>SUM(M53,M195)</f>
        <v>2851</v>
      </c>
      <c r="N52" s="82">
        <f>SUM(N53,N195)</f>
        <v>0</v>
      </c>
      <c r="O52" s="83">
        <f t="shared" si="8"/>
        <v>2851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802989</v>
      </c>
      <c r="D53" s="225">
        <f>SUM(D54,D76,D174,D188)</f>
        <v>377360</v>
      </c>
      <c r="E53" s="85">
        <f>SUM(E54,E76,E174,E188)</f>
        <v>9817</v>
      </c>
      <c r="F53" s="226">
        <f t="shared" si="5"/>
        <v>387177</v>
      </c>
      <c r="G53" s="225">
        <v>316163</v>
      </c>
      <c r="H53" s="177">
        <f>SUM(H54,H76,H174,H188)</f>
        <v>1120</v>
      </c>
      <c r="I53" s="86">
        <f t="shared" si="6"/>
        <v>317283</v>
      </c>
      <c r="J53" s="225">
        <v>98529</v>
      </c>
      <c r="K53" s="177">
        <f>SUM(K54,K76,K174,K188)</f>
        <v>0</v>
      </c>
      <c r="L53" s="86">
        <f t="shared" si="7"/>
        <v>98529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730930</v>
      </c>
      <c r="D54" s="227">
        <f>SUM(D55,D68)</f>
        <v>343091</v>
      </c>
      <c r="E54" s="88">
        <f>SUM(E55,E68)</f>
        <v>9817</v>
      </c>
      <c r="F54" s="228">
        <f t="shared" si="5"/>
        <v>352908</v>
      </c>
      <c r="G54" s="227">
        <v>316163</v>
      </c>
      <c r="H54" s="178">
        <f>SUM(H55,H68)</f>
        <v>1120</v>
      </c>
      <c r="I54" s="89">
        <f t="shared" si="6"/>
        <v>317283</v>
      </c>
      <c r="J54" s="227">
        <v>60739</v>
      </c>
      <c r="K54" s="178">
        <f>SUM(K55,K68)</f>
        <v>0</v>
      </c>
      <c r="L54" s="89">
        <f t="shared" si="7"/>
        <v>60739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562625</v>
      </c>
      <c r="D55" s="229">
        <f>SUM(D56,D59,D67)</f>
        <v>250147</v>
      </c>
      <c r="E55" s="43">
        <f>SUM(E56,E59,E67)</f>
        <v>7943</v>
      </c>
      <c r="F55" s="230">
        <f t="shared" si="5"/>
        <v>258090</v>
      </c>
      <c r="G55" s="229">
        <v>255116</v>
      </c>
      <c r="H55" s="91">
        <f>SUM(H56,H59,H67)</f>
        <v>856</v>
      </c>
      <c r="I55" s="101">
        <f t="shared" si="6"/>
        <v>255972</v>
      </c>
      <c r="J55" s="229">
        <v>48563</v>
      </c>
      <c r="K55" s="91">
        <f>SUM(K56,K59,K67)</f>
        <v>0</v>
      </c>
      <c r="L55" s="101">
        <f t="shared" si="7"/>
        <v>48563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514196</v>
      </c>
      <c r="D56" s="115">
        <f>SUM(D57:D58)</f>
        <v>222116</v>
      </c>
      <c r="E56" s="93">
        <f>SUM(E57:E58)</f>
        <v>7943</v>
      </c>
      <c r="F56" s="231">
        <f t="shared" si="5"/>
        <v>230059</v>
      </c>
      <c r="G56" s="115">
        <v>234718</v>
      </c>
      <c r="H56" s="179">
        <f>SUM(H57:H58)</f>
        <v>856</v>
      </c>
      <c r="I56" s="94">
        <f t="shared" si="6"/>
        <v>235574</v>
      </c>
      <c r="J56" s="115">
        <v>48563</v>
      </c>
      <c r="K56" s="179">
        <f>SUM(K57:K58)</f>
        <v>0</v>
      </c>
      <c r="L56" s="94">
        <f t="shared" si="7"/>
        <v>48563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>
        <v>0</v>
      </c>
      <c r="H57" s="180"/>
      <c r="I57" s="95">
        <f t="shared" si="6"/>
        <v>0</v>
      </c>
      <c r="J57" s="232">
        <v>0</v>
      </c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48" x14ac:dyDescent="0.25">
      <c r="A58" s="31">
        <v>1119</v>
      </c>
      <c r="B58" s="50" t="s">
        <v>55</v>
      </c>
      <c r="C58" s="343">
        <f t="shared" si="4"/>
        <v>514196</v>
      </c>
      <c r="D58" s="233">
        <v>222116</v>
      </c>
      <c r="E58" s="52">
        <v>7943</v>
      </c>
      <c r="F58" s="126">
        <f t="shared" si="5"/>
        <v>230059</v>
      </c>
      <c r="G58" s="233">
        <v>234718</v>
      </c>
      <c r="H58" s="181">
        <v>856</v>
      </c>
      <c r="I58" s="96">
        <f t="shared" si="6"/>
        <v>235574</v>
      </c>
      <c r="J58" s="233">
        <v>48563</v>
      </c>
      <c r="K58" s="181"/>
      <c r="L58" s="96">
        <f t="shared" si="7"/>
        <v>48563</v>
      </c>
      <c r="M58" s="110"/>
      <c r="N58" s="52"/>
      <c r="O58" s="96">
        <f t="shared" si="8"/>
        <v>0</v>
      </c>
      <c r="P58" s="351" t="s">
        <v>1337</v>
      </c>
    </row>
    <row r="59" spans="1:16" ht="23.25" customHeight="1" x14ac:dyDescent="0.25">
      <c r="A59" s="97">
        <v>1140</v>
      </c>
      <c r="B59" s="50" t="s">
        <v>56</v>
      </c>
      <c r="C59" s="343">
        <f t="shared" si="4"/>
        <v>48429</v>
      </c>
      <c r="D59" s="234">
        <f>SUM(D60:D66)</f>
        <v>28031</v>
      </c>
      <c r="E59" s="34">
        <f>SUM(E60:E66)</f>
        <v>0</v>
      </c>
      <c r="F59" s="131">
        <f>D59+E59</f>
        <v>28031</v>
      </c>
      <c r="G59" s="234">
        <v>20398</v>
      </c>
      <c r="H59" s="104">
        <f>SUM(H60:H66)</f>
        <v>0</v>
      </c>
      <c r="I59" s="98">
        <f t="shared" si="6"/>
        <v>20398</v>
      </c>
      <c r="J59" s="234"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>
        <v>0</v>
      </c>
      <c r="H60" s="181"/>
      <c r="I60" s="96">
        <f t="shared" si="6"/>
        <v>0</v>
      </c>
      <c r="J60" s="233">
        <v>0</v>
      </c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0</v>
      </c>
      <c r="D61" s="233"/>
      <c r="E61" s="52"/>
      <c r="F61" s="126">
        <f t="shared" si="5"/>
        <v>0</v>
      </c>
      <c r="G61" s="233">
        <v>0</v>
      </c>
      <c r="H61" s="181"/>
      <c r="I61" s="96">
        <f t="shared" si="6"/>
        <v>0</v>
      </c>
      <c r="J61" s="233">
        <v>0</v>
      </c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>
        <v>0</v>
      </c>
      <c r="H62" s="181"/>
      <c r="I62" s="96">
        <f t="shared" si="6"/>
        <v>0</v>
      </c>
      <c r="J62" s="233">
        <v>0</v>
      </c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>
        <v>0</v>
      </c>
      <c r="H63" s="181"/>
      <c r="I63" s="96">
        <f t="shared" si="6"/>
        <v>0</v>
      </c>
      <c r="J63" s="233">
        <v>0</v>
      </c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2178</v>
      </c>
      <c r="D64" s="233">
        <v>2178</v>
      </c>
      <c r="E64" s="52"/>
      <c r="F64" s="126">
        <f t="shared" si="5"/>
        <v>2178</v>
      </c>
      <c r="G64" s="233">
        <v>0</v>
      </c>
      <c r="H64" s="181"/>
      <c r="I64" s="96">
        <f t="shared" si="6"/>
        <v>0</v>
      </c>
      <c r="J64" s="233">
        <v>0</v>
      </c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20661</v>
      </c>
      <c r="D65" s="233">
        <v>20661</v>
      </c>
      <c r="E65" s="52"/>
      <c r="F65" s="126">
        <f t="shared" si="5"/>
        <v>20661</v>
      </c>
      <c r="G65" s="233">
        <v>0</v>
      </c>
      <c r="H65" s="181"/>
      <c r="I65" s="96">
        <f t="shared" si="6"/>
        <v>0</v>
      </c>
      <c r="J65" s="233">
        <v>0</v>
      </c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5192</v>
      </c>
      <c r="D66" s="233">
        <v>5192</v>
      </c>
      <c r="E66" s="52"/>
      <c r="F66" s="126">
        <f t="shared" si="5"/>
        <v>5192</v>
      </c>
      <c r="G66" s="233">
        <v>20398</v>
      </c>
      <c r="H66" s="181"/>
      <c r="I66" s="96"/>
      <c r="J66" s="233">
        <v>0</v>
      </c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>
        <v>0</v>
      </c>
      <c r="H67" s="182"/>
      <c r="I67" s="100">
        <f t="shared" si="6"/>
        <v>0</v>
      </c>
      <c r="J67" s="235">
        <v>0</v>
      </c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168305</v>
      </c>
      <c r="D68" s="229">
        <f>SUM(D69:D70)</f>
        <v>92944</v>
      </c>
      <c r="E68" s="43">
        <f>SUM(E69:E70)</f>
        <v>1874</v>
      </c>
      <c r="F68" s="230">
        <f>D68+E68</f>
        <v>94818</v>
      </c>
      <c r="G68" s="229">
        <v>61047</v>
      </c>
      <c r="H68" s="91">
        <f>SUM(H69:H70)</f>
        <v>264</v>
      </c>
      <c r="I68" s="101">
        <f t="shared" si="6"/>
        <v>61311</v>
      </c>
      <c r="J68" s="229">
        <v>12176</v>
      </c>
      <c r="K68" s="91">
        <f>SUM(K69:K70)</f>
        <v>0</v>
      </c>
      <c r="L68" s="101">
        <f t="shared" si="7"/>
        <v>12176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36" x14ac:dyDescent="0.25">
      <c r="A69" s="102">
        <v>1210</v>
      </c>
      <c r="B69" s="45" t="s">
        <v>65</v>
      </c>
      <c r="C69" s="359">
        <f t="shared" si="4"/>
        <v>137081</v>
      </c>
      <c r="D69" s="232">
        <v>63002</v>
      </c>
      <c r="E69" s="47">
        <v>1874</v>
      </c>
      <c r="F69" s="127">
        <f t="shared" si="5"/>
        <v>64876</v>
      </c>
      <c r="G69" s="232">
        <v>60347</v>
      </c>
      <c r="H69" s="180">
        <v>264</v>
      </c>
      <c r="I69" s="95">
        <f t="shared" si="6"/>
        <v>60611</v>
      </c>
      <c r="J69" s="232">
        <v>11594</v>
      </c>
      <c r="K69" s="180"/>
      <c r="L69" s="95">
        <f t="shared" si="7"/>
        <v>11594</v>
      </c>
      <c r="M69" s="275"/>
      <c r="N69" s="47"/>
      <c r="O69" s="95">
        <f t="shared" si="8"/>
        <v>0</v>
      </c>
      <c r="P69" s="324" t="s">
        <v>1327</v>
      </c>
    </row>
    <row r="70" spans="1:16" ht="24" x14ac:dyDescent="0.25">
      <c r="A70" s="97">
        <v>1220</v>
      </c>
      <c r="B70" s="50" t="s">
        <v>66</v>
      </c>
      <c r="C70" s="343">
        <f t="shared" si="4"/>
        <v>31224</v>
      </c>
      <c r="D70" s="234">
        <f>SUM(D71:D75)</f>
        <v>29942</v>
      </c>
      <c r="E70" s="34">
        <f>SUM(E71:E75)</f>
        <v>0</v>
      </c>
      <c r="F70" s="131">
        <f t="shared" si="5"/>
        <v>29942</v>
      </c>
      <c r="G70" s="234">
        <v>700</v>
      </c>
      <c r="H70" s="104">
        <f>SUM(H71:H75)</f>
        <v>0</v>
      </c>
      <c r="I70" s="98">
        <f t="shared" si="6"/>
        <v>700</v>
      </c>
      <c r="J70" s="234">
        <v>582</v>
      </c>
      <c r="K70" s="104">
        <f>SUM(K71:K75)</f>
        <v>0</v>
      </c>
      <c r="L70" s="98">
        <f t="shared" si="7"/>
        <v>582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18204</v>
      </c>
      <c r="D71" s="233">
        <v>16922</v>
      </c>
      <c r="E71" s="52"/>
      <c r="F71" s="126">
        <f t="shared" si="5"/>
        <v>16922</v>
      </c>
      <c r="G71" s="233">
        <v>700</v>
      </c>
      <c r="H71" s="181"/>
      <c r="I71" s="96">
        <f t="shared" si="6"/>
        <v>700</v>
      </c>
      <c r="J71" s="233">
        <v>582</v>
      </c>
      <c r="K71" s="181"/>
      <c r="L71" s="96">
        <f t="shared" si="7"/>
        <v>582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>
        <v>0</v>
      </c>
      <c r="H72" s="181"/>
      <c r="I72" s="96">
        <f t="shared" si="6"/>
        <v>0</v>
      </c>
      <c r="J72" s="233">
        <v>0</v>
      </c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>
        <v>0</v>
      </c>
      <c r="H73" s="181"/>
      <c r="I73" s="96">
        <f t="shared" si="6"/>
        <v>0</v>
      </c>
      <c r="J73" s="233">
        <v>0</v>
      </c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13020</v>
      </c>
      <c r="D74" s="233">
        <v>13020</v>
      </c>
      <c r="E74" s="52"/>
      <c r="F74" s="126">
        <f t="shared" si="5"/>
        <v>13020</v>
      </c>
      <c r="G74" s="233">
        <v>0</v>
      </c>
      <c r="H74" s="181"/>
      <c r="I74" s="96">
        <f t="shared" si="6"/>
        <v>0</v>
      </c>
      <c r="J74" s="233">
        <v>0</v>
      </c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>
        <v>0</v>
      </c>
      <c r="H75" s="181"/>
      <c r="I75" s="96">
        <f t="shared" si="6"/>
        <v>0</v>
      </c>
      <c r="J75" s="233">
        <v>0</v>
      </c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72059</v>
      </c>
      <c r="D76" s="227">
        <f>SUM(D77,D84,D131,D165,D166,D173)</f>
        <v>34269</v>
      </c>
      <c r="E76" s="88">
        <f>SUM(E77,E84,E131,E165,E166,E173)</f>
        <v>0</v>
      </c>
      <c r="F76" s="228">
        <f t="shared" si="5"/>
        <v>34269</v>
      </c>
      <c r="G76" s="227">
        <v>0</v>
      </c>
      <c r="H76" s="178">
        <f>SUM(H77,H84,H131,H165,H166,H173)</f>
        <v>0</v>
      </c>
      <c r="I76" s="89">
        <f t="shared" si="6"/>
        <v>0</v>
      </c>
      <c r="J76" s="227">
        <v>37790</v>
      </c>
      <c r="K76" s="178">
        <f>SUM(K77,K84,K131,K165,K166,K173)</f>
        <v>0</v>
      </c>
      <c r="L76" s="89">
        <f t="shared" si="7"/>
        <v>37790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5463</v>
      </c>
      <c r="D77" s="229">
        <f>SUM(D78,D81)</f>
        <v>4520</v>
      </c>
      <c r="E77" s="43">
        <f>SUM(E78,E81)</f>
        <v>0</v>
      </c>
      <c r="F77" s="230">
        <f t="shared" si="5"/>
        <v>4520</v>
      </c>
      <c r="G77" s="229">
        <v>0</v>
      </c>
      <c r="H77" s="91">
        <f>SUM(H78,H81)</f>
        <v>0</v>
      </c>
      <c r="I77" s="101">
        <f t="shared" si="6"/>
        <v>0</v>
      </c>
      <c r="J77" s="229">
        <v>943</v>
      </c>
      <c r="K77" s="91">
        <f>SUM(K78,K81)</f>
        <v>0</v>
      </c>
      <c r="L77" s="101">
        <f t="shared" si="7"/>
        <v>943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241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v>0</v>
      </c>
      <c r="H78" s="183">
        <f>SUM(H79:H80)</f>
        <v>0</v>
      </c>
      <c r="I78" s="103">
        <f t="shared" si="6"/>
        <v>0</v>
      </c>
      <c r="J78" s="237">
        <v>241</v>
      </c>
      <c r="K78" s="183">
        <f>SUM(K79:K80)</f>
        <v>0</v>
      </c>
      <c r="L78" s="103">
        <f t="shared" si="7"/>
        <v>241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>
        <v>0</v>
      </c>
      <c r="H79" s="181"/>
      <c r="I79" s="96">
        <f t="shared" si="6"/>
        <v>0</v>
      </c>
      <c r="J79" s="233">
        <v>0</v>
      </c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241</v>
      </c>
      <c r="D80" s="233"/>
      <c r="E80" s="52"/>
      <c r="F80" s="126">
        <f t="shared" si="5"/>
        <v>0</v>
      </c>
      <c r="G80" s="233">
        <v>0</v>
      </c>
      <c r="H80" s="181"/>
      <c r="I80" s="96">
        <f t="shared" si="6"/>
        <v>0</v>
      </c>
      <c r="J80" s="233">
        <v>241</v>
      </c>
      <c r="K80" s="181"/>
      <c r="L80" s="96">
        <f t="shared" si="7"/>
        <v>241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5222</v>
      </c>
      <c r="D81" s="234">
        <f>SUM(D82:D83)</f>
        <v>4520</v>
      </c>
      <c r="E81" s="34">
        <f>SUM(E82:E83)</f>
        <v>0</v>
      </c>
      <c r="F81" s="131">
        <f t="shared" si="5"/>
        <v>4520</v>
      </c>
      <c r="G81" s="234">
        <v>0</v>
      </c>
      <c r="H81" s="104">
        <f>SUM(H82:H83)</f>
        <v>0</v>
      </c>
      <c r="I81" s="98">
        <f t="shared" si="6"/>
        <v>0</v>
      </c>
      <c r="J81" s="234">
        <v>702</v>
      </c>
      <c r="K81" s="104">
        <f>SUM(K82:K83)</f>
        <v>0</v>
      </c>
      <c r="L81" s="98">
        <f t="shared" si="7"/>
        <v>702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2058</v>
      </c>
      <c r="D82" s="233">
        <v>1710</v>
      </c>
      <c r="E82" s="52"/>
      <c r="F82" s="126">
        <f t="shared" si="5"/>
        <v>1710</v>
      </c>
      <c r="G82" s="233">
        <v>0</v>
      </c>
      <c r="H82" s="181"/>
      <c r="I82" s="96">
        <f t="shared" si="6"/>
        <v>0</v>
      </c>
      <c r="J82" s="233">
        <v>348</v>
      </c>
      <c r="K82" s="181"/>
      <c r="L82" s="96">
        <f t="shared" si="7"/>
        <v>348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3164</v>
      </c>
      <c r="D83" s="233">
        <v>2810</v>
      </c>
      <c r="E83" s="52"/>
      <c r="F83" s="126">
        <f t="shared" si="5"/>
        <v>2810</v>
      </c>
      <c r="G83" s="233">
        <v>0</v>
      </c>
      <c r="H83" s="181"/>
      <c r="I83" s="96">
        <f t="shared" si="6"/>
        <v>0</v>
      </c>
      <c r="J83" s="233">
        <v>354</v>
      </c>
      <c r="K83" s="181"/>
      <c r="L83" s="96">
        <f t="shared" si="7"/>
        <v>354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58724</v>
      </c>
      <c r="D84" s="229">
        <f>SUM(D85,D90,D96,D104,D113,D117,D123,D129)</f>
        <v>26551</v>
      </c>
      <c r="E84" s="43">
        <f>SUM(E85,E90,E96,E104,E113,E117,E123,E129)</f>
        <v>0</v>
      </c>
      <c r="F84" s="230">
        <f t="shared" si="5"/>
        <v>26551</v>
      </c>
      <c r="G84" s="229">
        <v>0</v>
      </c>
      <c r="H84" s="91">
        <f>SUM(H85,H90,H96,H104,H113,H117,H123,H129)</f>
        <v>0</v>
      </c>
      <c r="I84" s="101">
        <f t="shared" si="6"/>
        <v>0</v>
      </c>
      <c r="J84" s="229">
        <v>32173</v>
      </c>
      <c r="K84" s="91">
        <f>SUM(K85,K90,K96,K104,K113,K117,K123,K129)</f>
        <v>0</v>
      </c>
      <c r="L84" s="101">
        <f t="shared" si="7"/>
        <v>32173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2232</v>
      </c>
      <c r="D85" s="115">
        <f>SUM(D86:D89)</f>
        <v>828</v>
      </c>
      <c r="E85" s="93">
        <f>SUM(E86:E89)</f>
        <v>0</v>
      </c>
      <c r="F85" s="231">
        <f t="shared" si="5"/>
        <v>828</v>
      </c>
      <c r="G85" s="115">
        <v>0</v>
      </c>
      <c r="H85" s="179">
        <f>SUM(H86:H89)</f>
        <v>0</v>
      </c>
      <c r="I85" s="94">
        <f t="shared" si="6"/>
        <v>0</v>
      </c>
      <c r="J85" s="115">
        <v>1404</v>
      </c>
      <c r="K85" s="179">
        <f>SUM(K86:K89)</f>
        <v>0</v>
      </c>
      <c r="L85" s="94">
        <f t="shared" si="7"/>
        <v>1404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>
        <v>0</v>
      </c>
      <c r="H86" s="180"/>
      <c r="I86" s="95">
        <f t="shared" si="6"/>
        <v>0</v>
      </c>
      <c r="J86" s="232">
        <v>0</v>
      </c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1872</v>
      </c>
      <c r="D87" s="233">
        <v>828</v>
      </c>
      <c r="E87" s="52"/>
      <c r="F87" s="126">
        <f t="shared" si="5"/>
        <v>828</v>
      </c>
      <c r="G87" s="233">
        <v>0</v>
      </c>
      <c r="H87" s="181"/>
      <c r="I87" s="96">
        <f t="shared" si="6"/>
        <v>0</v>
      </c>
      <c r="J87" s="233">
        <v>1044</v>
      </c>
      <c r="K87" s="181"/>
      <c r="L87" s="96">
        <f t="shared" si="7"/>
        <v>1044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285</v>
      </c>
      <c r="D88" s="233"/>
      <c r="E88" s="52"/>
      <c r="F88" s="126">
        <f t="shared" si="5"/>
        <v>0</v>
      </c>
      <c r="G88" s="233">
        <v>0</v>
      </c>
      <c r="H88" s="181"/>
      <c r="I88" s="96">
        <f t="shared" si="6"/>
        <v>0</v>
      </c>
      <c r="J88" s="233">
        <v>285</v>
      </c>
      <c r="K88" s="181"/>
      <c r="L88" s="96">
        <f t="shared" si="7"/>
        <v>285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75</v>
      </c>
      <c r="D89" s="233"/>
      <c r="E89" s="52"/>
      <c r="F89" s="126">
        <f t="shared" si="5"/>
        <v>0</v>
      </c>
      <c r="G89" s="233">
        <v>0</v>
      </c>
      <c r="H89" s="181"/>
      <c r="I89" s="96">
        <f t="shared" si="6"/>
        <v>0</v>
      </c>
      <c r="J89" s="233">
        <v>75</v>
      </c>
      <c r="K89" s="181"/>
      <c r="L89" s="96">
        <f t="shared" si="7"/>
        <v>75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24702</v>
      </c>
      <c r="D90" s="234">
        <f>SUM(D91:D95)</f>
        <v>12146</v>
      </c>
      <c r="E90" s="34">
        <f>SUM(E91:E95)</f>
        <v>0</v>
      </c>
      <c r="F90" s="131">
        <f t="shared" si="5"/>
        <v>12146</v>
      </c>
      <c r="G90" s="234">
        <v>0</v>
      </c>
      <c r="H90" s="104">
        <f>SUM(H91:H95)</f>
        <v>0</v>
      </c>
      <c r="I90" s="98">
        <f t="shared" si="6"/>
        <v>0</v>
      </c>
      <c r="J90" s="234">
        <v>12556</v>
      </c>
      <c r="K90" s="104">
        <f>SUM(K91:K95)</f>
        <v>0</v>
      </c>
      <c r="L90" s="98">
        <f t="shared" si="7"/>
        <v>12556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18957</v>
      </c>
      <c r="D91" s="233">
        <v>9478</v>
      </c>
      <c r="E91" s="52"/>
      <c r="F91" s="126">
        <f t="shared" si="5"/>
        <v>9478</v>
      </c>
      <c r="G91" s="233">
        <v>0</v>
      </c>
      <c r="H91" s="181"/>
      <c r="I91" s="96">
        <f t="shared" si="6"/>
        <v>0</v>
      </c>
      <c r="J91" s="233">
        <v>9479</v>
      </c>
      <c r="K91" s="181"/>
      <c r="L91" s="96">
        <f t="shared" si="7"/>
        <v>9479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1128</v>
      </c>
      <c r="D92" s="233">
        <v>420</v>
      </c>
      <c r="E92" s="52"/>
      <c r="F92" s="126">
        <f t="shared" si="5"/>
        <v>420</v>
      </c>
      <c r="G92" s="233">
        <v>0</v>
      </c>
      <c r="H92" s="181"/>
      <c r="I92" s="96">
        <f t="shared" si="6"/>
        <v>0</v>
      </c>
      <c r="J92" s="233">
        <v>708</v>
      </c>
      <c r="K92" s="181"/>
      <c r="L92" s="96">
        <f t="shared" si="7"/>
        <v>708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4301</v>
      </c>
      <c r="D93" s="233">
        <v>2150</v>
      </c>
      <c r="E93" s="52"/>
      <c r="F93" s="126">
        <f t="shared" si="5"/>
        <v>2150</v>
      </c>
      <c r="G93" s="233">
        <v>0</v>
      </c>
      <c r="H93" s="181"/>
      <c r="I93" s="96">
        <f t="shared" si="6"/>
        <v>0</v>
      </c>
      <c r="J93" s="233">
        <v>2151</v>
      </c>
      <c r="K93" s="181"/>
      <c r="L93" s="96">
        <f t="shared" si="7"/>
        <v>2151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316</v>
      </c>
      <c r="D94" s="233">
        <v>98</v>
      </c>
      <c r="E94" s="52"/>
      <c r="F94" s="126">
        <f t="shared" si="5"/>
        <v>98</v>
      </c>
      <c r="G94" s="233">
        <v>0</v>
      </c>
      <c r="H94" s="181"/>
      <c r="I94" s="96">
        <f t="shared" si="6"/>
        <v>0</v>
      </c>
      <c r="J94" s="233">
        <v>218</v>
      </c>
      <c r="K94" s="181"/>
      <c r="L94" s="96">
        <f t="shared" si="7"/>
        <v>218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>
        <v>0</v>
      </c>
      <c r="H95" s="181"/>
      <c r="I95" s="96">
        <f t="shared" si="6"/>
        <v>0</v>
      </c>
      <c r="J95" s="233">
        <v>0</v>
      </c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1655</v>
      </c>
      <c r="D96" s="234">
        <f>SUM(D97:D103)</f>
        <v>465</v>
      </c>
      <c r="E96" s="34">
        <f>SUM(E97:E103)</f>
        <v>0</v>
      </c>
      <c r="F96" s="131">
        <f t="shared" si="5"/>
        <v>465</v>
      </c>
      <c r="G96" s="234">
        <v>0</v>
      </c>
      <c r="H96" s="104">
        <f>SUM(H97:H103)</f>
        <v>0</v>
      </c>
      <c r="I96" s="98">
        <f t="shared" si="6"/>
        <v>0</v>
      </c>
      <c r="J96" s="234">
        <v>1190</v>
      </c>
      <c r="K96" s="104">
        <f>SUM(K97:K103)</f>
        <v>0</v>
      </c>
      <c r="L96" s="98">
        <f t="shared" si="7"/>
        <v>1190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>
        <v>0</v>
      </c>
      <c r="H97" s="181"/>
      <c r="I97" s="96">
        <f t="shared" si="6"/>
        <v>0</v>
      </c>
      <c r="J97" s="233">
        <v>0</v>
      </c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>
        <v>0</v>
      </c>
      <c r="H98" s="181"/>
      <c r="I98" s="96">
        <f t="shared" si="6"/>
        <v>0</v>
      </c>
      <c r="J98" s="233">
        <v>0</v>
      </c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>
        <v>0</v>
      </c>
      <c r="H99" s="180"/>
      <c r="I99" s="95">
        <f t="shared" si="6"/>
        <v>0</v>
      </c>
      <c r="J99" s="232">
        <v>0</v>
      </c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140</v>
      </c>
      <c r="D100" s="233"/>
      <c r="E100" s="52"/>
      <c r="F100" s="126">
        <f t="shared" si="5"/>
        <v>0</v>
      </c>
      <c r="G100" s="233">
        <v>0</v>
      </c>
      <c r="H100" s="181"/>
      <c r="I100" s="96">
        <f t="shared" si="6"/>
        <v>0</v>
      </c>
      <c r="J100" s="233">
        <v>140</v>
      </c>
      <c r="K100" s="181"/>
      <c r="L100" s="96">
        <f t="shared" si="7"/>
        <v>140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500</v>
      </c>
      <c r="D101" s="233"/>
      <c r="E101" s="52"/>
      <c r="F101" s="126">
        <f t="shared" si="5"/>
        <v>0</v>
      </c>
      <c r="G101" s="233">
        <v>0</v>
      </c>
      <c r="H101" s="181"/>
      <c r="I101" s="96">
        <f t="shared" si="6"/>
        <v>0</v>
      </c>
      <c r="J101" s="233">
        <v>500</v>
      </c>
      <c r="K101" s="181"/>
      <c r="L101" s="96">
        <f t="shared" si="7"/>
        <v>500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>
        <v>0</v>
      </c>
      <c r="H102" s="181"/>
      <c r="I102" s="96">
        <f t="shared" si="6"/>
        <v>0</v>
      </c>
      <c r="J102" s="233">
        <v>0</v>
      </c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1015</v>
      </c>
      <c r="D103" s="233">
        <v>465</v>
      </c>
      <c r="E103" s="52"/>
      <c r="F103" s="126">
        <f t="shared" si="5"/>
        <v>465</v>
      </c>
      <c r="G103" s="233">
        <v>0</v>
      </c>
      <c r="H103" s="181"/>
      <c r="I103" s="96">
        <f t="shared" si="6"/>
        <v>0</v>
      </c>
      <c r="J103" s="233">
        <v>550</v>
      </c>
      <c r="K103" s="181"/>
      <c r="L103" s="96">
        <f t="shared" si="7"/>
        <v>550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4443</v>
      </c>
      <c r="D104" s="234">
        <f>SUM(D105:D112)</f>
        <v>995</v>
      </c>
      <c r="E104" s="34">
        <f>SUM(E105:E112)</f>
        <v>0</v>
      </c>
      <c r="F104" s="131">
        <f t="shared" si="5"/>
        <v>995</v>
      </c>
      <c r="G104" s="234">
        <v>0</v>
      </c>
      <c r="H104" s="104">
        <f>SUM(H105:H112)</f>
        <v>0</v>
      </c>
      <c r="I104" s="98">
        <f t="shared" si="6"/>
        <v>0</v>
      </c>
      <c r="J104" s="234">
        <v>3448</v>
      </c>
      <c r="K104" s="104">
        <f>SUM(K105:K112)</f>
        <v>0</v>
      </c>
      <c r="L104" s="98">
        <f t="shared" si="7"/>
        <v>3448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>
        <v>0</v>
      </c>
      <c r="H105" s="181"/>
      <c r="I105" s="96">
        <f t="shared" si="6"/>
        <v>0</v>
      </c>
      <c r="J105" s="233">
        <v>0</v>
      </c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>
        <v>0</v>
      </c>
      <c r="H106" s="181"/>
      <c r="I106" s="96">
        <f t="shared" si="6"/>
        <v>0</v>
      </c>
      <c r="J106" s="233">
        <v>0</v>
      </c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2000</v>
      </c>
      <c r="D107" s="233"/>
      <c r="E107" s="52"/>
      <c r="F107" s="126">
        <f t="shared" si="5"/>
        <v>0</v>
      </c>
      <c r="G107" s="233">
        <v>0</v>
      </c>
      <c r="H107" s="181"/>
      <c r="I107" s="96">
        <f t="shared" si="6"/>
        <v>0</v>
      </c>
      <c r="J107" s="233">
        <v>2000</v>
      </c>
      <c r="K107" s="181"/>
      <c r="L107" s="96">
        <f t="shared" si="7"/>
        <v>2000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2443</v>
      </c>
      <c r="D108" s="233">
        <v>995</v>
      </c>
      <c r="E108" s="52"/>
      <c r="F108" s="126">
        <f t="shared" si="5"/>
        <v>995</v>
      </c>
      <c r="G108" s="233">
        <v>0</v>
      </c>
      <c r="H108" s="181"/>
      <c r="I108" s="96">
        <f t="shared" si="6"/>
        <v>0</v>
      </c>
      <c r="J108" s="233">
        <v>1448</v>
      </c>
      <c r="K108" s="181"/>
      <c r="L108" s="96">
        <f t="shared" si="7"/>
        <v>1448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>
        <v>0</v>
      </c>
      <c r="H109" s="181"/>
      <c r="I109" s="96">
        <f t="shared" si="6"/>
        <v>0</v>
      </c>
      <c r="J109" s="233">
        <v>0</v>
      </c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>
        <v>0</v>
      </c>
      <c r="H110" s="181"/>
      <c r="I110" s="96">
        <f t="shared" si="6"/>
        <v>0</v>
      </c>
      <c r="J110" s="233">
        <v>0</v>
      </c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>
        <v>0</v>
      </c>
      <c r="H111" s="181"/>
      <c r="I111" s="96">
        <f t="shared" si="6"/>
        <v>0</v>
      </c>
      <c r="J111" s="233">
        <v>0</v>
      </c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>
        <v>0</v>
      </c>
      <c r="H112" s="181"/>
      <c r="I112" s="96">
        <f t="shared" si="6"/>
        <v>0</v>
      </c>
      <c r="J112" s="233">
        <v>0</v>
      </c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v>0</v>
      </c>
      <c r="H113" s="104">
        <f>SUM(H114:H116)</f>
        <v>0</v>
      </c>
      <c r="I113" s="98">
        <f t="shared" si="6"/>
        <v>0</v>
      </c>
      <c r="J113" s="234"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>
        <v>0</v>
      </c>
      <c r="H114" s="181"/>
      <c r="I114" s="96">
        <f t="shared" si="6"/>
        <v>0</v>
      </c>
      <c r="J114" s="233">
        <v>0</v>
      </c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>
        <v>0</v>
      </c>
      <c r="H115" s="181"/>
      <c r="I115" s="96">
        <f t="shared" si="6"/>
        <v>0</v>
      </c>
      <c r="J115" s="233">
        <v>0</v>
      </c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>
        <v>0</v>
      </c>
      <c r="H116" s="181"/>
      <c r="I116" s="96">
        <f t="shared" ref="I116:I180" si="11">G116+H116</f>
        <v>0</v>
      </c>
      <c r="J116" s="233">
        <v>0</v>
      </c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19388</v>
      </c>
      <c r="D117" s="234">
        <f>SUM(D118:D122)</f>
        <v>9037</v>
      </c>
      <c r="E117" s="34">
        <f>SUM(E118:E122)</f>
        <v>0</v>
      </c>
      <c r="F117" s="131">
        <f t="shared" si="10"/>
        <v>9037</v>
      </c>
      <c r="G117" s="234">
        <v>0</v>
      </c>
      <c r="H117" s="104">
        <f>SUM(H118:H122)</f>
        <v>0</v>
      </c>
      <c r="I117" s="98">
        <f t="shared" si="11"/>
        <v>0</v>
      </c>
      <c r="J117" s="234">
        <v>10351</v>
      </c>
      <c r="K117" s="104">
        <f>SUM(K118:K122)</f>
        <v>0</v>
      </c>
      <c r="L117" s="98">
        <f t="shared" si="12"/>
        <v>10351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18074</v>
      </c>
      <c r="D118" s="233">
        <v>9037</v>
      </c>
      <c r="E118" s="52"/>
      <c r="F118" s="126">
        <f t="shared" si="10"/>
        <v>9037</v>
      </c>
      <c r="G118" s="233">
        <v>0</v>
      </c>
      <c r="H118" s="181"/>
      <c r="I118" s="96">
        <f t="shared" si="11"/>
        <v>0</v>
      </c>
      <c r="J118" s="233">
        <v>9037</v>
      </c>
      <c r="K118" s="181"/>
      <c r="L118" s="96">
        <f t="shared" si="12"/>
        <v>9037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1290</v>
      </c>
      <c r="D119" s="233"/>
      <c r="E119" s="52"/>
      <c r="F119" s="126">
        <f t="shared" si="10"/>
        <v>0</v>
      </c>
      <c r="G119" s="233">
        <v>0</v>
      </c>
      <c r="H119" s="181"/>
      <c r="I119" s="96">
        <f t="shared" si="11"/>
        <v>0</v>
      </c>
      <c r="J119" s="233">
        <v>1290</v>
      </c>
      <c r="K119" s="181"/>
      <c r="L119" s="96">
        <f t="shared" si="12"/>
        <v>1290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>
        <v>0</v>
      </c>
      <c r="H120" s="181"/>
      <c r="I120" s="96">
        <f t="shared" si="11"/>
        <v>0</v>
      </c>
      <c r="J120" s="233">
        <v>0</v>
      </c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>
        <v>0</v>
      </c>
      <c r="H121" s="181"/>
      <c r="I121" s="96">
        <f t="shared" si="11"/>
        <v>0</v>
      </c>
      <c r="J121" s="233">
        <v>0</v>
      </c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24</v>
      </c>
      <c r="D122" s="233"/>
      <c r="E122" s="52"/>
      <c r="F122" s="126">
        <f t="shared" si="10"/>
        <v>0</v>
      </c>
      <c r="G122" s="233">
        <v>0</v>
      </c>
      <c r="H122" s="181"/>
      <c r="I122" s="96">
        <f t="shared" si="11"/>
        <v>0</v>
      </c>
      <c r="J122" s="233">
        <v>24</v>
      </c>
      <c r="K122" s="181"/>
      <c r="L122" s="96">
        <f t="shared" si="12"/>
        <v>24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6304</v>
      </c>
      <c r="D123" s="234">
        <f>SUM(D124:D128)</f>
        <v>3080</v>
      </c>
      <c r="E123" s="34">
        <f>SUM(E124:E128)</f>
        <v>0</v>
      </c>
      <c r="F123" s="131">
        <f t="shared" si="10"/>
        <v>3080</v>
      </c>
      <c r="G123" s="234">
        <v>0</v>
      </c>
      <c r="H123" s="104">
        <f>SUM(H124:H128)</f>
        <v>0</v>
      </c>
      <c r="I123" s="98">
        <f t="shared" si="11"/>
        <v>0</v>
      </c>
      <c r="J123" s="234">
        <v>3224</v>
      </c>
      <c r="K123" s="104">
        <f>SUM(K124:K128)</f>
        <v>0</v>
      </c>
      <c r="L123" s="98">
        <f t="shared" si="12"/>
        <v>3224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>
        <v>0</v>
      </c>
      <c r="H124" s="181"/>
      <c r="I124" s="96">
        <f t="shared" si="11"/>
        <v>0</v>
      </c>
      <c r="J124" s="233">
        <v>0</v>
      </c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>
        <v>0</v>
      </c>
      <c r="H125" s="181"/>
      <c r="I125" s="96">
        <f t="shared" si="11"/>
        <v>0</v>
      </c>
      <c r="J125" s="233">
        <v>0</v>
      </c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>
        <v>0</v>
      </c>
      <c r="H126" s="181"/>
      <c r="I126" s="96">
        <f t="shared" si="11"/>
        <v>0</v>
      </c>
      <c r="J126" s="233">
        <v>0</v>
      </c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>
        <v>0</v>
      </c>
      <c r="H127" s="181"/>
      <c r="I127" s="96">
        <f t="shared" si="11"/>
        <v>0</v>
      </c>
      <c r="J127" s="233">
        <v>0</v>
      </c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6304</v>
      </c>
      <c r="D128" s="233">
        <v>3080</v>
      </c>
      <c r="E128" s="52"/>
      <c r="F128" s="126">
        <f t="shared" si="10"/>
        <v>3080</v>
      </c>
      <c r="G128" s="233">
        <v>0</v>
      </c>
      <c r="H128" s="181"/>
      <c r="I128" s="96">
        <f t="shared" si="11"/>
        <v>0</v>
      </c>
      <c r="J128" s="233">
        <v>3224</v>
      </c>
      <c r="K128" s="181"/>
      <c r="L128" s="96">
        <f t="shared" si="12"/>
        <v>3224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" si="14">SUM(D130)</f>
        <v>0</v>
      </c>
      <c r="E129" s="60">
        <f t="shared" ref="E129:N129" si="15">SUM(E130)</f>
        <v>0</v>
      </c>
      <c r="F129" s="238">
        <f t="shared" si="10"/>
        <v>0</v>
      </c>
      <c r="G129" s="237">
        <v>0</v>
      </c>
      <c r="H129" s="183">
        <f t="shared" si="15"/>
        <v>0</v>
      </c>
      <c r="I129" s="103">
        <f t="shared" si="11"/>
        <v>0</v>
      </c>
      <c r="J129" s="237">
        <v>0</v>
      </c>
      <c r="K129" s="183">
        <f t="shared" si="15"/>
        <v>0</v>
      </c>
      <c r="L129" s="103">
        <f t="shared" si="12"/>
        <v>0</v>
      </c>
      <c r="M129" s="119">
        <f t="shared" ref="M129" si="16">SUM(M130)</f>
        <v>0</v>
      </c>
      <c r="N129" s="34">
        <f t="shared" si="15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>
        <v>0</v>
      </c>
      <c r="H130" s="181"/>
      <c r="I130" s="96">
        <f t="shared" si="11"/>
        <v>0</v>
      </c>
      <c r="J130" s="233">
        <v>0</v>
      </c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7770</v>
      </c>
      <c r="D131" s="229">
        <f>SUM(D132,D137,D141,D142,D145,D152,D160,D161,D164)</f>
        <v>3096</v>
      </c>
      <c r="E131" s="43">
        <f>SUM(E132,E137,E141,E142,E145,E152,E160,E161,E164)</f>
        <v>0</v>
      </c>
      <c r="F131" s="230">
        <f t="shared" si="10"/>
        <v>3096</v>
      </c>
      <c r="G131" s="229">
        <v>0</v>
      </c>
      <c r="H131" s="91">
        <f>SUM(H132,H137,H141,H142,H145,H152,H160,H161,H164)</f>
        <v>0</v>
      </c>
      <c r="I131" s="101">
        <f t="shared" si="11"/>
        <v>0</v>
      </c>
      <c r="J131" s="229">
        <v>4674</v>
      </c>
      <c r="K131" s="91">
        <f>SUM(K132,K137,K141,K142,K145,K152,K160,K161,K164)</f>
        <v>0</v>
      </c>
      <c r="L131" s="101">
        <f t="shared" si="12"/>
        <v>4674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3075</v>
      </c>
      <c r="D132" s="342">
        <f>SUM(D133:D136)</f>
        <v>1160</v>
      </c>
      <c r="E132" s="183">
        <f>SUM(E133:E136)</f>
        <v>0</v>
      </c>
      <c r="F132" s="238">
        <f t="shared" si="10"/>
        <v>1160</v>
      </c>
      <c r="G132" s="237">
        <v>0</v>
      </c>
      <c r="H132" s="183">
        <f>SUM(H133:H136)</f>
        <v>0</v>
      </c>
      <c r="I132" s="103">
        <f t="shared" si="11"/>
        <v>0</v>
      </c>
      <c r="J132" s="237">
        <v>1915</v>
      </c>
      <c r="K132" s="183">
        <f>SUM(K133:K136)</f>
        <v>0</v>
      </c>
      <c r="L132" s="103">
        <f t="shared" si="12"/>
        <v>1915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1420</v>
      </c>
      <c r="D133" s="233">
        <v>710</v>
      </c>
      <c r="E133" s="52"/>
      <c r="F133" s="126">
        <f t="shared" si="10"/>
        <v>710</v>
      </c>
      <c r="G133" s="233">
        <v>0</v>
      </c>
      <c r="H133" s="181"/>
      <c r="I133" s="96">
        <f t="shared" si="11"/>
        <v>0</v>
      </c>
      <c r="J133" s="233">
        <v>710</v>
      </c>
      <c r="K133" s="181"/>
      <c r="L133" s="96">
        <f t="shared" si="12"/>
        <v>710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1370</v>
      </c>
      <c r="D134" s="233">
        <v>450</v>
      </c>
      <c r="E134" s="52"/>
      <c r="F134" s="126">
        <f t="shared" si="10"/>
        <v>450</v>
      </c>
      <c r="G134" s="233">
        <v>0</v>
      </c>
      <c r="H134" s="181"/>
      <c r="I134" s="96">
        <f t="shared" si="11"/>
        <v>0</v>
      </c>
      <c r="J134" s="233">
        <v>920</v>
      </c>
      <c r="K134" s="181"/>
      <c r="L134" s="96">
        <f t="shared" si="12"/>
        <v>920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>
        <v>0</v>
      </c>
      <c r="H135" s="181"/>
      <c r="I135" s="96">
        <f t="shared" si="11"/>
        <v>0</v>
      </c>
      <c r="J135" s="233">
        <v>0</v>
      </c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285</v>
      </c>
      <c r="D136" s="233"/>
      <c r="E136" s="52"/>
      <c r="F136" s="126">
        <f t="shared" si="10"/>
        <v>0</v>
      </c>
      <c r="G136" s="233">
        <v>0</v>
      </c>
      <c r="H136" s="181"/>
      <c r="I136" s="96">
        <f t="shared" si="11"/>
        <v>0</v>
      </c>
      <c r="J136" s="233">
        <v>285</v>
      </c>
      <c r="K136" s="181"/>
      <c r="L136" s="96">
        <f t="shared" si="12"/>
        <v>285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570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v>0</v>
      </c>
      <c r="H137" s="104">
        <f>SUM(H138:H140)</f>
        <v>0</v>
      </c>
      <c r="I137" s="98">
        <f t="shared" si="11"/>
        <v>0</v>
      </c>
      <c r="J137" s="234">
        <v>570</v>
      </c>
      <c r="K137" s="104">
        <f>SUM(K138:K140)</f>
        <v>0</v>
      </c>
      <c r="L137" s="98">
        <f t="shared" si="12"/>
        <v>570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>
        <v>0</v>
      </c>
      <c r="H138" s="181"/>
      <c r="I138" s="96">
        <f t="shared" si="11"/>
        <v>0</v>
      </c>
      <c r="J138" s="233">
        <v>0</v>
      </c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570</v>
      </c>
      <c r="D139" s="233"/>
      <c r="E139" s="52"/>
      <c r="F139" s="126">
        <f t="shared" si="10"/>
        <v>0</v>
      </c>
      <c r="G139" s="233">
        <v>0</v>
      </c>
      <c r="H139" s="181"/>
      <c r="I139" s="96">
        <f t="shared" si="11"/>
        <v>0</v>
      </c>
      <c r="J139" s="233">
        <v>570</v>
      </c>
      <c r="K139" s="181"/>
      <c r="L139" s="96">
        <f t="shared" si="12"/>
        <v>570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>
        <v>0</v>
      </c>
      <c r="H140" s="181"/>
      <c r="I140" s="96">
        <f t="shared" si="11"/>
        <v>0</v>
      </c>
      <c r="J140" s="233">
        <v>0</v>
      </c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>
        <v>0</v>
      </c>
      <c r="H141" s="181"/>
      <c r="I141" s="96">
        <f t="shared" si="11"/>
        <v>0</v>
      </c>
      <c r="J141" s="233">
        <v>0</v>
      </c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75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v>0</v>
      </c>
      <c r="H142" s="104">
        <f>SUM(H143:H144)</f>
        <v>0</v>
      </c>
      <c r="I142" s="98">
        <f t="shared" si="11"/>
        <v>0</v>
      </c>
      <c r="J142" s="234">
        <v>75</v>
      </c>
      <c r="K142" s="104">
        <f>SUM(K143:K144)</f>
        <v>0</v>
      </c>
      <c r="L142" s="98">
        <f t="shared" si="12"/>
        <v>75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75</v>
      </c>
      <c r="D143" s="233"/>
      <c r="E143" s="52"/>
      <c r="F143" s="126">
        <f t="shared" si="10"/>
        <v>0</v>
      </c>
      <c r="G143" s="233">
        <v>0</v>
      </c>
      <c r="H143" s="181"/>
      <c r="I143" s="96">
        <f t="shared" si="11"/>
        <v>0</v>
      </c>
      <c r="J143" s="233">
        <v>75</v>
      </c>
      <c r="K143" s="181"/>
      <c r="L143" s="96">
        <f t="shared" si="12"/>
        <v>75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>
        <v>0</v>
      </c>
      <c r="H144" s="181"/>
      <c r="I144" s="96">
        <f t="shared" si="11"/>
        <v>0</v>
      </c>
      <c r="J144" s="233">
        <v>0</v>
      </c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2670</v>
      </c>
      <c r="D145" s="115">
        <f>SUM(D146:D151)</f>
        <v>1246</v>
      </c>
      <c r="E145" s="93">
        <f>SUM(E146:E151)</f>
        <v>0</v>
      </c>
      <c r="F145" s="231">
        <f t="shared" si="10"/>
        <v>1246</v>
      </c>
      <c r="G145" s="115">
        <v>0</v>
      </c>
      <c r="H145" s="179">
        <f>SUM(H146:H151)</f>
        <v>0</v>
      </c>
      <c r="I145" s="94">
        <f t="shared" si="11"/>
        <v>0</v>
      </c>
      <c r="J145" s="115">
        <v>1424</v>
      </c>
      <c r="K145" s="179">
        <f>SUM(K146:K151)</f>
        <v>0</v>
      </c>
      <c r="L145" s="94">
        <f t="shared" si="12"/>
        <v>1424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890</v>
      </c>
      <c r="D146" s="232">
        <v>356</v>
      </c>
      <c r="E146" s="47"/>
      <c r="F146" s="127">
        <f t="shared" si="10"/>
        <v>356</v>
      </c>
      <c r="G146" s="232">
        <v>0</v>
      </c>
      <c r="H146" s="180"/>
      <c r="I146" s="95">
        <f t="shared" si="11"/>
        <v>0</v>
      </c>
      <c r="J146" s="232">
        <v>534</v>
      </c>
      <c r="K146" s="180"/>
      <c r="L146" s="95">
        <f t="shared" si="12"/>
        <v>534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1420</v>
      </c>
      <c r="D147" s="233">
        <v>710</v>
      </c>
      <c r="E147" s="52"/>
      <c r="F147" s="126">
        <f t="shared" si="10"/>
        <v>710</v>
      </c>
      <c r="G147" s="233">
        <v>0</v>
      </c>
      <c r="H147" s="181"/>
      <c r="I147" s="96">
        <f t="shared" si="11"/>
        <v>0</v>
      </c>
      <c r="J147" s="233">
        <v>710</v>
      </c>
      <c r="K147" s="181"/>
      <c r="L147" s="96">
        <f t="shared" si="12"/>
        <v>710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>
        <v>0</v>
      </c>
      <c r="H148" s="181"/>
      <c r="I148" s="96">
        <f t="shared" si="11"/>
        <v>0</v>
      </c>
      <c r="J148" s="233">
        <v>0</v>
      </c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>
        <v>0</v>
      </c>
      <c r="H149" s="181"/>
      <c r="I149" s="96">
        <f t="shared" si="11"/>
        <v>0</v>
      </c>
      <c r="J149" s="233">
        <v>0</v>
      </c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360</v>
      </c>
      <c r="D150" s="233">
        <v>180</v>
      </c>
      <c r="E150" s="52"/>
      <c r="F150" s="126">
        <f t="shared" si="10"/>
        <v>180</v>
      </c>
      <c r="G150" s="233">
        <v>0</v>
      </c>
      <c r="H150" s="181"/>
      <c r="I150" s="96">
        <f t="shared" si="11"/>
        <v>0</v>
      </c>
      <c r="J150" s="233">
        <v>180</v>
      </c>
      <c r="K150" s="181"/>
      <c r="L150" s="96">
        <f t="shared" si="12"/>
        <v>180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>
        <v>0</v>
      </c>
      <c r="H151" s="181"/>
      <c r="I151" s="96">
        <f t="shared" si="11"/>
        <v>0</v>
      </c>
      <c r="J151" s="233">
        <v>0</v>
      </c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v>0</v>
      </c>
      <c r="H152" s="104">
        <f>SUM(H153:H159)</f>
        <v>0</v>
      </c>
      <c r="I152" s="98">
        <f t="shared" si="11"/>
        <v>0</v>
      </c>
      <c r="J152" s="234"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>
        <v>0</v>
      </c>
      <c r="H153" s="181"/>
      <c r="I153" s="96">
        <f t="shared" si="11"/>
        <v>0</v>
      </c>
      <c r="J153" s="233">
        <v>0</v>
      </c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>
        <v>0</v>
      </c>
      <c r="H154" s="181"/>
      <c r="I154" s="96">
        <f t="shared" si="11"/>
        <v>0</v>
      </c>
      <c r="J154" s="233">
        <v>0</v>
      </c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>
        <v>0</v>
      </c>
      <c r="H155" s="181"/>
      <c r="I155" s="96">
        <f t="shared" si="11"/>
        <v>0</v>
      </c>
      <c r="J155" s="233">
        <v>0</v>
      </c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>
        <v>0</v>
      </c>
      <c r="H156" s="181"/>
      <c r="I156" s="96">
        <f t="shared" si="11"/>
        <v>0</v>
      </c>
      <c r="J156" s="233">
        <v>0</v>
      </c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>
        <v>0</v>
      </c>
      <c r="H157" s="181"/>
      <c r="I157" s="96">
        <f t="shared" si="11"/>
        <v>0</v>
      </c>
      <c r="J157" s="233">
        <v>0</v>
      </c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>
        <v>0</v>
      </c>
      <c r="H158" s="181"/>
      <c r="I158" s="96">
        <f t="shared" si="11"/>
        <v>0</v>
      </c>
      <c r="J158" s="233">
        <v>0</v>
      </c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>
        <v>0</v>
      </c>
      <c r="H159" s="181"/>
      <c r="I159" s="96">
        <f t="shared" si="11"/>
        <v>0</v>
      </c>
      <c r="J159" s="233">
        <v>0</v>
      </c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1380</v>
      </c>
      <c r="D160" s="235">
        <v>690</v>
      </c>
      <c r="E160" s="99"/>
      <c r="F160" s="236">
        <f t="shared" si="10"/>
        <v>690</v>
      </c>
      <c r="G160" s="235">
        <v>0</v>
      </c>
      <c r="H160" s="182"/>
      <c r="I160" s="100">
        <f t="shared" si="11"/>
        <v>0</v>
      </c>
      <c r="J160" s="235">
        <v>690</v>
      </c>
      <c r="K160" s="182"/>
      <c r="L160" s="100">
        <f t="shared" si="12"/>
        <v>690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v>0</v>
      </c>
      <c r="H161" s="179">
        <f>SUM(H162:H163)</f>
        <v>0</v>
      </c>
      <c r="I161" s="94">
        <f t="shared" si="11"/>
        <v>0</v>
      </c>
      <c r="J161" s="115"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>
        <v>0</v>
      </c>
      <c r="H162" s="180"/>
      <c r="I162" s="95">
        <f t="shared" si="11"/>
        <v>0</v>
      </c>
      <c r="J162" s="232">
        <v>0</v>
      </c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>
        <v>0</v>
      </c>
      <c r="H163" s="181"/>
      <c r="I163" s="96">
        <f t="shared" si="11"/>
        <v>0</v>
      </c>
      <c r="J163" s="233">
        <v>0</v>
      </c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>
        <v>0</v>
      </c>
      <c r="H164" s="182"/>
      <c r="I164" s="100">
        <f t="shared" si="11"/>
        <v>0</v>
      </c>
      <c r="J164" s="235">
        <v>0</v>
      </c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>
        <v>0</v>
      </c>
      <c r="H165" s="184"/>
      <c r="I165" s="106">
        <f t="shared" si="11"/>
        <v>0</v>
      </c>
      <c r="J165" s="239">
        <v>0</v>
      </c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102</v>
      </c>
      <c r="D166" s="229">
        <f>SUM(D167,D172)</f>
        <v>102</v>
      </c>
      <c r="E166" s="43">
        <f>SUM(E167,E172)</f>
        <v>0</v>
      </c>
      <c r="F166" s="230">
        <f t="shared" si="10"/>
        <v>102</v>
      </c>
      <c r="G166" s="229">
        <v>0</v>
      </c>
      <c r="H166" s="91">
        <f t="shared" ref="H166:K166" si="17">SUM(H167,H172)</f>
        <v>0</v>
      </c>
      <c r="I166" s="101">
        <f t="shared" si="11"/>
        <v>0</v>
      </c>
      <c r="J166" s="229">
        <v>0</v>
      </c>
      <c r="K166" s="91">
        <f t="shared" si="17"/>
        <v>0</v>
      </c>
      <c r="L166" s="101">
        <f t="shared" si="12"/>
        <v>0</v>
      </c>
      <c r="M166" s="123">
        <f>SUM(M167,M172)</f>
        <v>0</v>
      </c>
      <c r="N166" s="114">
        <f t="shared" ref="N166" si="18">SUM(N167,N172)</f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102</v>
      </c>
      <c r="D167" s="237">
        <f>SUM(D168:D171)</f>
        <v>102</v>
      </c>
      <c r="E167" s="60">
        <f>SUM(E168:E171)</f>
        <v>0</v>
      </c>
      <c r="F167" s="238">
        <f t="shared" si="10"/>
        <v>102</v>
      </c>
      <c r="G167" s="237">
        <v>0</v>
      </c>
      <c r="H167" s="183">
        <f t="shared" ref="H167:K167" si="19">SUM(H168:H171)</f>
        <v>0</v>
      </c>
      <c r="I167" s="103">
        <f t="shared" si="11"/>
        <v>0</v>
      </c>
      <c r="J167" s="237">
        <v>0</v>
      </c>
      <c r="K167" s="183">
        <f t="shared" si="19"/>
        <v>0</v>
      </c>
      <c r="L167" s="103">
        <f t="shared" si="12"/>
        <v>0</v>
      </c>
      <c r="M167" s="289">
        <f>SUM(M168:M171)</f>
        <v>0</v>
      </c>
      <c r="N167" s="292">
        <f t="shared" ref="N167" si="20">SUM(N168:N171)</f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>
        <v>0</v>
      </c>
      <c r="H168" s="181"/>
      <c r="I168" s="96">
        <f t="shared" si="11"/>
        <v>0</v>
      </c>
      <c r="J168" s="233">
        <v>0</v>
      </c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102</v>
      </c>
      <c r="D169" s="233">
        <v>102</v>
      </c>
      <c r="E169" s="52"/>
      <c r="F169" s="126">
        <f t="shared" si="10"/>
        <v>102</v>
      </c>
      <c r="G169" s="233">
        <v>0</v>
      </c>
      <c r="H169" s="181"/>
      <c r="I169" s="96">
        <f t="shared" si="11"/>
        <v>0</v>
      </c>
      <c r="J169" s="233">
        <v>0</v>
      </c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>
        <v>0</v>
      </c>
      <c r="H170" s="181"/>
      <c r="I170" s="96">
        <f t="shared" si="11"/>
        <v>0</v>
      </c>
      <c r="J170" s="233">
        <v>0</v>
      </c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>
        <v>0</v>
      </c>
      <c r="H171" s="181"/>
      <c r="I171" s="96">
        <f t="shared" si="11"/>
        <v>0</v>
      </c>
      <c r="J171" s="233">
        <v>0</v>
      </c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>
        <v>0</v>
      </c>
      <c r="H172" s="181"/>
      <c r="I172" s="96">
        <f t="shared" si="11"/>
        <v>0</v>
      </c>
      <c r="J172" s="233">
        <v>0</v>
      </c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>
        <v>0</v>
      </c>
      <c r="H173" s="165"/>
      <c r="I173" s="29">
        <f t="shared" si="11"/>
        <v>0</v>
      </c>
      <c r="J173" s="199">
        <v>0</v>
      </c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v>0</v>
      </c>
      <c r="H174" s="178">
        <f>SUM(H175,H185)</f>
        <v>0</v>
      </c>
      <c r="I174" s="89">
        <f t="shared" si="11"/>
        <v>0</v>
      </c>
      <c r="J174" s="227"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v>0</v>
      </c>
      <c r="H175" s="91">
        <f t="shared" ref="H175:K175" si="21">SUM(H176,H180)</f>
        <v>0</v>
      </c>
      <c r="I175" s="101">
        <f t="shared" si="11"/>
        <v>0</v>
      </c>
      <c r="J175" s="229">
        <v>0</v>
      </c>
      <c r="K175" s="91">
        <f t="shared" si="21"/>
        <v>0</v>
      </c>
      <c r="L175" s="101">
        <f t="shared" si="12"/>
        <v>0</v>
      </c>
      <c r="M175" s="123">
        <f>SUM(M176,M180)</f>
        <v>0</v>
      </c>
      <c r="N175" s="114">
        <f t="shared" ref="N175" si="22">SUM(N176,N180)</f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v>0</v>
      </c>
      <c r="H176" s="183">
        <f>SUM(H177:H179)</f>
        <v>0</v>
      </c>
      <c r="I176" s="103">
        <f t="shared" si="11"/>
        <v>0</v>
      </c>
      <c r="J176" s="237"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>
        <v>0</v>
      </c>
      <c r="H177" s="181"/>
      <c r="I177" s="96">
        <f t="shared" si="11"/>
        <v>0</v>
      </c>
      <c r="J177" s="233">
        <v>0</v>
      </c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>
        <v>0</v>
      </c>
      <c r="H178" s="181"/>
      <c r="I178" s="96">
        <f t="shared" si="11"/>
        <v>0</v>
      </c>
      <c r="J178" s="233">
        <v>0</v>
      </c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>
        <v>0</v>
      </c>
      <c r="H179" s="181"/>
      <c r="I179" s="96">
        <f t="shared" si="11"/>
        <v>0</v>
      </c>
      <c r="J179" s="233">
        <v>0</v>
      </c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3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v>0</v>
      </c>
      <c r="H180" s="183">
        <f t="shared" ref="H180:K180" si="24">SUM(H181:H184)</f>
        <v>0</v>
      </c>
      <c r="I180" s="103">
        <f t="shared" si="11"/>
        <v>0</v>
      </c>
      <c r="J180" s="237">
        <v>0</v>
      </c>
      <c r="K180" s="183">
        <f t="shared" si="24"/>
        <v>0</v>
      </c>
      <c r="L180" s="103">
        <f t="shared" si="12"/>
        <v>0</v>
      </c>
      <c r="M180" s="125">
        <f>SUM(M181:M184)</f>
        <v>0</v>
      </c>
      <c r="N180" s="293">
        <f t="shared" ref="N180" si="25">SUM(N181:N184)</f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3"/>
        <v>0</v>
      </c>
      <c r="D181" s="233"/>
      <c r="E181" s="52"/>
      <c r="F181" s="126">
        <f t="shared" ref="F181:F244" si="26">D181+E181</f>
        <v>0</v>
      </c>
      <c r="G181" s="233">
        <v>0</v>
      </c>
      <c r="H181" s="181"/>
      <c r="I181" s="96">
        <f t="shared" ref="I181:I244" si="27">G181+H181</f>
        <v>0</v>
      </c>
      <c r="J181" s="233">
        <v>0</v>
      </c>
      <c r="K181" s="181"/>
      <c r="L181" s="96">
        <f t="shared" ref="L181:L244" si="28">J181+K181</f>
        <v>0</v>
      </c>
      <c r="M181" s="110"/>
      <c r="N181" s="52"/>
      <c r="O181" s="96">
        <f t="shared" ref="O181:O244" si="29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3"/>
        <v>0</v>
      </c>
      <c r="D182" s="233"/>
      <c r="E182" s="52"/>
      <c r="F182" s="126">
        <f t="shared" si="26"/>
        <v>0</v>
      </c>
      <c r="G182" s="233">
        <v>0</v>
      </c>
      <c r="H182" s="181"/>
      <c r="I182" s="96">
        <f t="shared" si="27"/>
        <v>0</v>
      </c>
      <c r="J182" s="233">
        <v>0</v>
      </c>
      <c r="K182" s="181"/>
      <c r="L182" s="96">
        <f t="shared" si="28"/>
        <v>0</v>
      </c>
      <c r="M182" s="110"/>
      <c r="N182" s="52"/>
      <c r="O182" s="96">
        <f t="shared" si="29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3"/>
        <v>0</v>
      </c>
      <c r="D183" s="233"/>
      <c r="E183" s="52"/>
      <c r="F183" s="126">
        <f t="shared" si="26"/>
        <v>0</v>
      </c>
      <c r="G183" s="233">
        <v>0</v>
      </c>
      <c r="H183" s="181"/>
      <c r="I183" s="96">
        <f t="shared" si="27"/>
        <v>0</v>
      </c>
      <c r="J183" s="233">
        <v>0</v>
      </c>
      <c r="K183" s="181"/>
      <c r="L183" s="96">
        <f t="shared" si="28"/>
        <v>0</v>
      </c>
      <c r="M183" s="110"/>
      <c r="N183" s="52"/>
      <c r="O183" s="96">
        <f t="shared" si="29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3"/>
        <v>0</v>
      </c>
      <c r="D184" s="241"/>
      <c r="E184" s="112"/>
      <c r="F184" s="242">
        <f t="shared" si="26"/>
        <v>0</v>
      </c>
      <c r="G184" s="241">
        <v>0</v>
      </c>
      <c r="H184" s="185"/>
      <c r="I184" s="135">
        <f t="shared" si="27"/>
        <v>0</v>
      </c>
      <c r="J184" s="241">
        <v>0</v>
      </c>
      <c r="K184" s="185"/>
      <c r="L184" s="135">
        <f t="shared" si="28"/>
        <v>0</v>
      </c>
      <c r="M184" s="113"/>
      <c r="N184" s="112"/>
      <c r="O184" s="135">
        <f t="shared" si="29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3"/>
        <v>0</v>
      </c>
      <c r="D185" s="243">
        <f>SUM(D186:D187)</f>
        <v>0</v>
      </c>
      <c r="E185" s="114">
        <f>SUM(E186:E187)</f>
        <v>0</v>
      </c>
      <c r="F185" s="140">
        <f t="shared" si="26"/>
        <v>0</v>
      </c>
      <c r="G185" s="243">
        <v>0</v>
      </c>
      <c r="H185" s="186">
        <f t="shared" ref="H185:K185" si="30">SUM(H186:H187)</f>
        <v>0</v>
      </c>
      <c r="I185" s="141">
        <f t="shared" si="27"/>
        <v>0</v>
      </c>
      <c r="J185" s="243">
        <v>0</v>
      </c>
      <c r="K185" s="186">
        <f t="shared" si="30"/>
        <v>0</v>
      </c>
      <c r="L185" s="141">
        <f t="shared" si="28"/>
        <v>0</v>
      </c>
      <c r="M185" s="123">
        <f>SUM(M186:M187)</f>
        <v>0</v>
      </c>
      <c r="N185" s="114">
        <f t="shared" ref="N185" si="31">SUM(N186:N187)</f>
        <v>0</v>
      </c>
      <c r="O185" s="141">
        <f t="shared" si="29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3"/>
        <v>0</v>
      </c>
      <c r="D186" s="235"/>
      <c r="E186" s="99"/>
      <c r="F186" s="236">
        <f t="shared" si="26"/>
        <v>0</v>
      </c>
      <c r="G186" s="235">
        <v>0</v>
      </c>
      <c r="H186" s="182"/>
      <c r="I186" s="100">
        <f t="shared" si="27"/>
        <v>0</v>
      </c>
      <c r="J186" s="235">
        <v>0</v>
      </c>
      <c r="K186" s="182"/>
      <c r="L186" s="100">
        <f t="shared" si="28"/>
        <v>0</v>
      </c>
      <c r="M186" s="282"/>
      <c r="N186" s="99"/>
      <c r="O186" s="100">
        <f t="shared" si="29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3"/>
        <v>0</v>
      </c>
      <c r="D187" s="232"/>
      <c r="E187" s="47"/>
      <c r="F187" s="127">
        <f t="shared" si="26"/>
        <v>0</v>
      </c>
      <c r="G187" s="232">
        <v>0</v>
      </c>
      <c r="H187" s="180"/>
      <c r="I187" s="95">
        <f t="shared" si="27"/>
        <v>0</v>
      </c>
      <c r="J187" s="232">
        <v>0</v>
      </c>
      <c r="K187" s="180"/>
      <c r="L187" s="95">
        <f t="shared" si="28"/>
        <v>0</v>
      </c>
      <c r="M187" s="275"/>
      <c r="N187" s="47"/>
      <c r="O187" s="95">
        <f t="shared" si="29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3"/>
        <v>0</v>
      </c>
      <c r="D188" s="227">
        <f>SUM(D189,D192)</f>
        <v>0</v>
      </c>
      <c r="E188" s="88">
        <f>SUM(E189,E192)</f>
        <v>0</v>
      </c>
      <c r="F188" s="228">
        <f t="shared" si="26"/>
        <v>0</v>
      </c>
      <c r="G188" s="227">
        <v>0</v>
      </c>
      <c r="H188" s="178">
        <f>SUM(H189,H192)</f>
        <v>0</v>
      </c>
      <c r="I188" s="89">
        <f t="shared" si="27"/>
        <v>0</v>
      </c>
      <c r="J188" s="227">
        <v>0</v>
      </c>
      <c r="K188" s="178">
        <f>SUM(K189,K192)</f>
        <v>0</v>
      </c>
      <c r="L188" s="89">
        <f t="shared" si="28"/>
        <v>0</v>
      </c>
      <c r="M188" s="122">
        <f>SUM(M189,M192)</f>
        <v>0</v>
      </c>
      <c r="N188" s="88">
        <f>SUM(N189,N192)</f>
        <v>0</v>
      </c>
      <c r="O188" s="89">
        <f t="shared" si="29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3"/>
        <v>0</v>
      </c>
      <c r="D189" s="229">
        <f>SUM(D190,D191)</f>
        <v>0</v>
      </c>
      <c r="E189" s="43">
        <f>SUM(E190,E191)</f>
        <v>0</v>
      </c>
      <c r="F189" s="230">
        <f t="shared" si="26"/>
        <v>0</v>
      </c>
      <c r="G189" s="229">
        <v>0</v>
      </c>
      <c r="H189" s="91">
        <f>SUM(H190,H191)</f>
        <v>0</v>
      </c>
      <c r="I189" s="101">
        <f t="shared" si="27"/>
        <v>0</v>
      </c>
      <c r="J189" s="229">
        <v>0</v>
      </c>
      <c r="K189" s="91">
        <f>SUM(K190,K191)</f>
        <v>0</v>
      </c>
      <c r="L189" s="101">
        <f t="shared" si="28"/>
        <v>0</v>
      </c>
      <c r="M189" s="109">
        <f>SUM(M190,M191)</f>
        <v>0</v>
      </c>
      <c r="N189" s="43">
        <f>SUM(N190,N191)</f>
        <v>0</v>
      </c>
      <c r="O189" s="101">
        <f t="shared" si="29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3"/>
        <v>0</v>
      </c>
      <c r="D190" s="232"/>
      <c r="E190" s="47"/>
      <c r="F190" s="127">
        <f t="shared" si="26"/>
        <v>0</v>
      </c>
      <c r="G190" s="232">
        <v>0</v>
      </c>
      <c r="H190" s="180"/>
      <c r="I190" s="95">
        <f t="shared" si="27"/>
        <v>0</v>
      </c>
      <c r="J190" s="232">
        <v>0</v>
      </c>
      <c r="K190" s="180"/>
      <c r="L190" s="95">
        <f t="shared" si="28"/>
        <v>0</v>
      </c>
      <c r="M190" s="275"/>
      <c r="N190" s="47"/>
      <c r="O190" s="95">
        <f t="shared" si="29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3"/>
        <v>0</v>
      </c>
      <c r="D191" s="233"/>
      <c r="E191" s="52"/>
      <c r="F191" s="126">
        <f t="shared" si="26"/>
        <v>0</v>
      </c>
      <c r="G191" s="233">
        <v>0</v>
      </c>
      <c r="H191" s="181"/>
      <c r="I191" s="96">
        <f t="shared" si="27"/>
        <v>0</v>
      </c>
      <c r="J191" s="233">
        <v>0</v>
      </c>
      <c r="K191" s="181"/>
      <c r="L191" s="96">
        <f t="shared" si="28"/>
        <v>0</v>
      </c>
      <c r="M191" s="110"/>
      <c r="N191" s="52"/>
      <c r="O191" s="96">
        <f t="shared" si="29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3"/>
        <v>0</v>
      </c>
      <c r="D192" s="229">
        <f>SUM(D193)</f>
        <v>0</v>
      </c>
      <c r="E192" s="43">
        <f>SUM(E193)</f>
        <v>0</v>
      </c>
      <c r="F192" s="230">
        <f t="shared" si="26"/>
        <v>0</v>
      </c>
      <c r="G192" s="229">
        <v>0</v>
      </c>
      <c r="H192" s="91">
        <f>SUM(H193)</f>
        <v>0</v>
      </c>
      <c r="I192" s="101">
        <f t="shared" si="27"/>
        <v>0</v>
      </c>
      <c r="J192" s="229">
        <v>0</v>
      </c>
      <c r="K192" s="91">
        <f>SUM(K193)</f>
        <v>0</v>
      </c>
      <c r="L192" s="101">
        <f t="shared" si="28"/>
        <v>0</v>
      </c>
      <c r="M192" s="109">
        <f>SUM(M193)</f>
        <v>0</v>
      </c>
      <c r="N192" s="43">
        <f>SUM(N193)</f>
        <v>0</v>
      </c>
      <c r="O192" s="101">
        <f t="shared" si="29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3"/>
        <v>0</v>
      </c>
      <c r="D193" s="237">
        <f>SUM(D194:D194)</f>
        <v>0</v>
      </c>
      <c r="E193" s="60">
        <f>SUM(E194:E194)</f>
        <v>0</v>
      </c>
      <c r="F193" s="238">
        <f t="shared" si="26"/>
        <v>0</v>
      </c>
      <c r="G193" s="237">
        <v>0</v>
      </c>
      <c r="H193" s="183">
        <f>SUM(H194:H194)</f>
        <v>0</v>
      </c>
      <c r="I193" s="103">
        <f t="shared" si="27"/>
        <v>0</v>
      </c>
      <c r="J193" s="237">
        <v>0</v>
      </c>
      <c r="K193" s="183">
        <f>SUM(K194:K194)</f>
        <v>0</v>
      </c>
      <c r="L193" s="103">
        <f t="shared" si="28"/>
        <v>0</v>
      </c>
      <c r="M193" s="124">
        <f>SUM(M194:M194)</f>
        <v>0</v>
      </c>
      <c r="N193" s="60">
        <f>SUM(N194:N194)</f>
        <v>0</v>
      </c>
      <c r="O193" s="103">
        <f t="shared" si="29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3"/>
        <v>0</v>
      </c>
      <c r="D194" s="233"/>
      <c r="E194" s="52"/>
      <c r="F194" s="126">
        <f t="shared" si="26"/>
        <v>0</v>
      </c>
      <c r="G194" s="233">
        <v>0</v>
      </c>
      <c r="H194" s="181"/>
      <c r="I194" s="96">
        <f t="shared" si="27"/>
        <v>0</v>
      </c>
      <c r="J194" s="233">
        <v>0</v>
      </c>
      <c r="K194" s="181"/>
      <c r="L194" s="96">
        <f t="shared" si="28"/>
        <v>0</v>
      </c>
      <c r="M194" s="110"/>
      <c r="N194" s="52"/>
      <c r="O194" s="96">
        <f t="shared" si="29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3"/>
        <v>26760</v>
      </c>
      <c r="D195" s="225">
        <f>SUM(D196,D231,D269)</f>
        <v>2629</v>
      </c>
      <c r="E195" s="85">
        <f>SUM(E196,E231,E269)</f>
        <v>0</v>
      </c>
      <c r="F195" s="226">
        <f t="shared" si="26"/>
        <v>2629</v>
      </c>
      <c r="G195" s="225">
        <v>0</v>
      </c>
      <c r="H195" s="177">
        <f>SUM(H196,H231,H269)</f>
        <v>0</v>
      </c>
      <c r="I195" s="86">
        <f t="shared" si="27"/>
        <v>0</v>
      </c>
      <c r="J195" s="225">
        <v>21280</v>
      </c>
      <c r="K195" s="177">
        <f>SUM(K196,K231,K269)</f>
        <v>0</v>
      </c>
      <c r="L195" s="86">
        <f t="shared" si="28"/>
        <v>21280</v>
      </c>
      <c r="M195" s="290">
        <f>SUM(M196,M231,M269)</f>
        <v>2851</v>
      </c>
      <c r="N195" s="294">
        <f>SUM(N196,N231,N269)</f>
        <v>0</v>
      </c>
      <c r="O195" s="299">
        <f t="shared" si="29"/>
        <v>2851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26760</v>
      </c>
      <c r="D196" s="227">
        <f>D197+D205</f>
        <v>2629</v>
      </c>
      <c r="E196" s="88">
        <f>E197+E205</f>
        <v>0</v>
      </c>
      <c r="F196" s="228">
        <f t="shared" si="26"/>
        <v>2629</v>
      </c>
      <c r="G196" s="227">
        <v>0</v>
      </c>
      <c r="H196" s="178">
        <f>H197+H205</f>
        <v>0</v>
      </c>
      <c r="I196" s="89">
        <f t="shared" si="27"/>
        <v>0</v>
      </c>
      <c r="J196" s="227">
        <v>21280</v>
      </c>
      <c r="K196" s="178">
        <f>K197+K205</f>
        <v>0</v>
      </c>
      <c r="L196" s="89">
        <f t="shared" si="28"/>
        <v>21280</v>
      </c>
      <c r="M196" s="122">
        <f>M197+M205</f>
        <v>2851</v>
      </c>
      <c r="N196" s="88">
        <f>N197+N205</f>
        <v>0</v>
      </c>
      <c r="O196" s="89">
        <f t="shared" si="29"/>
        <v>2851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3"/>
        <v>255</v>
      </c>
      <c r="D197" s="229">
        <f>D198+D199+D202+D203+D204</f>
        <v>255</v>
      </c>
      <c r="E197" s="43">
        <f>E198+E199+E202+E203+E204</f>
        <v>0</v>
      </c>
      <c r="F197" s="230">
        <f t="shared" si="26"/>
        <v>255</v>
      </c>
      <c r="G197" s="229">
        <v>0</v>
      </c>
      <c r="H197" s="91">
        <f>H198+H199+H202+H203+H204</f>
        <v>0</v>
      </c>
      <c r="I197" s="101">
        <f t="shared" si="27"/>
        <v>0</v>
      </c>
      <c r="J197" s="229">
        <v>0</v>
      </c>
      <c r="K197" s="91">
        <f>K198+K199+K202+K203+K204</f>
        <v>0</v>
      </c>
      <c r="L197" s="101">
        <f t="shared" si="28"/>
        <v>0</v>
      </c>
      <c r="M197" s="109">
        <f>M198+M199+M202+M203+M204</f>
        <v>0</v>
      </c>
      <c r="N197" s="43">
        <f>N198+N199+N202+N203+N204</f>
        <v>0</v>
      </c>
      <c r="O197" s="101">
        <f t="shared" si="29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3"/>
        <v>0</v>
      </c>
      <c r="D198" s="232"/>
      <c r="E198" s="47"/>
      <c r="F198" s="127">
        <f t="shared" si="26"/>
        <v>0</v>
      </c>
      <c r="G198" s="232">
        <v>0</v>
      </c>
      <c r="H198" s="180"/>
      <c r="I198" s="95">
        <f t="shared" si="27"/>
        <v>0</v>
      </c>
      <c r="J198" s="232">
        <v>0</v>
      </c>
      <c r="K198" s="180"/>
      <c r="L198" s="95">
        <f t="shared" si="28"/>
        <v>0</v>
      </c>
      <c r="M198" s="275"/>
      <c r="N198" s="47"/>
      <c r="O198" s="95">
        <f t="shared" si="29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3"/>
        <v>255</v>
      </c>
      <c r="D199" s="234">
        <f>D200+D201</f>
        <v>255</v>
      </c>
      <c r="E199" s="34">
        <f>E200+E201</f>
        <v>0</v>
      </c>
      <c r="F199" s="131">
        <f t="shared" si="26"/>
        <v>255</v>
      </c>
      <c r="G199" s="234">
        <v>0</v>
      </c>
      <c r="H199" s="104">
        <f>H200+H201</f>
        <v>0</v>
      </c>
      <c r="I199" s="98">
        <f t="shared" si="27"/>
        <v>0</v>
      </c>
      <c r="J199" s="234">
        <v>0</v>
      </c>
      <c r="K199" s="104">
        <f>K200+K201</f>
        <v>0</v>
      </c>
      <c r="L199" s="98">
        <f t="shared" si="28"/>
        <v>0</v>
      </c>
      <c r="M199" s="119">
        <f>M200+M201</f>
        <v>0</v>
      </c>
      <c r="N199" s="34">
        <f>N200+N201</f>
        <v>0</v>
      </c>
      <c r="O199" s="98">
        <f t="shared" si="29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3"/>
        <v>255</v>
      </c>
      <c r="D200" s="233">
        <v>255</v>
      </c>
      <c r="E200" s="52"/>
      <c r="F200" s="126">
        <f t="shared" si="26"/>
        <v>255</v>
      </c>
      <c r="G200" s="233">
        <v>0</v>
      </c>
      <c r="H200" s="181"/>
      <c r="I200" s="96">
        <f t="shared" si="27"/>
        <v>0</v>
      </c>
      <c r="J200" s="233">
        <v>0</v>
      </c>
      <c r="K200" s="181"/>
      <c r="L200" s="96">
        <f t="shared" si="28"/>
        <v>0</v>
      </c>
      <c r="M200" s="110"/>
      <c r="N200" s="52"/>
      <c r="O200" s="96">
        <f t="shared" si="29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3"/>
        <v>0</v>
      </c>
      <c r="D201" s="233"/>
      <c r="E201" s="52"/>
      <c r="F201" s="126">
        <f t="shared" si="26"/>
        <v>0</v>
      </c>
      <c r="G201" s="233">
        <v>0</v>
      </c>
      <c r="H201" s="181"/>
      <c r="I201" s="96">
        <f t="shared" si="27"/>
        <v>0</v>
      </c>
      <c r="J201" s="233">
        <v>0</v>
      </c>
      <c r="K201" s="181"/>
      <c r="L201" s="96">
        <f t="shared" si="28"/>
        <v>0</v>
      </c>
      <c r="M201" s="110"/>
      <c r="N201" s="52"/>
      <c r="O201" s="96">
        <f t="shared" si="29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3"/>
        <v>0</v>
      </c>
      <c r="D202" s="233"/>
      <c r="E202" s="52"/>
      <c r="F202" s="126">
        <f t="shared" si="26"/>
        <v>0</v>
      </c>
      <c r="G202" s="233">
        <v>0</v>
      </c>
      <c r="H202" s="181"/>
      <c r="I202" s="96">
        <f t="shared" si="27"/>
        <v>0</v>
      </c>
      <c r="J202" s="233">
        <v>0</v>
      </c>
      <c r="K202" s="181"/>
      <c r="L202" s="96">
        <f t="shared" si="28"/>
        <v>0</v>
      </c>
      <c r="M202" s="110"/>
      <c r="N202" s="52"/>
      <c r="O202" s="96">
        <f t="shared" si="29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3"/>
        <v>0</v>
      </c>
      <c r="D203" s="233"/>
      <c r="E203" s="52"/>
      <c r="F203" s="126">
        <f t="shared" si="26"/>
        <v>0</v>
      </c>
      <c r="G203" s="233">
        <v>0</v>
      </c>
      <c r="H203" s="181"/>
      <c r="I203" s="96">
        <f t="shared" si="27"/>
        <v>0</v>
      </c>
      <c r="J203" s="233">
        <v>0</v>
      </c>
      <c r="K203" s="181"/>
      <c r="L203" s="96">
        <f t="shared" si="28"/>
        <v>0</v>
      </c>
      <c r="M203" s="110"/>
      <c r="N203" s="52"/>
      <c r="O203" s="96">
        <f t="shared" si="29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3"/>
        <v>0</v>
      </c>
      <c r="D204" s="233"/>
      <c r="E204" s="52"/>
      <c r="F204" s="126">
        <f t="shared" si="26"/>
        <v>0</v>
      </c>
      <c r="G204" s="233">
        <v>0</v>
      </c>
      <c r="H204" s="181"/>
      <c r="I204" s="96">
        <f t="shared" si="27"/>
        <v>0</v>
      </c>
      <c r="J204" s="233">
        <v>0</v>
      </c>
      <c r="K204" s="181"/>
      <c r="L204" s="96">
        <f t="shared" si="28"/>
        <v>0</v>
      </c>
      <c r="M204" s="110"/>
      <c r="N204" s="52"/>
      <c r="O204" s="96">
        <f t="shared" si="29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3"/>
        <v>26505</v>
      </c>
      <c r="D205" s="229">
        <f>D206+D216+D217+D226+D227+D228+D230</f>
        <v>2374</v>
      </c>
      <c r="E205" s="43">
        <f>E206+E216+E217+E226+E227+E228+E230</f>
        <v>0</v>
      </c>
      <c r="F205" s="230">
        <f t="shared" si="26"/>
        <v>2374</v>
      </c>
      <c r="G205" s="229">
        <v>0</v>
      </c>
      <c r="H205" s="91">
        <f>H206+H216+H217+H226+H227+H228+H230</f>
        <v>0</v>
      </c>
      <c r="I205" s="101">
        <f t="shared" si="27"/>
        <v>0</v>
      </c>
      <c r="J205" s="229">
        <v>21280</v>
      </c>
      <c r="K205" s="91">
        <f>K206+K216+K217+K226+K227+K228+K230</f>
        <v>0</v>
      </c>
      <c r="L205" s="101">
        <f t="shared" si="28"/>
        <v>21280</v>
      </c>
      <c r="M205" s="109">
        <f>M206+M216+M217+M226+M227+M228+M230</f>
        <v>2851</v>
      </c>
      <c r="N205" s="43">
        <f>N206+N216+N217+N226+N227+N228+N230</f>
        <v>0</v>
      </c>
      <c r="O205" s="101">
        <f t="shared" si="29"/>
        <v>2851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3"/>
        <v>0</v>
      </c>
      <c r="D206" s="115">
        <f>SUM(D207:D215)</f>
        <v>0</v>
      </c>
      <c r="E206" s="93">
        <f>SUM(E207:E215)</f>
        <v>0</v>
      </c>
      <c r="F206" s="231">
        <f t="shared" si="26"/>
        <v>0</v>
      </c>
      <c r="G206" s="115">
        <v>0</v>
      </c>
      <c r="H206" s="179">
        <f>SUM(H207:H215)</f>
        <v>0</v>
      </c>
      <c r="I206" s="94">
        <f t="shared" si="27"/>
        <v>0</v>
      </c>
      <c r="J206" s="115">
        <v>0</v>
      </c>
      <c r="K206" s="179">
        <f>SUM(K207:K215)</f>
        <v>0</v>
      </c>
      <c r="L206" s="94">
        <f t="shared" si="28"/>
        <v>0</v>
      </c>
      <c r="M206" s="120">
        <f>SUM(M207:M215)</f>
        <v>0</v>
      </c>
      <c r="N206" s="93">
        <f>SUM(N207:N215)</f>
        <v>0</v>
      </c>
      <c r="O206" s="94">
        <f t="shared" si="29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3"/>
        <v>0</v>
      </c>
      <c r="D207" s="232"/>
      <c r="E207" s="47"/>
      <c r="F207" s="127">
        <f t="shared" si="26"/>
        <v>0</v>
      </c>
      <c r="G207" s="232">
        <v>0</v>
      </c>
      <c r="H207" s="180"/>
      <c r="I207" s="95">
        <f t="shared" si="27"/>
        <v>0</v>
      </c>
      <c r="J207" s="232">
        <v>0</v>
      </c>
      <c r="K207" s="180"/>
      <c r="L207" s="95">
        <f t="shared" si="28"/>
        <v>0</v>
      </c>
      <c r="M207" s="275"/>
      <c r="N207" s="47"/>
      <c r="O207" s="95">
        <f t="shared" si="29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3"/>
        <v>0</v>
      </c>
      <c r="D208" s="233"/>
      <c r="E208" s="52"/>
      <c r="F208" s="126">
        <f t="shared" si="26"/>
        <v>0</v>
      </c>
      <c r="G208" s="233">
        <v>0</v>
      </c>
      <c r="H208" s="181"/>
      <c r="I208" s="96">
        <f t="shared" si="27"/>
        <v>0</v>
      </c>
      <c r="J208" s="233">
        <v>0</v>
      </c>
      <c r="K208" s="181"/>
      <c r="L208" s="96">
        <f t="shared" si="28"/>
        <v>0</v>
      </c>
      <c r="M208" s="110"/>
      <c r="N208" s="52"/>
      <c r="O208" s="96">
        <f t="shared" si="29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3"/>
        <v>0</v>
      </c>
      <c r="D209" s="233"/>
      <c r="E209" s="52"/>
      <c r="F209" s="126">
        <f t="shared" si="26"/>
        <v>0</v>
      </c>
      <c r="G209" s="233">
        <v>0</v>
      </c>
      <c r="H209" s="181"/>
      <c r="I209" s="96">
        <f t="shared" si="27"/>
        <v>0</v>
      </c>
      <c r="J209" s="233">
        <v>0</v>
      </c>
      <c r="K209" s="181"/>
      <c r="L209" s="96">
        <f t="shared" si="28"/>
        <v>0</v>
      </c>
      <c r="M209" s="110"/>
      <c r="N209" s="52"/>
      <c r="O209" s="96">
        <f t="shared" si="29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3"/>
        <v>0</v>
      </c>
      <c r="D210" s="233"/>
      <c r="E210" s="52"/>
      <c r="F210" s="126">
        <f t="shared" si="26"/>
        <v>0</v>
      </c>
      <c r="G210" s="233">
        <v>0</v>
      </c>
      <c r="H210" s="181"/>
      <c r="I210" s="96">
        <f t="shared" si="27"/>
        <v>0</v>
      </c>
      <c r="J210" s="233">
        <v>0</v>
      </c>
      <c r="K210" s="181"/>
      <c r="L210" s="96">
        <f t="shared" si="28"/>
        <v>0</v>
      </c>
      <c r="M210" s="110"/>
      <c r="N210" s="52"/>
      <c r="O210" s="96">
        <f t="shared" si="29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3"/>
        <v>0</v>
      </c>
      <c r="D211" s="233"/>
      <c r="E211" s="52"/>
      <c r="F211" s="126">
        <f t="shared" si="26"/>
        <v>0</v>
      </c>
      <c r="G211" s="233">
        <v>0</v>
      </c>
      <c r="H211" s="181"/>
      <c r="I211" s="96">
        <f t="shared" si="27"/>
        <v>0</v>
      </c>
      <c r="J211" s="233">
        <v>0</v>
      </c>
      <c r="K211" s="181"/>
      <c r="L211" s="96">
        <f t="shared" si="28"/>
        <v>0</v>
      </c>
      <c r="M211" s="110"/>
      <c r="N211" s="52"/>
      <c r="O211" s="96">
        <f t="shared" si="29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3"/>
        <v>0</v>
      </c>
      <c r="D212" s="233"/>
      <c r="E212" s="52"/>
      <c r="F212" s="126">
        <f t="shared" si="26"/>
        <v>0</v>
      </c>
      <c r="G212" s="233">
        <v>0</v>
      </c>
      <c r="H212" s="181"/>
      <c r="I212" s="96">
        <f t="shared" si="27"/>
        <v>0</v>
      </c>
      <c r="J212" s="233">
        <v>0</v>
      </c>
      <c r="K212" s="181"/>
      <c r="L212" s="96">
        <f t="shared" si="28"/>
        <v>0</v>
      </c>
      <c r="M212" s="110"/>
      <c r="N212" s="52"/>
      <c r="O212" s="96">
        <f t="shared" si="29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3"/>
        <v>0</v>
      </c>
      <c r="D213" s="233"/>
      <c r="E213" s="52"/>
      <c r="F213" s="126">
        <f t="shared" si="26"/>
        <v>0</v>
      </c>
      <c r="G213" s="233">
        <v>0</v>
      </c>
      <c r="H213" s="181"/>
      <c r="I213" s="96">
        <f t="shared" si="27"/>
        <v>0</v>
      </c>
      <c r="J213" s="233">
        <v>0</v>
      </c>
      <c r="K213" s="181"/>
      <c r="L213" s="96">
        <f t="shared" si="28"/>
        <v>0</v>
      </c>
      <c r="M213" s="110"/>
      <c r="N213" s="52"/>
      <c r="O213" s="96">
        <f t="shared" si="29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3"/>
        <v>0</v>
      </c>
      <c r="D214" s="233"/>
      <c r="E214" s="52"/>
      <c r="F214" s="126">
        <f t="shared" si="26"/>
        <v>0</v>
      </c>
      <c r="G214" s="233">
        <v>0</v>
      </c>
      <c r="H214" s="181"/>
      <c r="I214" s="96">
        <f t="shared" si="27"/>
        <v>0</v>
      </c>
      <c r="J214" s="233">
        <v>0</v>
      </c>
      <c r="K214" s="181"/>
      <c r="L214" s="96">
        <f t="shared" si="28"/>
        <v>0</v>
      </c>
      <c r="M214" s="110"/>
      <c r="N214" s="52"/>
      <c r="O214" s="96">
        <f t="shared" si="29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3"/>
        <v>0</v>
      </c>
      <c r="D215" s="233"/>
      <c r="E215" s="52"/>
      <c r="F215" s="126">
        <f t="shared" si="26"/>
        <v>0</v>
      </c>
      <c r="G215" s="233">
        <v>0</v>
      </c>
      <c r="H215" s="181"/>
      <c r="I215" s="96">
        <f t="shared" si="27"/>
        <v>0</v>
      </c>
      <c r="J215" s="233">
        <v>0</v>
      </c>
      <c r="K215" s="181"/>
      <c r="L215" s="96">
        <f t="shared" si="28"/>
        <v>0</v>
      </c>
      <c r="M215" s="110"/>
      <c r="N215" s="52"/>
      <c r="O215" s="96">
        <f t="shared" si="29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3"/>
        <v>0</v>
      </c>
      <c r="D216" s="233"/>
      <c r="E216" s="52"/>
      <c r="F216" s="126">
        <f t="shared" si="26"/>
        <v>0</v>
      </c>
      <c r="G216" s="233">
        <v>0</v>
      </c>
      <c r="H216" s="181"/>
      <c r="I216" s="96">
        <f t="shared" si="27"/>
        <v>0</v>
      </c>
      <c r="J216" s="233">
        <v>0</v>
      </c>
      <c r="K216" s="181"/>
      <c r="L216" s="96">
        <f t="shared" si="28"/>
        <v>0</v>
      </c>
      <c r="M216" s="110"/>
      <c r="N216" s="52"/>
      <c r="O216" s="96">
        <f t="shared" si="29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3"/>
        <v>26505</v>
      </c>
      <c r="D217" s="234">
        <f>SUM(D218:D225)</f>
        <v>2374</v>
      </c>
      <c r="E217" s="34">
        <f>SUM(E218:E225)</f>
        <v>0</v>
      </c>
      <c r="F217" s="131">
        <f t="shared" si="26"/>
        <v>2374</v>
      </c>
      <c r="G217" s="234">
        <v>0</v>
      </c>
      <c r="H217" s="104">
        <f>SUM(H218:H225)</f>
        <v>0</v>
      </c>
      <c r="I217" s="98">
        <f t="shared" si="27"/>
        <v>0</v>
      </c>
      <c r="J217" s="234">
        <v>21280</v>
      </c>
      <c r="K217" s="104">
        <f>SUM(K218:K225)</f>
        <v>0</v>
      </c>
      <c r="L217" s="98">
        <f t="shared" si="28"/>
        <v>21280</v>
      </c>
      <c r="M217" s="119">
        <f>SUM(M218:M225)</f>
        <v>2851</v>
      </c>
      <c r="N217" s="34">
        <f>SUM(N218:N225)</f>
        <v>0</v>
      </c>
      <c r="O217" s="98">
        <f t="shared" si="29"/>
        <v>2851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3"/>
        <v>0</v>
      </c>
      <c r="D218" s="233"/>
      <c r="E218" s="52"/>
      <c r="F218" s="126">
        <f t="shared" si="26"/>
        <v>0</v>
      </c>
      <c r="G218" s="233">
        <v>0</v>
      </c>
      <c r="H218" s="181"/>
      <c r="I218" s="96">
        <f t="shared" si="27"/>
        <v>0</v>
      </c>
      <c r="J218" s="233">
        <v>0</v>
      </c>
      <c r="K218" s="181"/>
      <c r="L218" s="96">
        <f t="shared" si="28"/>
        <v>0</v>
      </c>
      <c r="M218" s="110"/>
      <c r="N218" s="52"/>
      <c r="O218" s="96">
        <f t="shared" si="29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3"/>
        <v>0</v>
      </c>
      <c r="D219" s="233"/>
      <c r="E219" s="52"/>
      <c r="F219" s="126">
        <f t="shared" si="26"/>
        <v>0</v>
      </c>
      <c r="G219" s="233">
        <v>0</v>
      </c>
      <c r="H219" s="181"/>
      <c r="I219" s="96">
        <f t="shared" si="27"/>
        <v>0</v>
      </c>
      <c r="J219" s="233">
        <v>0</v>
      </c>
      <c r="K219" s="181"/>
      <c r="L219" s="96">
        <f t="shared" si="28"/>
        <v>0</v>
      </c>
      <c r="M219" s="110"/>
      <c r="N219" s="52"/>
      <c r="O219" s="96">
        <f t="shared" si="29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3"/>
        <v>430</v>
      </c>
      <c r="D220" s="233"/>
      <c r="E220" s="52"/>
      <c r="F220" s="126">
        <f t="shared" si="26"/>
        <v>0</v>
      </c>
      <c r="G220" s="233">
        <v>0</v>
      </c>
      <c r="H220" s="181"/>
      <c r="I220" s="96">
        <f t="shared" si="27"/>
        <v>0</v>
      </c>
      <c r="J220" s="233">
        <v>430</v>
      </c>
      <c r="K220" s="181"/>
      <c r="L220" s="96">
        <f t="shared" si="28"/>
        <v>430</v>
      </c>
      <c r="M220" s="110"/>
      <c r="N220" s="52"/>
      <c r="O220" s="96">
        <f t="shared" si="29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3"/>
        <v>0</v>
      </c>
      <c r="D221" s="233"/>
      <c r="E221" s="52"/>
      <c r="F221" s="126">
        <f t="shared" si="26"/>
        <v>0</v>
      </c>
      <c r="G221" s="233">
        <v>0</v>
      </c>
      <c r="H221" s="181"/>
      <c r="I221" s="96">
        <f t="shared" si="27"/>
        <v>0</v>
      </c>
      <c r="J221" s="233">
        <v>0</v>
      </c>
      <c r="K221" s="181"/>
      <c r="L221" s="96">
        <f t="shared" si="28"/>
        <v>0</v>
      </c>
      <c r="M221" s="110"/>
      <c r="N221" s="52"/>
      <c r="O221" s="96">
        <f t="shared" si="29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3"/>
        <v>0</v>
      </c>
      <c r="D222" s="233"/>
      <c r="E222" s="52"/>
      <c r="F222" s="126">
        <f t="shared" si="26"/>
        <v>0</v>
      </c>
      <c r="G222" s="233">
        <v>0</v>
      </c>
      <c r="H222" s="181"/>
      <c r="I222" s="96">
        <f t="shared" si="27"/>
        <v>0</v>
      </c>
      <c r="J222" s="233">
        <v>0</v>
      </c>
      <c r="K222" s="181"/>
      <c r="L222" s="96">
        <f t="shared" si="28"/>
        <v>0</v>
      </c>
      <c r="M222" s="110"/>
      <c r="N222" s="52"/>
      <c r="O222" s="96">
        <f t="shared" si="29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3"/>
        <v>0</v>
      </c>
      <c r="D223" s="233"/>
      <c r="E223" s="52"/>
      <c r="F223" s="126">
        <f t="shared" si="26"/>
        <v>0</v>
      </c>
      <c r="G223" s="233">
        <v>0</v>
      </c>
      <c r="H223" s="181"/>
      <c r="I223" s="96">
        <f t="shared" si="27"/>
        <v>0</v>
      </c>
      <c r="J223" s="233">
        <v>0</v>
      </c>
      <c r="K223" s="181"/>
      <c r="L223" s="96">
        <f t="shared" si="28"/>
        <v>0</v>
      </c>
      <c r="M223" s="110"/>
      <c r="N223" s="52"/>
      <c r="O223" s="96">
        <f t="shared" si="29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3"/>
        <v>4774</v>
      </c>
      <c r="D224" s="233">
        <f>1890+484</f>
        <v>2374</v>
      </c>
      <c r="E224" s="52"/>
      <c r="F224" s="126">
        <f t="shared" si="26"/>
        <v>2374</v>
      </c>
      <c r="G224" s="233">
        <v>0</v>
      </c>
      <c r="H224" s="181"/>
      <c r="I224" s="96">
        <f t="shared" si="27"/>
        <v>0</v>
      </c>
      <c r="J224" s="233">
        <v>2400</v>
      </c>
      <c r="K224" s="181"/>
      <c r="L224" s="96">
        <f t="shared" si="28"/>
        <v>2400</v>
      </c>
      <c r="M224" s="110"/>
      <c r="N224" s="52"/>
      <c r="O224" s="96">
        <f t="shared" si="29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3"/>
        <v>21301</v>
      </c>
      <c r="D225" s="233"/>
      <c r="E225" s="52"/>
      <c r="F225" s="126">
        <f t="shared" si="26"/>
        <v>0</v>
      </c>
      <c r="G225" s="233">
        <v>0</v>
      </c>
      <c r="H225" s="181"/>
      <c r="I225" s="96">
        <f t="shared" si="27"/>
        <v>0</v>
      </c>
      <c r="J225" s="233">
        <v>18450</v>
      </c>
      <c r="K225" s="181"/>
      <c r="L225" s="96">
        <f t="shared" si="28"/>
        <v>18450</v>
      </c>
      <c r="M225" s="110">
        <v>2851</v>
      </c>
      <c r="N225" s="52"/>
      <c r="O225" s="96">
        <f t="shared" si="29"/>
        <v>2851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3"/>
        <v>0</v>
      </c>
      <c r="D226" s="233"/>
      <c r="E226" s="52"/>
      <c r="F226" s="126">
        <f t="shared" si="26"/>
        <v>0</v>
      </c>
      <c r="G226" s="233">
        <v>0</v>
      </c>
      <c r="H226" s="181"/>
      <c r="I226" s="96">
        <f t="shared" si="27"/>
        <v>0</v>
      </c>
      <c r="J226" s="233">
        <v>0</v>
      </c>
      <c r="K226" s="181"/>
      <c r="L226" s="96">
        <f t="shared" si="28"/>
        <v>0</v>
      </c>
      <c r="M226" s="110"/>
      <c r="N226" s="52"/>
      <c r="O226" s="96">
        <f t="shared" si="29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3"/>
        <v>0</v>
      </c>
      <c r="D227" s="233"/>
      <c r="E227" s="52"/>
      <c r="F227" s="126">
        <f t="shared" si="26"/>
        <v>0</v>
      </c>
      <c r="G227" s="233">
        <v>0</v>
      </c>
      <c r="H227" s="181"/>
      <c r="I227" s="96">
        <f t="shared" si="27"/>
        <v>0</v>
      </c>
      <c r="J227" s="233">
        <v>0</v>
      </c>
      <c r="K227" s="181"/>
      <c r="L227" s="96">
        <f t="shared" si="28"/>
        <v>0</v>
      </c>
      <c r="M227" s="110"/>
      <c r="N227" s="52"/>
      <c r="O227" s="96">
        <f t="shared" si="29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3"/>
        <v>0</v>
      </c>
      <c r="D228" s="234">
        <f>SUM(D229)</f>
        <v>0</v>
      </c>
      <c r="E228" s="34">
        <f>SUM(E229)</f>
        <v>0</v>
      </c>
      <c r="F228" s="131">
        <f t="shared" si="26"/>
        <v>0</v>
      </c>
      <c r="G228" s="234">
        <v>0</v>
      </c>
      <c r="H228" s="104">
        <f>SUM(H229)</f>
        <v>0</v>
      </c>
      <c r="I228" s="98">
        <f t="shared" si="27"/>
        <v>0</v>
      </c>
      <c r="J228" s="234">
        <v>0</v>
      </c>
      <c r="K228" s="104">
        <f>SUM(K229)</f>
        <v>0</v>
      </c>
      <c r="L228" s="98">
        <f t="shared" si="28"/>
        <v>0</v>
      </c>
      <c r="M228" s="119">
        <f>SUM(M229)</f>
        <v>0</v>
      </c>
      <c r="N228" s="34">
        <f>SUM(N229)</f>
        <v>0</v>
      </c>
      <c r="O228" s="98">
        <f t="shared" si="29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3"/>
        <v>0</v>
      </c>
      <c r="D229" s="233"/>
      <c r="E229" s="52"/>
      <c r="F229" s="126">
        <f t="shared" si="26"/>
        <v>0</v>
      </c>
      <c r="G229" s="233">
        <v>0</v>
      </c>
      <c r="H229" s="181"/>
      <c r="I229" s="96">
        <f t="shared" si="27"/>
        <v>0</v>
      </c>
      <c r="J229" s="233">
        <v>0</v>
      </c>
      <c r="K229" s="181"/>
      <c r="L229" s="96">
        <f t="shared" si="28"/>
        <v>0</v>
      </c>
      <c r="M229" s="110"/>
      <c r="N229" s="52"/>
      <c r="O229" s="96">
        <f t="shared" si="29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3"/>
        <v>0</v>
      </c>
      <c r="D230" s="235"/>
      <c r="E230" s="99"/>
      <c r="F230" s="236">
        <f t="shared" si="26"/>
        <v>0</v>
      </c>
      <c r="G230" s="235">
        <v>0</v>
      </c>
      <c r="H230" s="182"/>
      <c r="I230" s="100">
        <f t="shared" si="27"/>
        <v>0</v>
      </c>
      <c r="J230" s="235">
        <v>0</v>
      </c>
      <c r="K230" s="182"/>
      <c r="L230" s="100">
        <f t="shared" si="28"/>
        <v>0</v>
      </c>
      <c r="M230" s="282"/>
      <c r="N230" s="99"/>
      <c r="O230" s="100">
        <f t="shared" si="29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3"/>
        <v>0</v>
      </c>
      <c r="D231" s="227">
        <f>D232+D252+D259</f>
        <v>0</v>
      </c>
      <c r="E231" s="88">
        <f>E232+E252+E259</f>
        <v>0</v>
      </c>
      <c r="F231" s="228">
        <f t="shared" si="26"/>
        <v>0</v>
      </c>
      <c r="G231" s="227">
        <v>0</v>
      </c>
      <c r="H231" s="178">
        <f>H232+H252+H259</f>
        <v>0</v>
      </c>
      <c r="I231" s="89">
        <f t="shared" si="27"/>
        <v>0</v>
      </c>
      <c r="J231" s="227">
        <v>0</v>
      </c>
      <c r="K231" s="178">
        <f>K232+K252+K259</f>
        <v>0</v>
      </c>
      <c r="L231" s="89">
        <f t="shared" si="28"/>
        <v>0</v>
      </c>
      <c r="M231" s="122">
        <f>M232+M252+M259</f>
        <v>0</v>
      </c>
      <c r="N231" s="88">
        <f>N232+N252+N259</f>
        <v>0</v>
      </c>
      <c r="O231" s="89">
        <f t="shared" si="29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v>0</v>
      </c>
      <c r="H232" s="186">
        <f>SUM(H233,H234,H236,H239,H245,H246,H247)</f>
        <v>0</v>
      </c>
      <c r="I232" s="141">
        <f t="shared" si="27"/>
        <v>0</v>
      </c>
      <c r="J232" s="243">
        <v>0</v>
      </c>
      <c r="K232" s="186">
        <f>SUM(K233,K234,K236,K239,K245,K246,K247)</f>
        <v>0</v>
      </c>
      <c r="L232" s="141">
        <f t="shared" si="28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9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3"/>
        <v>0</v>
      </c>
      <c r="D233" s="232"/>
      <c r="E233" s="47"/>
      <c r="F233" s="127">
        <f t="shared" si="26"/>
        <v>0</v>
      </c>
      <c r="G233" s="232">
        <v>0</v>
      </c>
      <c r="H233" s="180"/>
      <c r="I233" s="95">
        <f t="shared" si="27"/>
        <v>0</v>
      </c>
      <c r="J233" s="232">
        <v>0</v>
      </c>
      <c r="K233" s="180"/>
      <c r="L233" s="95">
        <f t="shared" si="28"/>
        <v>0</v>
      </c>
      <c r="M233" s="275"/>
      <c r="N233" s="47"/>
      <c r="O233" s="95">
        <f t="shared" si="29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3"/>
        <v>0</v>
      </c>
      <c r="D234" s="233">
        <f>SUM(D235)</f>
        <v>0</v>
      </c>
      <c r="E234" s="181">
        <f>SUM(E235)</f>
        <v>0</v>
      </c>
      <c r="F234" s="131">
        <f t="shared" si="26"/>
        <v>0</v>
      </c>
      <c r="G234" s="233">
        <v>0</v>
      </c>
      <c r="H234" s="181">
        <f>SUM(H235)</f>
        <v>0</v>
      </c>
      <c r="I234" s="98">
        <f t="shared" si="27"/>
        <v>0</v>
      </c>
      <c r="J234" s="233">
        <v>0</v>
      </c>
      <c r="K234" s="181">
        <f>SUM(K235)</f>
        <v>0</v>
      </c>
      <c r="L234" s="98">
        <f t="shared" si="28"/>
        <v>0</v>
      </c>
      <c r="M234" s="233">
        <f>SUM(M235)</f>
        <v>0</v>
      </c>
      <c r="N234" s="181">
        <f>SUM(N235)</f>
        <v>0</v>
      </c>
      <c r="O234" s="98">
        <f t="shared" si="29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3"/>
        <v>0</v>
      </c>
      <c r="D235" s="233"/>
      <c r="E235" s="52"/>
      <c r="F235" s="131">
        <f t="shared" si="26"/>
        <v>0</v>
      </c>
      <c r="G235" s="233">
        <v>0</v>
      </c>
      <c r="H235" s="181"/>
      <c r="I235" s="98">
        <f t="shared" si="27"/>
        <v>0</v>
      </c>
      <c r="J235" s="233">
        <v>0</v>
      </c>
      <c r="K235" s="181"/>
      <c r="L235" s="98">
        <f t="shared" si="28"/>
        <v>0</v>
      </c>
      <c r="M235" s="110"/>
      <c r="N235" s="52"/>
      <c r="O235" s="98">
        <f t="shared" si="29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3"/>
        <v>0</v>
      </c>
      <c r="D236" s="234">
        <f>SUM(D237:D238)</f>
        <v>0</v>
      </c>
      <c r="E236" s="34">
        <f>SUM(E237:E238)</f>
        <v>0</v>
      </c>
      <c r="F236" s="131">
        <f t="shared" si="26"/>
        <v>0</v>
      </c>
      <c r="G236" s="234">
        <v>0</v>
      </c>
      <c r="H236" s="104">
        <f>SUM(H237:H238)</f>
        <v>0</v>
      </c>
      <c r="I236" s="98">
        <f t="shared" si="27"/>
        <v>0</v>
      </c>
      <c r="J236" s="234">
        <v>0</v>
      </c>
      <c r="K236" s="104">
        <f>SUM(K237:K238)</f>
        <v>0</v>
      </c>
      <c r="L236" s="98">
        <f t="shared" si="28"/>
        <v>0</v>
      </c>
      <c r="M236" s="119">
        <f>SUM(M237:M238)</f>
        <v>0</v>
      </c>
      <c r="N236" s="34">
        <f>SUM(N237:N238)</f>
        <v>0</v>
      </c>
      <c r="O236" s="98">
        <f t="shared" si="29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3"/>
        <v>0</v>
      </c>
      <c r="D237" s="233"/>
      <c r="E237" s="52"/>
      <c r="F237" s="126">
        <f t="shared" si="26"/>
        <v>0</v>
      </c>
      <c r="G237" s="233">
        <v>0</v>
      </c>
      <c r="H237" s="181"/>
      <c r="I237" s="96">
        <f t="shared" si="27"/>
        <v>0</v>
      </c>
      <c r="J237" s="233">
        <v>0</v>
      </c>
      <c r="K237" s="181"/>
      <c r="L237" s="96">
        <f t="shared" si="28"/>
        <v>0</v>
      </c>
      <c r="M237" s="110"/>
      <c r="N237" s="52"/>
      <c r="O237" s="96">
        <f t="shared" si="29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3"/>
        <v>0</v>
      </c>
      <c r="D238" s="233"/>
      <c r="E238" s="52"/>
      <c r="F238" s="126">
        <f t="shared" si="26"/>
        <v>0</v>
      </c>
      <c r="G238" s="233">
        <v>0</v>
      </c>
      <c r="H238" s="181"/>
      <c r="I238" s="96">
        <f t="shared" si="27"/>
        <v>0</v>
      </c>
      <c r="J238" s="233">
        <v>0</v>
      </c>
      <c r="K238" s="181"/>
      <c r="L238" s="96">
        <f t="shared" si="28"/>
        <v>0</v>
      </c>
      <c r="M238" s="110"/>
      <c r="N238" s="52"/>
      <c r="O238" s="96">
        <f t="shared" si="29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3"/>
        <v>0</v>
      </c>
      <c r="D239" s="234">
        <f>SUM(D240:D244)</f>
        <v>0</v>
      </c>
      <c r="E239" s="34">
        <f>SUM(E240:E244)</f>
        <v>0</v>
      </c>
      <c r="F239" s="131">
        <f t="shared" si="26"/>
        <v>0</v>
      </c>
      <c r="G239" s="234">
        <v>0</v>
      </c>
      <c r="H239" s="104">
        <f>SUM(H240:H244)</f>
        <v>0</v>
      </c>
      <c r="I239" s="98">
        <f t="shared" si="27"/>
        <v>0</v>
      </c>
      <c r="J239" s="234">
        <v>0</v>
      </c>
      <c r="K239" s="104">
        <f>SUM(K240:K244)</f>
        <v>0</v>
      </c>
      <c r="L239" s="98">
        <f t="shared" si="28"/>
        <v>0</v>
      </c>
      <c r="M239" s="119">
        <f>SUM(M240:M244)</f>
        <v>0</v>
      </c>
      <c r="N239" s="34">
        <f>SUM(N240:N244)</f>
        <v>0</v>
      </c>
      <c r="O239" s="98">
        <f t="shared" si="29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3"/>
        <v>0</v>
      </c>
      <c r="D240" s="233"/>
      <c r="E240" s="52"/>
      <c r="F240" s="126">
        <f t="shared" si="26"/>
        <v>0</v>
      </c>
      <c r="G240" s="233">
        <v>0</v>
      </c>
      <c r="H240" s="181"/>
      <c r="I240" s="96">
        <f t="shared" si="27"/>
        <v>0</v>
      </c>
      <c r="J240" s="233">
        <v>0</v>
      </c>
      <c r="K240" s="181"/>
      <c r="L240" s="96">
        <f t="shared" si="28"/>
        <v>0</v>
      </c>
      <c r="M240" s="110"/>
      <c r="N240" s="52"/>
      <c r="O240" s="96">
        <f t="shared" si="29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3"/>
        <v>0</v>
      </c>
      <c r="D241" s="233"/>
      <c r="E241" s="52"/>
      <c r="F241" s="126">
        <f t="shared" si="26"/>
        <v>0</v>
      </c>
      <c r="G241" s="233">
        <v>0</v>
      </c>
      <c r="H241" s="181"/>
      <c r="I241" s="96">
        <f t="shared" si="27"/>
        <v>0</v>
      </c>
      <c r="J241" s="233">
        <v>0</v>
      </c>
      <c r="K241" s="181"/>
      <c r="L241" s="96">
        <f t="shared" si="28"/>
        <v>0</v>
      </c>
      <c r="M241" s="110"/>
      <c r="N241" s="52"/>
      <c r="O241" s="96">
        <f t="shared" si="29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3"/>
        <v>0</v>
      </c>
      <c r="D242" s="233"/>
      <c r="E242" s="52"/>
      <c r="F242" s="126">
        <f t="shared" si="26"/>
        <v>0</v>
      </c>
      <c r="G242" s="233">
        <v>0</v>
      </c>
      <c r="H242" s="181"/>
      <c r="I242" s="96">
        <f t="shared" si="27"/>
        <v>0</v>
      </c>
      <c r="J242" s="233">
        <v>0</v>
      </c>
      <c r="K242" s="181"/>
      <c r="L242" s="96">
        <f t="shared" si="28"/>
        <v>0</v>
      </c>
      <c r="M242" s="110"/>
      <c r="N242" s="52"/>
      <c r="O242" s="96">
        <f t="shared" si="29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3"/>
        <v>0</v>
      </c>
      <c r="D243" s="233"/>
      <c r="E243" s="52"/>
      <c r="F243" s="126">
        <f t="shared" si="26"/>
        <v>0</v>
      </c>
      <c r="G243" s="233">
        <v>0</v>
      </c>
      <c r="H243" s="181"/>
      <c r="I243" s="96">
        <f t="shared" si="27"/>
        <v>0</v>
      </c>
      <c r="J243" s="233">
        <v>0</v>
      </c>
      <c r="K243" s="181"/>
      <c r="L243" s="96">
        <f t="shared" si="28"/>
        <v>0</v>
      </c>
      <c r="M243" s="110"/>
      <c r="N243" s="52"/>
      <c r="O243" s="96">
        <f t="shared" si="29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3"/>
        <v>0</v>
      </c>
      <c r="D244" s="233"/>
      <c r="E244" s="52"/>
      <c r="F244" s="126">
        <f t="shared" si="26"/>
        <v>0</v>
      </c>
      <c r="G244" s="233">
        <v>0</v>
      </c>
      <c r="H244" s="181"/>
      <c r="I244" s="96">
        <f t="shared" si="27"/>
        <v>0</v>
      </c>
      <c r="J244" s="233">
        <v>0</v>
      </c>
      <c r="K244" s="181"/>
      <c r="L244" s="96">
        <f t="shared" si="28"/>
        <v>0</v>
      </c>
      <c r="M244" s="110"/>
      <c r="N244" s="52"/>
      <c r="O244" s="96">
        <f t="shared" si="29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3"/>
        <v>0</v>
      </c>
      <c r="D245" s="233"/>
      <c r="E245" s="52"/>
      <c r="F245" s="126">
        <f t="shared" ref="F245:F286" si="32">D245+E245</f>
        <v>0</v>
      </c>
      <c r="G245" s="233">
        <v>0</v>
      </c>
      <c r="H245" s="181"/>
      <c r="I245" s="96">
        <f t="shared" ref="I245:I286" si="33">G245+H245</f>
        <v>0</v>
      </c>
      <c r="J245" s="233">
        <v>0</v>
      </c>
      <c r="K245" s="181"/>
      <c r="L245" s="96">
        <f t="shared" ref="L245:L286" si="34">J245+K245</f>
        <v>0</v>
      </c>
      <c r="M245" s="110"/>
      <c r="N245" s="52"/>
      <c r="O245" s="96">
        <f t="shared" ref="O245:O276" si="35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3"/>
        <v>0</v>
      </c>
      <c r="D246" s="233"/>
      <c r="E246" s="52"/>
      <c r="F246" s="126">
        <f t="shared" si="32"/>
        <v>0</v>
      </c>
      <c r="G246" s="233">
        <v>0</v>
      </c>
      <c r="H246" s="181"/>
      <c r="I246" s="96">
        <f t="shared" si="33"/>
        <v>0</v>
      </c>
      <c r="J246" s="233">
        <v>0</v>
      </c>
      <c r="K246" s="181"/>
      <c r="L246" s="96">
        <f t="shared" si="34"/>
        <v>0</v>
      </c>
      <c r="M246" s="110"/>
      <c r="N246" s="52"/>
      <c r="O246" s="96">
        <f t="shared" si="35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3"/>
        <v>0</v>
      </c>
      <c r="D247" s="237">
        <f>SUM(D248:D251)</f>
        <v>0</v>
      </c>
      <c r="E247" s="60">
        <f>SUM(E248:E251)</f>
        <v>0</v>
      </c>
      <c r="F247" s="238">
        <f t="shared" si="32"/>
        <v>0</v>
      </c>
      <c r="G247" s="237">
        <v>0</v>
      </c>
      <c r="H247" s="183">
        <f t="shared" ref="H247:K247" si="36">SUM(H248:H251)</f>
        <v>0</v>
      </c>
      <c r="I247" s="103">
        <f t="shared" si="33"/>
        <v>0</v>
      </c>
      <c r="J247" s="237">
        <v>0</v>
      </c>
      <c r="K247" s="183">
        <f t="shared" si="36"/>
        <v>0</v>
      </c>
      <c r="L247" s="103">
        <f t="shared" si="34"/>
        <v>0</v>
      </c>
      <c r="M247" s="125">
        <f>SUM(M248:M251)</f>
        <v>0</v>
      </c>
      <c r="N247" s="293">
        <f t="shared" ref="N247" si="37">SUM(N248:N251)</f>
        <v>0</v>
      </c>
      <c r="O247" s="298">
        <f t="shared" si="35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3"/>
        <v>0</v>
      </c>
      <c r="D248" s="233"/>
      <c r="E248" s="52"/>
      <c r="F248" s="126">
        <f t="shared" si="32"/>
        <v>0</v>
      </c>
      <c r="G248" s="233">
        <v>0</v>
      </c>
      <c r="H248" s="181"/>
      <c r="I248" s="96">
        <f t="shared" si="33"/>
        <v>0</v>
      </c>
      <c r="J248" s="233">
        <v>0</v>
      </c>
      <c r="K248" s="181"/>
      <c r="L248" s="96">
        <f t="shared" si="34"/>
        <v>0</v>
      </c>
      <c r="M248" s="110"/>
      <c r="N248" s="52"/>
      <c r="O248" s="96">
        <f t="shared" si="35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3"/>
        <v>0</v>
      </c>
      <c r="D249" s="233"/>
      <c r="E249" s="52"/>
      <c r="F249" s="126">
        <f t="shared" si="32"/>
        <v>0</v>
      </c>
      <c r="G249" s="233">
        <v>0</v>
      </c>
      <c r="H249" s="181"/>
      <c r="I249" s="96">
        <f t="shared" si="33"/>
        <v>0</v>
      </c>
      <c r="J249" s="233">
        <v>0</v>
      </c>
      <c r="K249" s="181"/>
      <c r="L249" s="96">
        <f t="shared" si="34"/>
        <v>0</v>
      </c>
      <c r="M249" s="110"/>
      <c r="N249" s="52"/>
      <c r="O249" s="96">
        <f t="shared" si="35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3"/>
        <v>0</v>
      </c>
      <c r="D250" s="233"/>
      <c r="E250" s="52"/>
      <c r="F250" s="126">
        <f t="shared" si="32"/>
        <v>0</v>
      </c>
      <c r="G250" s="233">
        <v>0</v>
      </c>
      <c r="H250" s="181"/>
      <c r="I250" s="96">
        <f t="shared" si="33"/>
        <v>0</v>
      </c>
      <c r="J250" s="233">
        <v>0</v>
      </c>
      <c r="K250" s="181"/>
      <c r="L250" s="96">
        <f t="shared" si="34"/>
        <v>0</v>
      </c>
      <c r="M250" s="110"/>
      <c r="N250" s="52"/>
      <c r="O250" s="96">
        <f t="shared" si="35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3"/>
        <v>0</v>
      </c>
      <c r="D251" s="233"/>
      <c r="E251" s="52"/>
      <c r="F251" s="126">
        <f t="shared" si="32"/>
        <v>0</v>
      </c>
      <c r="G251" s="233">
        <v>0</v>
      </c>
      <c r="H251" s="181"/>
      <c r="I251" s="96">
        <f t="shared" si="33"/>
        <v>0</v>
      </c>
      <c r="J251" s="233">
        <v>0</v>
      </c>
      <c r="K251" s="181"/>
      <c r="L251" s="96">
        <f t="shared" si="34"/>
        <v>0</v>
      </c>
      <c r="M251" s="110"/>
      <c r="N251" s="52"/>
      <c r="O251" s="96">
        <f t="shared" si="35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3"/>
        <v>0</v>
      </c>
      <c r="D252" s="229">
        <f>SUM(D253,D257,D258)</f>
        <v>0</v>
      </c>
      <c r="E252" s="43">
        <f>SUM(E253,E257,E258)</f>
        <v>0</v>
      </c>
      <c r="F252" s="230">
        <f t="shared" si="32"/>
        <v>0</v>
      </c>
      <c r="G252" s="229">
        <v>0</v>
      </c>
      <c r="H252" s="91">
        <f t="shared" ref="H252:K252" si="38">SUM(H253,H257,H258)</f>
        <v>0</v>
      </c>
      <c r="I252" s="101">
        <f t="shared" si="33"/>
        <v>0</v>
      </c>
      <c r="J252" s="229">
        <v>0</v>
      </c>
      <c r="K252" s="91">
        <f t="shared" si="38"/>
        <v>0</v>
      </c>
      <c r="L252" s="101">
        <f t="shared" si="34"/>
        <v>0</v>
      </c>
      <c r="M252" s="121">
        <f>SUM(M253,M257,M258)</f>
        <v>0</v>
      </c>
      <c r="N252" s="55">
        <f t="shared" ref="N252" si="39">SUM(N253,N257,N258)</f>
        <v>0</v>
      </c>
      <c r="O252" s="265">
        <f t="shared" si="35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3"/>
        <v>0</v>
      </c>
      <c r="D253" s="237">
        <f>SUM(D254:D256)</f>
        <v>0</v>
      </c>
      <c r="E253" s="60">
        <f>SUM(E254:E256)</f>
        <v>0</v>
      </c>
      <c r="F253" s="238">
        <f t="shared" si="32"/>
        <v>0</v>
      </c>
      <c r="G253" s="237">
        <v>0</v>
      </c>
      <c r="H253" s="183">
        <f t="shared" ref="H253:K253" si="40">SUM(H254:H256)</f>
        <v>0</v>
      </c>
      <c r="I253" s="103">
        <f t="shared" si="33"/>
        <v>0</v>
      </c>
      <c r="J253" s="237">
        <v>0</v>
      </c>
      <c r="K253" s="183">
        <f t="shared" si="40"/>
        <v>0</v>
      </c>
      <c r="L253" s="103">
        <f t="shared" si="34"/>
        <v>0</v>
      </c>
      <c r="M253" s="124">
        <f>SUM(M254:M256)</f>
        <v>0</v>
      </c>
      <c r="N253" s="60">
        <f t="shared" ref="N253" si="41">SUM(N254:N256)</f>
        <v>0</v>
      </c>
      <c r="O253" s="103">
        <f t="shared" si="35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3"/>
        <v>0</v>
      </c>
      <c r="D254" s="233"/>
      <c r="E254" s="52"/>
      <c r="F254" s="126">
        <f t="shared" si="32"/>
        <v>0</v>
      </c>
      <c r="G254" s="233">
        <v>0</v>
      </c>
      <c r="H254" s="181"/>
      <c r="I254" s="96">
        <f t="shared" si="33"/>
        <v>0</v>
      </c>
      <c r="J254" s="233">
        <v>0</v>
      </c>
      <c r="K254" s="181"/>
      <c r="L254" s="96">
        <f t="shared" si="34"/>
        <v>0</v>
      </c>
      <c r="M254" s="110"/>
      <c r="N254" s="52"/>
      <c r="O254" s="96">
        <f t="shared" si="35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3"/>
        <v>0</v>
      </c>
      <c r="D255" s="233"/>
      <c r="E255" s="52"/>
      <c r="F255" s="126">
        <f t="shared" si="32"/>
        <v>0</v>
      </c>
      <c r="G255" s="233">
        <v>0</v>
      </c>
      <c r="H255" s="181"/>
      <c r="I255" s="96">
        <f t="shared" si="33"/>
        <v>0</v>
      </c>
      <c r="J255" s="233">
        <v>0</v>
      </c>
      <c r="K255" s="181"/>
      <c r="L255" s="96">
        <f t="shared" si="34"/>
        <v>0</v>
      </c>
      <c r="M255" s="110"/>
      <c r="N255" s="52"/>
      <c r="O255" s="96">
        <f t="shared" si="35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3"/>
        <v>0</v>
      </c>
      <c r="D256" s="232"/>
      <c r="E256" s="47"/>
      <c r="F256" s="127">
        <f t="shared" si="32"/>
        <v>0</v>
      </c>
      <c r="G256" s="232">
        <v>0</v>
      </c>
      <c r="H256" s="180"/>
      <c r="I256" s="95">
        <f t="shared" si="33"/>
        <v>0</v>
      </c>
      <c r="J256" s="232">
        <v>0</v>
      </c>
      <c r="K256" s="180"/>
      <c r="L256" s="95">
        <f t="shared" si="34"/>
        <v>0</v>
      </c>
      <c r="M256" s="275"/>
      <c r="N256" s="47"/>
      <c r="O256" s="95">
        <f t="shared" si="35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2">F257+I257+L257+O257</f>
        <v>0</v>
      </c>
      <c r="D257" s="241"/>
      <c r="E257" s="112"/>
      <c r="F257" s="242">
        <f t="shared" si="32"/>
        <v>0</v>
      </c>
      <c r="G257" s="241">
        <v>0</v>
      </c>
      <c r="H257" s="185"/>
      <c r="I257" s="135">
        <f t="shared" si="33"/>
        <v>0</v>
      </c>
      <c r="J257" s="241">
        <v>0</v>
      </c>
      <c r="K257" s="185"/>
      <c r="L257" s="135">
        <f t="shared" si="34"/>
        <v>0</v>
      </c>
      <c r="M257" s="113"/>
      <c r="N257" s="112"/>
      <c r="O257" s="135">
        <f t="shared" si="35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2"/>
        <v>0</v>
      </c>
      <c r="D258" s="233"/>
      <c r="E258" s="52"/>
      <c r="F258" s="126">
        <f t="shared" si="32"/>
        <v>0</v>
      </c>
      <c r="G258" s="233">
        <v>0</v>
      </c>
      <c r="H258" s="181"/>
      <c r="I258" s="96">
        <f t="shared" si="33"/>
        <v>0</v>
      </c>
      <c r="J258" s="233">
        <v>0</v>
      </c>
      <c r="K258" s="181"/>
      <c r="L258" s="96">
        <f t="shared" si="34"/>
        <v>0</v>
      </c>
      <c r="M258" s="110"/>
      <c r="N258" s="52"/>
      <c r="O258" s="96">
        <f t="shared" si="35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2"/>
        <v>0</v>
      </c>
      <c r="D259" s="229">
        <f>SUM(D260,D264)</f>
        <v>0</v>
      </c>
      <c r="E259" s="43">
        <f>SUM(E260,E264)</f>
        <v>0</v>
      </c>
      <c r="F259" s="230">
        <f t="shared" si="32"/>
        <v>0</v>
      </c>
      <c r="G259" s="229">
        <v>0</v>
      </c>
      <c r="H259" s="91">
        <f t="shared" ref="H259:K259" si="43">SUM(H260,H264)</f>
        <v>0</v>
      </c>
      <c r="I259" s="101">
        <f t="shared" si="33"/>
        <v>0</v>
      </c>
      <c r="J259" s="229">
        <v>0</v>
      </c>
      <c r="K259" s="91">
        <f t="shared" si="43"/>
        <v>0</v>
      </c>
      <c r="L259" s="101">
        <f t="shared" si="34"/>
        <v>0</v>
      </c>
      <c r="M259" s="121">
        <f>SUM(M260,M264)</f>
        <v>0</v>
      </c>
      <c r="N259" s="55">
        <f t="shared" ref="N259" si="44">SUM(N260,N264)</f>
        <v>0</v>
      </c>
      <c r="O259" s="265">
        <f t="shared" si="35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2"/>
        <v>0</v>
      </c>
      <c r="D260" s="237">
        <f>SUM(D261:D263)</f>
        <v>0</v>
      </c>
      <c r="E260" s="60">
        <f>SUM(E261:E263)</f>
        <v>0</v>
      </c>
      <c r="F260" s="238">
        <f t="shared" si="32"/>
        <v>0</v>
      </c>
      <c r="G260" s="237">
        <v>0</v>
      </c>
      <c r="H260" s="183">
        <f t="shared" ref="H260:K260" si="45">SUM(H261:H263)</f>
        <v>0</v>
      </c>
      <c r="I260" s="103">
        <f t="shared" si="33"/>
        <v>0</v>
      </c>
      <c r="J260" s="237">
        <v>0</v>
      </c>
      <c r="K260" s="183">
        <f t="shared" si="45"/>
        <v>0</v>
      </c>
      <c r="L260" s="103">
        <f t="shared" si="34"/>
        <v>0</v>
      </c>
      <c r="M260" s="289">
        <f>SUM(M261:M263)</f>
        <v>0</v>
      </c>
      <c r="N260" s="292">
        <f t="shared" ref="N260" si="46">SUM(N261:N263)</f>
        <v>0</v>
      </c>
      <c r="O260" s="297">
        <f t="shared" si="35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2"/>
        <v>0</v>
      </c>
      <c r="D261" s="233"/>
      <c r="E261" s="52"/>
      <c r="F261" s="126">
        <f t="shared" si="32"/>
        <v>0</v>
      </c>
      <c r="G261" s="233">
        <v>0</v>
      </c>
      <c r="H261" s="181"/>
      <c r="I261" s="96">
        <f t="shared" si="33"/>
        <v>0</v>
      </c>
      <c r="J261" s="233">
        <v>0</v>
      </c>
      <c r="K261" s="181"/>
      <c r="L261" s="96">
        <f t="shared" si="34"/>
        <v>0</v>
      </c>
      <c r="M261" s="110"/>
      <c r="N261" s="52"/>
      <c r="O261" s="96">
        <f t="shared" si="35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2"/>
        <v>0</v>
      </c>
      <c r="D262" s="233"/>
      <c r="E262" s="52"/>
      <c r="F262" s="126">
        <f t="shared" si="32"/>
        <v>0</v>
      </c>
      <c r="G262" s="233">
        <v>0</v>
      </c>
      <c r="H262" s="181"/>
      <c r="I262" s="96">
        <f t="shared" si="33"/>
        <v>0</v>
      </c>
      <c r="J262" s="233">
        <v>0</v>
      </c>
      <c r="K262" s="181"/>
      <c r="L262" s="96">
        <f t="shared" si="34"/>
        <v>0</v>
      </c>
      <c r="M262" s="110"/>
      <c r="N262" s="52"/>
      <c r="O262" s="96">
        <f t="shared" si="35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2"/>
        <v>0</v>
      </c>
      <c r="D263" s="233"/>
      <c r="E263" s="52"/>
      <c r="F263" s="126">
        <f t="shared" si="32"/>
        <v>0</v>
      </c>
      <c r="G263" s="233">
        <v>0</v>
      </c>
      <c r="H263" s="181"/>
      <c r="I263" s="96">
        <f t="shared" si="33"/>
        <v>0</v>
      </c>
      <c r="J263" s="233">
        <v>0</v>
      </c>
      <c r="K263" s="181"/>
      <c r="L263" s="96">
        <f t="shared" si="34"/>
        <v>0</v>
      </c>
      <c r="M263" s="110"/>
      <c r="N263" s="52"/>
      <c r="O263" s="96">
        <f t="shared" si="35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2"/>
        <v>0</v>
      </c>
      <c r="D264" s="234">
        <f>SUM(D265:D268)</f>
        <v>0</v>
      </c>
      <c r="E264" s="34">
        <f>SUM(E265:E268)</f>
        <v>0</v>
      </c>
      <c r="F264" s="131">
        <f t="shared" si="32"/>
        <v>0</v>
      </c>
      <c r="G264" s="234">
        <v>0</v>
      </c>
      <c r="H264" s="104">
        <f>SUM(H265:H268)</f>
        <v>0</v>
      </c>
      <c r="I264" s="98">
        <f t="shared" si="33"/>
        <v>0</v>
      </c>
      <c r="J264" s="234">
        <v>0</v>
      </c>
      <c r="K264" s="104">
        <f>SUM(K265:K268)</f>
        <v>0</v>
      </c>
      <c r="L264" s="98">
        <f t="shared" si="34"/>
        <v>0</v>
      </c>
      <c r="M264" s="119">
        <f>SUM(M265:M268)</f>
        <v>0</v>
      </c>
      <c r="N264" s="34">
        <f>SUM(N265:N268)</f>
        <v>0</v>
      </c>
      <c r="O264" s="98">
        <f t="shared" si="35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2"/>
        <v>0</v>
      </c>
      <c r="D265" s="233"/>
      <c r="E265" s="52"/>
      <c r="F265" s="126">
        <f t="shared" si="32"/>
        <v>0</v>
      </c>
      <c r="G265" s="233">
        <v>0</v>
      </c>
      <c r="H265" s="181"/>
      <c r="I265" s="96">
        <f t="shared" si="33"/>
        <v>0</v>
      </c>
      <c r="J265" s="233">
        <v>0</v>
      </c>
      <c r="K265" s="181"/>
      <c r="L265" s="96">
        <f t="shared" si="34"/>
        <v>0</v>
      </c>
      <c r="M265" s="110"/>
      <c r="N265" s="52"/>
      <c r="O265" s="96">
        <f t="shared" si="35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2"/>
        <v>0</v>
      </c>
      <c r="D266" s="233"/>
      <c r="E266" s="52"/>
      <c r="F266" s="126">
        <f t="shared" si="32"/>
        <v>0</v>
      </c>
      <c r="G266" s="233">
        <v>0</v>
      </c>
      <c r="H266" s="181"/>
      <c r="I266" s="96">
        <f t="shared" si="33"/>
        <v>0</v>
      </c>
      <c r="J266" s="233">
        <v>0</v>
      </c>
      <c r="K266" s="181"/>
      <c r="L266" s="96">
        <f t="shared" si="34"/>
        <v>0</v>
      </c>
      <c r="M266" s="110"/>
      <c r="N266" s="52"/>
      <c r="O266" s="96">
        <f t="shared" si="35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2"/>
        <v>0</v>
      </c>
      <c r="D267" s="233"/>
      <c r="E267" s="52"/>
      <c r="F267" s="126">
        <f t="shared" si="32"/>
        <v>0</v>
      </c>
      <c r="G267" s="233">
        <v>0</v>
      </c>
      <c r="H267" s="181"/>
      <c r="I267" s="96">
        <f t="shared" si="33"/>
        <v>0</v>
      </c>
      <c r="J267" s="233">
        <v>0</v>
      </c>
      <c r="K267" s="181"/>
      <c r="L267" s="96">
        <f t="shared" si="34"/>
        <v>0</v>
      </c>
      <c r="M267" s="110"/>
      <c r="N267" s="52"/>
      <c r="O267" s="96">
        <f t="shared" si="35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2"/>
        <v>0</v>
      </c>
      <c r="D268" s="233"/>
      <c r="E268" s="52"/>
      <c r="F268" s="126">
        <f t="shared" si="32"/>
        <v>0</v>
      </c>
      <c r="G268" s="233">
        <v>0</v>
      </c>
      <c r="H268" s="181"/>
      <c r="I268" s="96">
        <f t="shared" si="33"/>
        <v>0</v>
      </c>
      <c r="J268" s="233">
        <v>0</v>
      </c>
      <c r="K268" s="181"/>
      <c r="L268" s="96">
        <f t="shared" si="34"/>
        <v>0</v>
      </c>
      <c r="M268" s="110"/>
      <c r="N268" s="52"/>
      <c r="O268" s="96">
        <f t="shared" si="35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2"/>
        <v>0</v>
      </c>
      <c r="D269" s="246">
        <f>SUM(D270,D281)</f>
        <v>0</v>
      </c>
      <c r="E269" s="133">
        <f>SUM(E270,E281)</f>
        <v>0</v>
      </c>
      <c r="F269" s="247">
        <f t="shared" si="32"/>
        <v>0</v>
      </c>
      <c r="G269" s="246">
        <v>0</v>
      </c>
      <c r="H269" s="188">
        <f t="shared" ref="H269:K269" si="47">SUM(H270,H281)</f>
        <v>0</v>
      </c>
      <c r="I269" s="266">
        <f t="shared" si="33"/>
        <v>0</v>
      </c>
      <c r="J269" s="246">
        <v>0</v>
      </c>
      <c r="K269" s="188">
        <f t="shared" si="47"/>
        <v>0</v>
      </c>
      <c r="L269" s="266">
        <f t="shared" si="34"/>
        <v>0</v>
      </c>
      <c r="M269" s="291">
        <f>SUM(M270,M281)</f>
        <v>0</v>
      </c>
      <c r="N269" s="295">
        <f t="shared" ref="N269" si="48">SUM(N270,N281)</f>
        <v>0</v>
      </c>
      <c r="O269" s="300">
        <f t="shared" si="35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2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2"/>
        <v>0</v>
      </c>
      <c r="G270" s="229">
        <v>0</v>
      </c>
      <c r="H270" s="91">
        <f t="shared" ref="H270:K270" si="49">SUM(H271,H272,H276,H277,H280)</f>
        <v>0</v>
      </c>
      <c r="I270" s="101">
        <f t="shared" si="33"/>
        <v>0</v>
      </c>
      <c r="J270" s="229">
        <v>0</v>
      </c>
      <c r="K270" s="91">
        <f t="shared" si="49"/>
        <v>0</v>
      </c>
      <c r="L270" s="101">
        <f t="shared" si="34"/>
        <v>0</v>
      </c>
      <c r="M270" s="123">
        <f>SUM(M271,M272,M276,M277,M280)</f>
        <v>0</v>
      </c>
      <c r="N270" s="114">
        <f t="shared" ref="N270" si="50">SUM(N271,N272,N276,N277,N280)</f>
        <v>0</v>
      </c>
      <c r="O270" s="141">
        <f t="shared" si="35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2"/>
        <v>0</v>
      </c>
      <c r="D271" s="232"/>
      <c r="E271" s="47"/>
      <c r="F271" s="127">
        <f t="shared" si="32"/>
        <v>0</v>
      </c>
      <c r="G271" s="232">
        <v>0</v>
      </c>
      <c r="H271" s="180"/>
      <c r="I271" s="95">
        <f t="shared" si="33"/>
        <v>0</v>
      </c>
      <c r="J271" s="232">
        <v>0</v>
      </c>
      <c r="K271" s="180"/>
      <c r="L271" s="95">
        <f t="shared" si="34"/>
        <v>0</v>
      </c>
      <c r="M271" s="275"/>
      <c r="N271" s="47"/>
      <c r="O271" s="95">
        <f t="shared" si="35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2"/>
        <v>0</v>
      </c>
      <c r="D272" s="234">
        <f>SUM(D273:D275)</f>
        <v>0</v>
      </c>
      <c r="E272" s="34">
        <f>SUM(E273:E275)</f>
        <v>0</v>
      </c>
      <c r="F272" s="131">
        <f t="shared" si="32"/>
        <v>0</v>
      </c>
      <c r="G272" s="234">
        <v>0</v>
      </c>
      <c r="H272" s="104">
        <f>SUM(H273:H275)</f>
        <v>0</v>
      </c>
      <c r="I272" s="98">
        <f t="shared" si="33"/>
        <v>0</v>
      </c>
      <c r="J272" s="234">
        <v>0</v>
      </c>
      <c r="K272" s="104">
        <f>SUM(K273:K275)</f>
        <v>0</v>
      </c>
      <c r="L272" s="98">
        <f t="shared" si="34"/>
        <v>0</v>
      </c>
      <c r="M272" s="119">
        <f>SUM(M273:M275)</f>
        <v>0</v>
      </c>
      <c r="N272" s="34">
        <f>SUM(N273:N275)</f>
        <v>0</v>
      </c>
      <c r="O272" s="98">
        <f t="shared" si="35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2"/>
        <v>0</v>
      </c>
      <c r="D273" s="233"/>
      <c r="E273" s="52"/>
      <c r="F273" s="126">
        <f t="shared" si="32"/>
        <v>0</v>
      </c>
      <c r="G273" s="233">
        <v>0</v>
      </c>
      <c r="H273" s="181"/>
      <c r="I273" s="96">
        <f t="shared" si="33"/>
        <v>0</v>
      </c>
      <c r="J273" s="233">
        <v>0</v>
      </c>
      <c r="K273" s="181"/>
      <c r="L273" s="96">
        <f t="shared" si="34"/>
        <v>0</v>
      </c>
      <c r="M273" s="110"/>
      <c r="N273" s="52"/>
      <c r="O273" s="96">
        <f t="shared" si="35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2"/>
        <v>0</v>
      </c>
      <c r="D274" s="233"/>
      <c r="E274" s="52"/>
      <c r="F274" s="126">
        <f t="shared" si="32"/>
        <v>0</v>
      </c>
      <c r="G274" s="233">
        <v>0</v>
      </c>
      <c r="H274" s="181"/>
      <c r="I274" s="96">
        <f t="shared" si="33"/>
        <v>0</v>
      </c>
      <c r="J274" s="233">
        <v>0</v>
      </c>
      <c r="K274" s="181"/>
      <c r="L274" s="96">
        <f t="shared" si="34"/>
        <v>0</v>
      </c>
      <c r="M274" s="110"/>
      <c r="N274" s="52"/>
      <c r="O274" s="96">
        <f t="shared" si="35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2"/>
        <v>0</v>
      </c>
      <c r="D275" s="232"/>
      <c r="E275" s="47"/>
      <c r="F275" s="127">
        <f t="shared" si="32"/>
        <v>0</v>
      </c>
      <c r="G275" s="232">
        <v>0</v>
      </c>
      <c r="H275" s="180"/>
      <c r="I275" s="95">
        <f t="shared" si="33"/>
        <v>0</v>
      </c>
      <c r="J275" s="232">
        <v>0</v>
      </c>
      <c r="K275" s="180"/>
      <c r="L275" s="95">
        <f t="shared" si="34"/>
        <v>0</v>
      </c>
      <c r="M275" s="275"/>
      <c r="N275" s="47"/>
      <c r="O275" s="95">
        <f t="shared" si="35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2"/>
        <v>0</v>
      </c>
      <c r="D276" s="233"/>
      <c r="E276" s="52"/>
      <c r="F276" s="126">
        <f t="shared" si="32"/>
        <v>0</v>
      </c>
      <c r="G276" s="233">
        <v>0</v>
      </c>
      <c r="H276" s="181"/>
      <c r="I276" s="96">
        <f t="shared" si="33"/>
        <v>0</v>
      </c>
      <c r="J276" s="233">
        <v>0</v>
      </c>
      <c r="K276" s="181"/>
      <c r="L276" s="96">
        <f t="shared" si="34"/>
        <v>0</v>
      </c>
      <c r="M276" s="110"/>
      <c r="N276" s="52"/>
      <c r="O276" s="96">
        <f t="shared" si="35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2"/>
        <v>0</v>
      </c>
      <c r="D277" s="234">
        <f>SUM(D278:D279)</f>
        <v>0</v>
      </c>
      <c r="E277" s="34">
        <f>SUM(E278:E279)</f>
        <v>0</v>
      </c>
      <c r="F277" s="131">
        <f t="shared" si="32"/>
        <v>0</v>
      </c>
      <c r="G277" s="234">
        <v>0</v>
      </c>
      <c r="H277" s="104">
        <f>SUM(H278:H279)</f>
        <v>0</v>
      </c>
      <c r="I277" s="98">
        <f t="shared" si="33"/>
        <v>0</v>
      </c>
      <c r="J277" s="234">
        <v>0</v>
      </c>
      <c r="K277" s="104">
        <f>SUM(K278:K279)</f>
        <v>0</v>
      </c>
      <c r="L277" s="98">
        <f t="shared" si="34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2"/>
        <v>0</v>
      </c>
      <c r="D278" s="233"/>
      <c r="E278" s="52"/>
      <c r="F278" s="126">
        <f t="shared" si="32"/>
        <v>0</v>
      </c>
      <c r="G278" s="233">
        <v>0</v>
      </c>
      <c r="H278" s="181"/>
      <c r="I278" s="96">
        <f t="shared" si="33"/>
        <v>0</v>
      </c>
      <c r="J278" s="233">
        <v>0</v>
      </c>
      <c r="K278" s="181"/>
      <c r="L278" s="96">
        <f t="shared" si="34"/>
        <v>0</v>
      </c>
      <c r="M278" s="110"/>
      <c r="N278" s="52"/>
      <c r="O278" s="96">
        <f t="shared" ref="O278:O281" si="51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2"/>
        <v>0</v>
      </c>
      <c r="D279" s="233"/>
      <c r="E279" s="52"/>
      <c r="F279" s="126">
        <f t="shared" si="32"/>
        <v>0</v>
      </c>
      <c r="G279" s="233">
        <v>0</v>
      </c>
      <c r="H279" s="181"/>
      <c r="I279" s="96">
        <f t="shared" si="33"/>
        <v>0</v>
      </c>
      <c r="J279" s="233">
        <v>0</v>
      </c>
      <c r="K279" s="181"/>
      <c r="L279" s="96">
        <f t="shared" si="34"/>
        <v>0</v>
      </c>
      <c r="M279" s="110"/>
      <c r="N279" s="52"/>
      <c r="O279" s="96">
        <f t="shared" si="51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2"/>
        <v>0</v>
      </c>
      <c r="D280" s="232"/>
      <c r="E280" s="47"/>
      <c r="F280" s="127">
        <f t="shared" si="32"/>
        <v>0</v>
      </c>
      <c r="G280" s="232">
        <v>0</v>
      </c>
      <c r="H280" s="180"/>
      <c r="I280" s="95">
        <f t="shared" si="33"/>
        <v>0</v>
      </c>
      <c r="J280" s="232">
        <v>0</v>
      </c>
      <c r="K280" s="180"/>
      <c r="L280" s="95">
        <f t="shared" si="34"/>
        <v>0</v>
      </c>
      <c r="M280" s="275"/>
      <c r="N280" s="47"/>
      <c r="O280" s="95">
        <f t="shared" si="51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2"/>
        <v>0</v>
      </c>
      <c r="D281" s="244">
        <f>D282</f>
        <v>0</v>
      </c>
      <c r="E281" s="55">
        <f>SUM(E282)</f>
        <v>0</v>
      </c>
      <c r="F281" s="245">
        <f t="shared" si="32"/>
        <v>0</v>
      </c>
      <c r="G281" s="244">
        <v>0</v>
      </c>
      <c r="H281" s="187">
        <f>SUM(H282)</f>
        <v>0</v>
      </c>
      <c r="I281" s="265">
        <f t="shared" si="33"/>
        <v>0</v>
      </c>
      <c r="J281" s="244">
        <v>0</v>
      </c>
      <c r="K281" s="187">
        <f>SUM(K282)</f>
        <v>0</v>
      </c>
      <c r="L281" s="265">
        <f t="shared" si="34"/>
        <v>0</v>
      </c>
      <c r="M281" s="121">
        <f>M282</f>
        <v>0</v>
      </c>
      <c r="N281" s="55">
        <f>SUM(N282)</f>
        <v>0</v>
      </c>
      <c r="O281" s="265">
        <f t="shared" si="51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2"/>
        <v>0</v>
      </c>
      <c r="D282" s="248"/>
      <c r="E282" s="136"/>
      <c r="F282" s="249">
        <f t="shared" si="32"/>
        <v>0</v>
      </c>
      <c r="G282" s="248">
        <v>0</v>
      </c>
      <c r="H282" s="189"/>
      <c r="I282" s="267">
        <f t="shared" si="33"/>
        <v>0</v>
      </c>
      <c r="J282" s="248">
        <v>0</v>
      </c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2"/>
        <v>9579</v>
      </c>
      <c r="D283" s="234">
        <f>SUM(D284:D285)</f>
        <v>0</v>
      </c>
      <c r="E283" s="34">
        <f>SUM(E284:E285)</f>
        <v>0</v>
      </c>
      <c r="F283" s="131">
        <f t="shared" si="32"/>
        <v>0</v>
      </c>
      <c r="G283" s="234">
        <v>0</v>
      </c>
      <c r="H283" s="104">
        <f>SUM(H284:H285)</f>
        <v>0</v>
      </c>
      <c r="I283" s="98">
        <f t="shared" si="33"/>
        <v>0</v>
      </c>
      <c r="J283" s="234">
        <v>9579</v>
      </c>
      <c r="K283" s="104">
        <f>SUM(K284:K285)</f>
        <v>0</v>
      </c>
      <c r="L283" s="98">
        <f t="shared" si="34"/>
        <v>9579</v>
      </c>
      <c r="M283" s="119">
        <f>SUM(M284:M285)</f>
        <v>0</v>
      </c>
      <c r="N283" s="34">
        <f>SUM(N284:N285)</f>
        <v>0</v>
      </c>
      <c r="O283" s="98">
        <f t="shared" ref="O283:O286" si="52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2"/>
        <v>9579</v>
      </c>
      <c r="D284" s="233"/>
      <c r="E284" s="52"/>
      <c r="F284" s="126">
        <f t="shared" si="32"/>
        <v>0</v>
      </c>
      <c r="G284" s="233">
        <v>0</v>
      </c>
      <c r="H284" s="181"/>
      <c r="I284" s="96">
        <f t="shared" si="33"/>
        <v>0</v>
      </c>
      <c r="J284" s="233">
        <v>9579</v>
      </c>
      <c r="K284" s="181"/>
      <c r="L284" s="96">
        <f t="shared" si="34"/>
        <v>9579</v>
      </c>
      <c r="M284" s="110"/>
      <c r="N284" s="52"/>
      <c r="O284" s="96">
        <f t="shared" si="52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2"/>
        <v>0</v>
      </c>
      <c r="D285" s="232"/>
      <c r="E285" s="47"/>
      <c r="F285" s="127">
        <f t="shared" si="32"/>
        <v>0</v>
      </c>
      <c r="G285" s="232">
        <v>0</v>
      </c>
      <c r="H285" s="180"/>
      <c r="I285" s="95">
        <f t="shared" si="33"/>
        <v>0</v>
      </c>
      <c r="J285" s="232">
        <v>0</v>
      </c>
      <c r="K285" s="180"/>
      <c r="L285" s="95">
        <f t="shared" si="34"/>
        <v>0</v>
      </c>
      <c r="M285" s="275"/>
      <c r="N285" s="47"/>
      <c r="O285" s="95">
        <f t="shared" si="52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839328</v>
      </c>
      <c r="D286" s="403">
        <f>SUM(D283,D269,D231,D196,D188,D174,D76,D54)</f>
        <v>379989</v>
      </c>
      <c r="E286" s="404">
        <f>SUM(E283,E269,E231,E196,E188,E174,E76,E54)</f>
        <v>9817</v>
      </c>
      <c r="F286" s="405">
        <f t="shared" si="32"/>
        <v>389806</v>
      </c>
      <c r="G286" s="403">
        <v>316163</v>
      </c>
      <c r="H286" s="406">
        <f>SUM(H283,H269,H231,H196,H188,H174,H76,H54)</f>
        <v>1120</v>
      </c>
      <c r="I286" s="407">
        <f t="shared" si="33"/>
        <v>317283</v>
      </c>
      <c r="J286" s="403">
        <v>129388</v>
      </c>
      <c r="K286" s="406">
        <f>SUM(K283,K269,K231,K196,K188,K174,K76,K54)</f>
        <v>0</v>
      </c>
      <c r="L286" s="407">
        <f t="shared" si="34"/>
        <v>129388</v>
      </c>
      <c r="M286" s="123">
        <f>SUM(M283,M269,M231,M196,M188,M174,M76,M54)</f>
        <v>2851</v>
      </c>
      <c r="N286" s="114">
        <f>SUM(N283,N269,N231,N196,N188,N174,N76,N54)</f>
        <v>0</v>
      </c>
      <c r="O286" s="141">
        <f t="shared" si="52"/>
        <v>2851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3">F288+I288+L288+O288</f>
        <v>-24780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v>0</v>
      </c>
      <c r="H288" s="190">
        <f>SUM(H26,H27,H43)-H52</f>
        <v>0</v>
      </c>
      <c r="I288" s="147">
        <f>G288+H288</f>
        <v>0</v>
      </c>
      <c r="J288" s="250">
        <v>-21929</v>
      </c>
      <c r="K288" s="190">
        <f>(K28+K44)-K52</f>
        <v>0</v>
      </c>
      <c r="L288" s="147">
        <f>J288+K288</f>
        <v>-21929</v>
      </c>
      <c r="M288" s="142">
        <f>M46-M52</f>
        <v>-2851</v>
      </c>
      <c r="N288" s="143">
        <f>N46-N52</f>
        <v>0</v>
      </c>
      <c r="O288" s="147">
        <f>M288+N288</f>
        <v>-2851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24780</v>
      </c>
      <c r="D290" s="250">
        <f t="shared" ref="D290" si="54">SUM(D291,D293)-D301+D303</f>
        <v>0</v>
      </c>
      <c r="E290" s="143">
        <f t="shared" ref="E290" si="55">SUM(E291,E293)-E301+E303</f>
        <v>0</v>
      </c>
      <c r="F290" s="144">
        <f>D290+E290</f>
        <v>0</v>
      </c>
      <c r="G290" s="250">
        <v>0</v>
      </c>
      <c r="H290" s="190">
        <f t="shared" ref="H290:K290" si="56">SUM(H291,H293)-H301+H303</f>
        <v>0</v>
      </c>
      <c r="I290" s="147">
        <f>G290+H290</f>
        <v>0</v>
      </c>
      <c r="J290" s="250">
        <v>21929</v>
      </c>
      <c r="K290" s="190">
        <f t="shared" si="56"/>
        <v>0</v>
      </c>
      <c r="L290" s="147">
        <f>J290+K290</f>
        <v>21929</v>
      </c>
      <c r="M290" s="142">
        <f t="shared" ref="M290" si="57">SUM(M291,M293)-M301+M303</f>
        <v>2851</v>
      </c>
      <c r="N290" s="143">
        <f t="shared" ref="N290" si="58">SUM(N291,N293)-N301+N303</f>
        <v>0</v>
      </c>
      <c r="O290" s="147">
        <f>M290+N290</f>
        <v>2851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24780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v>0</v>
      </c>
      <c r="H291" s="190">
        <f>H23-H283</f>
        <v>0</v>
      </c>
      <c r="I291" s="147">
        <f>G291+H291</f>
        <v>0</v>
      </c>
      <c r="J291" s="250">
        <v>21929</v>
      </c>
      <c r="K291" s="190">
        <f>K23-K283</f>
        <v>0</v>
      </c>
      <c r="L291" s="147">
        <f>J291+K291</f>
        <v>21929</v>
      </c>
      <c r="M291" s="142">
        <f>M23-M283</f>
        <v>2851</v>
      </c>
      <c r="N291" s="143">
        <f>N23-N283</f>
        <v>0</v>
      </c>
      <c r="O291" s="147">
        <f>M291+N291</f>
        <v>2851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" si="59">SUM(D294,D296,D298)-SUM(D295,D297,D299)</f>
        <v>0</v>
      </c>
      <c r="E293" s="143">
        <f t="shared" ref="E293:K293" si="60">SUM(E294,E296,E298)-SUM(E295,E297,E299)</f>
        <v>0</v>
      </c>
      <c r="F293" s="144">
        <f>D293+E293</f>
        <v>0</v>
      </c>
      <c r="G293" s="250">
        <v>0</v>
      </c>
      <c r="H293" s="190">
        <f t="shared" si="60"/>
        <v>0</v>
      </c>
      <c r="I293" s="147">
        <f>G293+H293</f>
        <v>0</v>
      </c>
      <c r="J293" s="250">
        <v>0</v>
      </c>
      <c r="K293" s="190">
        <f t="shared" si="60"/>
        <v>0</v>
      </c>
      <c r="L293" s="147">
        <f>J293+K293</f>
        <v>0</v>
      </c>
      <c r="M293" s="142">
        <f t="shared" ref="M293" si="61">SUM(M294,M296,M298)-SUM(M295,M297,M299)</f>
        <v>0</v>
      </c>
      <c r="N293" s="143">
        <f t="shared" ref="N293" si="62">SUM(N294,N296,N298)-SUM(N295,N297,N299)</f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63">F294+I294+L294+O294</f>
        <v>0</v>
      </c>
      <c r="D294" s="251"/>
      <c r="E294" s="58"/>
      <c r="F294" s="252">
        <f>D294+E294</f>
        <v>0</v>
      </c>
      <c r="G294" s="251">
        <v>0</v>
      </c>
      <c r="H294" s="191"/>
      <c r="I294" s="150">
        <f>G294+H294</f>
        <v>0</v>
      </c>
      <c r="J294" s="251">
        <v>0</v>
      </c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63"/>
        <v>0</v>
      </c>
      <c r="D295" s="233"/>
      <c r="E295" s="52"/>
      <c r="F295" s="126">
        <f>D295+E295</f>
        <v>0</v>
      </c>
      <c r="G295" s="233">
        <v>0</v>
      </c>
      <c r="H295" s="181"/>
      <c r="I295" s="96">
        <f>G295+H295</f>
        <v>0</v>
      </c>
      <c r="J295" s="233">
        <v>0</v>
      </c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63"/>
        <v>0</v>
      </c>
      <c r="D296" s="233"/>
      <c r="E296" s="52"/>
      <c r="F296" s="126">
        <f>D296+E296</f>
        <v>0</v>
      </c>
      <c r="G296" s="233">
        <v>0</v>
      </c>
      <c r="H296" s="181"/>
      <c r="I296" s="96">
        <f t="shared" ref="I296:I303" si="64">G296+H296</f>
        <v>0</v>
      </c>
      <c r="J296" s="233">
        <v>0</v>
      </c>
      <c r="K296" s="181"/>
      <c r="L296" s="96">
        <f t="shared" ref="L296:L303" si="65">J296+K296</f>
        <v>0</v>
      </c>
      <c r="M296" s="110"/>
      <c r="N296" s="52"/>
      <c r="O296" s="96">
        <f t="shared" ref="O296:O303" si="66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63"/>
        <v>0</v>
      </c>
      <c r="D297" s="233"/>
      <c r="E297" s="52"/>
      <c r="F297" s="126">
        <f t="shared" ref="F297:F303" si="67">D297+E297</f>
        <v>0</v>
      </c>
      <c r="G297" s="233">
        <v>0</v>
      </c>
      <c r="H297" s="181"/>
      <c r="I297" s="96">
        <f t="shared" si="64"/>
        <v>0</v>
      </c>
      <c r="J297" s="233">
        <v>0</v>
      </c>
      <c r="K297" s="181"/>
      <c r="L297" s="96">
        <f t="shared" si="65"/>
        <v>0</v>
      </c>
      <c r="M297" s="110"/>
      <c r="N297" s="52"/>
      <c r="O297" s="96">
        <f t="shared" si="66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63"/>
        <v>0</v>
      </c>
      <c r="D298" s="233"/>
      <c r="E298" s="52"/>
      <c r="F298" s="126">
        <f t="shared" si="67"/>
        <v>0</v>
      </c>
      <c r="G298" s="233">
        <v>0</v>
      </c>
      <c r="H298" s="181"/>
      <c r="I298" s="96">
        <f t="shared" si="64"/>
        <v>0</v>
      </c>
      <c r="J298" s="233">
        <v>0</v>
      </c>
      <c r="K298" s="181"/>
      <c r="L298" s="96">
        <f t="shared" si="65"/>
        <v>0</v>
      </c>
      <c r="M298" s="110"/>
      <c r="N298" s="52"/>
      <c r="O298" s="96">
        <f t="shared" si="66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63"/>
        <v>0</v>
      </c>
      <c r="D299" s="241"/>
      <c r="E299" s="112"/>
      <c r="F299" s="242">
        <f t="shared" si="67"/>
        <v>0</v>
      </c>
      <c r="G299" s="241">
        <v>0</v>
      </c>
      <c r="H299" s="185"/>
      <c r="I299" s="135">
        <f t="shared" si="64"/>
        <v>0</v>
      </c>
      <c r="J299" s="241">
        <v>0</v>
      </c>
      <c r="K299" s="185"/>
      <c r="L299" s="135">
        <f t="shared" si="65"/>
        <v>0</v>
      </c>
      <c r="M299" s="113"/>
      <c r="N299" s="112"/>
      <c r="O299" s="135">
        <f t="shared" si="66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63"/>
        <v>0</v>
      </c>
      <c r="D301" s="253"/>
      <c r="E301" s="153"/>
      <c r="F301" s="254">
        <f t="shared" si="67"/>
        <v>0</v>
      </c>
      <c r="G301" s="253">
        <v>0</v>
      </c>
      <c r="H301" s="192"/>
      <c r="I301" s="154">
        <f t="shared" si="64"/>
        <v>0</v>
      </c>
      <c r="J301" s="253">
        <v>0</v>
      </c>
      <c r="K301" s="192"/>
      <c r="L301" s="154">
        <f t="shared" si="65"/>
        <v>0</v>
      </c>
      <c r="M301" s="284"/>
      <c r="N301" s="153"/>
      <c r="O301" s="154">
        <f t="shared" si="66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63"/>
        <v>0</v>
      </c>
      <c r="D303" s="257"/>
      <c r="E303" s="161"/>
      <c r="F303" s="258">
        <f t="shared" si="67"/>
        <v>0</v>
      </c>
      <c r="G303" s="253">
        <v>0</v>
      </c>
      <c r="H303" s="192"/>
      <c r="I303" s="154">
        <f t="shared" si="64"/>
        <v>0</v>
      </c>
      <c r="J303" s="253">
        <v>0</v>
      </c>
      <c r="K303" s="192"/>
      <c r="L303" s="154">
        <f t="shared" si="65"/>
        <v>0</v>
      </c>
      <c r="M303" s="284"/>
      <c r="N303" s="153"/>
      <c r="O303" s="154">
        <f t="shared" si="66"/>
        <v>0</v>
      </c>
      <c r="P303" s="340"/>
    </row>
    <row r="304" spans="1:16" x14ac:dyDescent="0.25">
      <c r="A304" s="412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  <c r="L304" s="413"/>
      <c r="M304" s="413"/>
      <c r="N304" s="413"/>
      <c r="O304" s="413"/>
      <c r="P304" s="414"/>
    </row>
  </sheetData>
  <sheetProtection algorithmName="SHA-512" hashValue="hTP0FN682MZGZATG29pXf8JyJeMXF3/OYiAlEIN8PBwrNOX4BjqLxNtdeeTF3NRIxO7yu3GzXaU0b0BdYr14Bg==" saltValue="1oha/zrhFKW5tpBeeBMZiw==" spinCount="100000" sheet="1" objects="1" scenarios="1"/>
  <mergeCells count="31">
    <mergeCell ref="A290:B290"/>
    <mergeCell ref="K18:K19"/>
    <mergeCell ref="L18:L19"/>
    <mergeCell ref="M18:M19"/>
    <mergeCell ref="N18:N19"/>
    <mergeCell ref="A288:B288"/>
    <mergeCell ref="E18:E19"/>
    <mergeCell ref="F18:F19"/>
    <mergeCell ref="G18:G19"/>
    <mergeCell ref="H18:H19"/>
    <mergeCell ref="C11:P11"/>
    <mergeCell ref="C12:P12"/>
    <mergeCell ref="C14:P14"/>
    <mergeCell ref="C16:P16"/>
    <mergeCell ref="A17:A19"/>
    <mergeCell ref="B17:B19"/>
    <mergeCell ref="C17:O17"/>
    <mergeCell ref="P17:P19"/>
    <mergeCell ref="C18:C19"/>
    <mergeCell ref="D18:D19"/>
    <mergeCell ref="O18:O19"/>
    <mergeCell ref="I18:I19"/>
    <mergeCell ref="J18:J19"/>
    <mergeCell ref="C15:O15"/>
    <mergeCell ref="C9:P9"/>
    <mergeCell ref="A2:P2"/>
    <mergeCell ref="A3:P3"/>
    <mergeCell ref="C5:P5"/>
    <mergeCell ref="C6:P6"/>
    <mergeCell ref="C7:P7"/>
    <mergeCell ref="C8:O8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31.pielikums Jūrmalas pilsētas domes
2015.gada 5.marta saistošajiem noteikumiem Nr.13
(protokols Nr.6, 11.punkts)
Tāme Nr.09.12.1.  </first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92D050"/>
  </sheetPr>
  <dimension ref="A1:Q304"/>
  <sheetViews>
    <sheetView view="pageLayout" zoomScaleNormal="90" workbookViewId="0">
      <selection activeCell="S6" sqref="S6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x14ac:dyDescent="0.25">
      <c r="A5" s="5" t="s">
        <v>0</v>
      </c>
      <c r="B5" s="6"/>
      <c r="C5" s="1100" t="s">
        <v>563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2.75" x14ac:dyDescent="0.25">
      <c r="A6" s="5" t="s">
        <v>1</v>
      </c>
      <c r="B6" s="6"/>
      <c r="C6" s="1100" t="s">
        <v>564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565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457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686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566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567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302"/>
      <c r="D13" s="302"/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4"/>
      <c r="Q13" s="518"/>
    </row>
    <row r="14" spans="1:17" ht="12.75" customHeight="1" x14ac:dyDescent="0.25">
      <c r="A14" s="2"/>
      <c r="B14" s="3" t="s">
        <v>9</v>
      </c>
      <c r="C14" s="1092" t="s">
        <v>568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 t="s">
        <v>569</v>
      </c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726579</v>
      </c>
      <c r="D22" s="195">
        <f>SUM(D23,D26,D27,D43,D44)</f>
        <v>571839</v>
      </c>
      <c r="E22" s="20">
        <f>SUM(E23,E26,E27,E43,E44)</f>
        <v>0</v>
      </c>
      <c r="F22" s="196">
        <f t="shared" ref="F22:F27" si="0">D22+E22</f>
        <v>571839</v>
      </c>
      <c r="G22" s="195">
        <f>SUM(G23,G26,G44)</f>
        <v>87113</v>
      </c>
      <c r="H22" s="163">
        <f>SUM(H23,H26,H44)</f>
        <v>0</v>
      </c>
      <c r="I22" s="21">
        <f>G22+H22</f>
        <v>87113</v>
      </c>
      <c r="J22" s="195">
        <f>SUM(J23,J28,J44)</f>
        <v>51651</v>
      </c>
      <c r="K22" s="163">
        <f>SUM(K23,K28,K44)</f>
        <v>4815</v>
      </c>
      <c r="L22" s="21">
        <f>J22+K22</f>
        <v>56466</v>
      </c>
      <c r="M22" s="269">
        <f>SUM(M23,M46)</f>
        <v>8187</v>
      </c>
      <c r="N22" s="20">
        <f>SUM(N23,N46)</f>
        <v>2974</v>
      </c>
      <c r="O22" s="21">
        <f>M22+N22</f>
        <v>11161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15976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4815</v>
      </c>
      <c r="L23" s="25">
        <f>J23+K23</f>
        <v>4815</v>
      </c>
      <c r="M23" s="270">
        <f>SUM(M24:M25)</f>
        <v>8187</v>
      </c>
      <c r="N23" s="24">
        <f>SUM(N24:N25)</f>
        <v>2974</v>
      </c>
      <c r="O23" s="25">
        <f>M23+N23</f>
        <v>11161</v>
      </c>
      <c r="P23" s="323"/>
    </row>
    <row r="24" spans="1:16" x14ac:dyDescent="0.25">
      <c r="A24" s="26"/>
      <c r="B24" s="27" t="s">
        <v>22</v>
      </c>
      <c r="C24" s="355">
        <f>F24+I24+L24+O24</f>
        <v>3232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>
        <v>3232</v>
      </c>
      <c r="L24" s="29">
        <f>J24+K24</f>
        <v>3232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12744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>
        <v>1583</v>
      </c>
      <c r="L25" s="33">
        <f>J25+K25</f>
        <v>1583</v>
      </c>
      <c r="M25" s="272">
        <v>8187</v>
      </c>
      <c r="N25" s="32">
        <v>2974</v>
      </c>
      <c r="O25" s="33">
        <f>M25+N25</f>
        <v>11161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658952</v>
      </c>
      <c r="D26" s="203">
        <v>571839</v>
      </c>
      <c r="E26" s="35"/>
      <c r="F26" s="204">
        <f t="shared" si="0"/>
        <v>571839</v>
      </c>
      <c r="G26" s="203">
        <v>87113</v>
      </c>
      <c r="H26" s="167"/>
      <c r="I26" s="260">
        <f>G26+H26</f>
        <v>87113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51651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51651</v>
      </c>
      <c r="K28" s="91">
        <f>SUM(K29,K33,K35,K38)</f>
        <v>0</v>
      </c>
      <c r="L28" s="101">
        <f t="shared" ref="L28:L42" si="2">J28+K28</f>
        <v>51651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5571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5571</v>
      </c>
      <c r="K35" s="91">
        <f>SUM(K36:K37)</f>
        <v>0</v>
      </c>
      <c r="L35" s="101">
        <f t="shared" si="2"/>
        <v>5571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5571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>
        <v>5571</v>
      </c>
      <c r="K36" s="180"/>
      <c r="L36" s="95">
        <f t="shared" si="2"/>
        <v>5571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46080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46080</v>
      </c>
      <c r="K38" s="91">
        <f>SUM(K39:K42)</f>
        <v>0</v>
      </c>
      <c r="L38" s="101">
        <f t="shared" si="2"/>
        <v>46080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46080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46080</v>
      </c>
      <c r="K42" s="181"/>
      <c r="L42" s="96">
        <f t="shared" si="2"/>
        <v>46080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726579</v>
      </c>
      <c r="D51" s="221">
        <f>SUM(D52,D283)</f>
        <v>571839</v>
      </c>
      <c r="E51" s="78">
        <f>SUM(E52,E283)</f>
        <v>0</v>
      </c>
      <c r="F51" s="222">
        <f t="shared" ref="F51:F115" si="5">D51+E51</f>
        <v>571839</v>
      </c>
      <c r="G51" s="221">
        <f>SUM(G52,G283)</f>
        <v>87113</v>
      </c>
      <c r="H51" s="175">
        <f>SUM(H52,H283)</f>
        <v>0</v>
      </c>
      <c r="I51" s="79">
        <f t="shared" ref="I51:I115" si="6">G51+H51</f>
        <v>87113</v>
      </c>
      <c r="J51" s="221">
        <f>SUM(J52,J283)</f>
        <v>51651</v>
      </c>
      <c r="K51" s="175">
        <f>SUM(K52,K283)</f>
        <v>4815</v>
      </c>
      <c r="L51" s="79">
        <f t="shared" ref="L51:L115" si="7">J51+K51</f>
        <v>56466</v>
      </c>
      <c r="M51" s="279">
        <f>SUM(M52,M283)</f>
        <v>8187</v>
      </c>
      <c r="N51" s="78">
        <f>SUM(N52,N283)</f>
        <v>2974</v>
      </c>
      <c r="O51" s="79">
        <f t="shared" ref="O51:O115" si="8">M51+N51</f>
        <v>11161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726579</v>
      </c>
      <c r="D52" s="223">
        <f>SUM(D53,D195)</f>
        <v>571839</v>
      </c>
      <c r="E52" s="82">
        <f>SUM(E53,E195)</f>
        <v>0</v>
      </c>
      <c r="F52" s="224">
        <f t="shared" si="5"/>
        <v>571839</v>
      </c>
      <c r="G52" s="223">
        <f>SUM(G53,G195)</f>
        <v>87113</v>
      </c>
      <c r="H52" s="176">
        <f>SUM(H53,H195)</f>
        <v>0</v>
      </c>
      <c r="I52" s="83">
        <f t="shared" si="6"/>
        <v>87113</v>
      </c>
      <c r="J52" s="223">
        <f>SUM(J53,J195)</f>
        <v>51651</v>
      </c>
      <c r="K52" s="176">
        <f>SUM(K53,K195)</f>
        <v>4815</v>
      </c>
      <c r="L52" s="83">
        <f t="shared" si="7"/>
        <v>56466</v>
      </c>
      <c r="M52" s="280">
        <f>SUM(M53,M195)</f>
        <v>8187</v>
      </c>
      <c r="N52" s="82">
        <f>SUM(N53,N195)</f>
        <v>2974</v>
      </c>
      <c r="O52" s="83">
        <f t="shared" si="8"/>
        <v>11161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721104</v>
      </c>
      <c r="D53" s="225">
        <f>SUM(D54,D76,D174,D188)</f>
        <v>566364</v>
      </c>
      <c r="E53" s="85">
        <f>SUM(E54,E76,E174,E188)</f>
        <v>0</v>
      </c>
      <c r="F53" s="226">
        <f t="shared" si="5"/>
        <v>566364</v>
      </c>
      <c r="G53" s="225">
        <f>SUM(G54,G76,G174,G188)</f>
        <v>87113</v>
      </c>
      <c r="H53" s="177">
        <f>SUM(H54,H76,H174,H188)</f>
        <v>0</v>
      </c>
      <c r="I53" s="86">
        <f t="shared" si="6"/>
        <v>87113</v>
      </c>
      <c r="J53" s="225">
        <f>SUM(J54,J76,J174,J188)</f>
        <v>51651</v>
      </c>
      <c r="K53" s="177">
        <f>SUM(K54,K76,K174,K188)</f>
        <v>4815</v>
      </c>
      <c r="L53" s="86">
        <f t="shared" si="7"/>
        <v>56466</v>
      </c>
      <c r="M53" s="281">
        <f>SUM(M54,M76,M174,M188)</f>
        <v>8187</v>
      </c>
      <c r="N53" s="85">
        <f>SUM(N54,N76,N174,N188)</f>
        <v>2974</v>
      </c>
      <c r="O53" s="86">
        <f t="shared" si="8"/>
        <v>11161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538513</v>
      </c>
      <c r="D54" s="227">
        <f>SUM(D55,D68)</f>
        <v>445673</v>
      </c>
      <c r="E54" s="88">
        <f>SUM(E55,E68)</f>
        <v>0</v>
      </c>
      <c r="F54" s="228">
        <f t="shared" si="5"/>
        <v>445673</v>
      </c>
      <c r="G54" s="227">
        <f>SUM(G55,G68)</f>
        <v>87113</v>
      </c>
      <c r="H54" s="178">
        <f>SUM(H55,H68)</f>
        <v>0</v>
      </c>
      <c r="I54" s="89">
        <f t="shared" si="6"/>
        <v>87113</v>
      </c>
      <c r="J54" s="227">
        <f>SUM(J55,J68)</f>
        <v>2753</v>
      </c>
      <c r="K54" s="178">
        <f>SUM(K55,K68)</f>
        <v>0</v>
      </c>
      <c r="L54" s="89">
        <f t="shared" si="7"/>
        <v>2753</v>
      </c>
      <c r="M54" s="122">
        <f>SUM(M55,M68)</f>
        <v>0</v>
      </c>
      <c r="N54" s="88">
        <f>SUM(N55,N68)</f>
        <v>2974</v>
      </c>
      <c r="O54" s="89">
        <f t="shared" si="8"/>
        <v>2974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415436</v>
      </c>
      <c r="D55" s="229">
        <f>SUM(D56,D59,D67)</f>
        <v>340496</v>
      </c>
      <c r="E55" s="43">
        <f>SUM(E56,E59,E67)</f>
        <v>0</v>
      </c>
      <c r="F55" s="230">
        <f t="shared" si="5"/>
        <v>340496</v>
      </c>
      <c r="G55" s="229">
        <f>SUM(G56,G59,G67)</f>
        <v>70485</v>
      </c>
      <c r="H55" s="91">
        <f>SUM(H56,H59,H67)</f>
        <v>0</v>
      </c>
      <c r="I55" s="101">
        <f t="shared" si="6"/>
        <v>70485</v>
      </c>
      <c r="J55" s="229">
        <f>SUM(J56,J59,J67)</f>
        <v>2049</v>
      </c>
      <c r="K55" s="91">
        <f>SUM(K56,K59,K67)</f>
        <v>0</v>
      </c>
      <c r="L55" s="101">
        <f t="shared" si="7"/>
        <v>2049</v>
      </c>
      <c r="M55" s="123">
        <f>SUM(M56,M59,M67)</f>
        <v>0</v>
      </c>
      <c r="N55" s="114">
        <f>SUM(N56,N59,N67)</f>
        <v>2406</v>
      </c>
      <c r="O55" s="141">
        <f t="shared" si="8"/>
        <v>2406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372299</v>
      </c>
      <c r="D56" s="115">
        <f>SUM(D57:D58)</f>
        <v>304385</v>
      </c>
      <c r="E56" s="93">
        <f>SUM(E57:E58)</f>
        <v>0</v>
      </c>
      <c r="F56" s="231">
        <f t="shared" si="5"/>
        <v>304385</v>
      </c>
      <c r="G56" s="115">
        <f>SUM(G57:G58)</f>
        <v>65865</v>
      </c>
      <c r="H56" s="179">
        <f>SUM(H57:H58)</f>
        <v>0</v>
      </c>
      <c r="I56" s="94">
        <f t="shared" si="6"/>
        <v>65865</v>
      </c>
      <c r="J56" s="115">
        <f>SUM(J57:J58)</f>
        <v>2049</v>
      </c>
      <c r="K56" s="179">
        <f>SUM(K57:K58)</f>
        <v>0</v>
      </c>
      <c r="L56" s="94">
        <f t="shared" si="7"/>
        <v>2049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372299</v>
      </c>
      <c r="D58" s="233">
        <v>304385</v>
      </c>
      <c r="E58" s="52"/>
      <c r="F58" s="126">
        <f t="shared" si="5"/>
        <v>304385</v>
      </c>
      <c r="G58" s="233">
        <v>65865</v>
      </c>
      <c r="H58" s="181"/>
      <c r="I58" s="96">
        <f t="shared" si="6"/>
        <v>65865</v>
      </c>
      <c r="J58" s="233">
        <v>2049</v>
      </c>
      <c r="K58" s="181"/>
      <c r="L58" s="96">
        <f t="shared" si="7"/>
        <v>2049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40731</v>
      </c>
      <c r="D59" s="234">
        <f>SUM(D60:D66)</f>
        <v>36111</v>
      </c>
      <c r="E59" s="34">
        <f>SUM(E60:E66)</f>
        <v>0</v>
      </c>
      <c r="F59" s="131">
        <f>D59+E59</f>
        <v>36111</v>
      </c>
      <c r="G59" s="234">
        <f>SUM(G60:G66)</f>
        <v>4620</v>
      </c>
      <c r="H59" s="104">
        <f>SUM(H60:H66)</f>
        <v>0</v>
      </c>
      <c r="I59" s="98">
        <f t="shared" si="6"/>
        <v>4620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4497</v>
      </c>
      <c r="D60" s="233">
        <v>4497</v>
      </c>
      <c r="E60" s="52"/>
      <c r="F60" s="126">
        <f t="shared" si="5"/>
        <v>4497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1109</v>
      </c>
      <c r="D61" s="233">
        <v>1109</v>
      </c>
      <c r="E61" s="52"/>
      <c r="F61" s="126">
        <f t="shared" si="5"/>
        <v>1109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7477</v>
      </c>
      <c r="D62" s="233">
        <v>7477</v>
      </c>
      <c r="E62" s="52"/>
      <c r="F62" s="126">
        <f t="shared" si="5"/>
        <v>7477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4182</v>
      </c>
      <c r="D64" s="233">
        <v>4182</v>
      </c>
      <c r="E64" s="52"/>
      <c r="F64" s="126">
        <f t="shared" si="5"/>
        <v>4182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16506</v>
      </c>
      <c r="D65" s="233">
        <v>16506</v>
      </c>
      <c r="E65" s="52"/>
      <c r="F65" s="126">
        <f t="shared" si="5"/>
        <v>16506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6960</v>
      </c>
      <c r="D66" s="233">
        <v>2340</v>
      </c>
      <c r="E66" s="52"/>
      <c r="F66" s="126">
        <f t="shared" si="5"/>
        <v>2340</v>
      </c>
      <c r="G66" s="233">
        <v>4620</v>
      </c>
      <c r="H66" s="181"/>
      <c r="I66" s="96">
        <f t="shared" si="6"/>
        <v>4620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2406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>
        <v>2406</v>
      </c>
      <c r="O67" s="100">
        <f t="shared" si="8"/>
        <v>2406</v>
      </c>
      <c r="P67" s="329" t="s">
        <v>570</v>
      </c>
    </row>
    <row r="68" spans="1:16" ht="36" x14ac:dyDescent="0.25">
      <c r="A68" s="38">
        <v>1200</v>
      </c>
      <c r="B68" s="90" t="s">
        <v>64</v>
      </c>
      <c r="C68" s="358">
        <f t="shared" si="4"/>
        <v>123077</v>
      </c>
      <c r="D68" s="229">
        <f>SUM(D69:D70)</f>
        <v>105177</v>
      </c>
      <c r="E68" s="43">
        <f>SUM(E69:E70)</f>
        <v>0</v>
      </c>
      <c r="F68" s="230">
        <f>D68+E68</f>
        <v>105177</v>
      </c>
      <c r="G68" s="229">
        <f>SUM(G69:G70)</f>
        <v>16628</v>
      </c>
      <c r="H68" s="91">
        <f>SUM(H69:H70)</f>
        <v>0</v>
      </c>
      <c r="I68" s="101">
        <f t="shared" si="6"/>
        <v>16628</v>
      </c>
      <c r="J68" s="229">
        <f>SUM(J69:J70)</f>
        <v>704</v>
      </c>
      <c r="K68" s="91">
        <f>SUM(K69:K70)</f>
        <v>0</v>
      </c>
      <c r="L68" s="101">
        <f t="shared" si="7"/>
        <v>704</v>
      </c>
      <c r="M68" s="109">
        <f>SUM(M69:M70)</f>
        <v>0</v>
      </c>
      <c r="N68" s="43">
        <f>SUM(N69:N70)</f>
        <v>568</v>
      </c>
      <c r="O68" s="101">
        <f t="shared" si="8"/>
        <v>568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100964</v>
      </c>
      <c r="D69" s="232">
        <v>83274</v>
      </c>
      <c r="E69" s="47"/>
      <c r="F69" s="127">
        <f t="shared" si="5"/>
        <v>83274</v>
      </c>
      <c r="G69" s="232">
        <v>16628</v>
      </c>
      <c r="H69" s="180"/>
      <c r="I69" s="95">
        <f t="shared" si="6"/>
        <v>16628</v>
      </c>
      <c r="J69" s="232">
        <v>494</v>
      </c>
      <c r="K69" s="180"/>
      <c r="L69" s="95">
        <f t="shared" si="7"/>
        <v>494</v>
      </c>
      <c r="M69" s="275"/>
      <c r="N69" s="47">
        <v>568</v>
      </c>
      <c r="O69" s="95">
        <f t="shared" si="8"/>
        <v>568</v>
      </c>
      <c r="P69" s="329" t="s">
        <v>570</v>
      </c>
    </row>
    <row r="70" spans="1:16" ht="24" x14ac:dyDescent="0.25">
      <c r="A70" s="97">
        <v>1220</v>
      </c>
      <c r="B70" s="50" t="s">
        <v>66</v>
      </c>
      <c r="C70" s="343">
        <f t="shared" si="4"/>
        <v>22113</v>
      </c>
      <c r="D70" s="234">
        <f>SUM(D71:D75)</f>
        <v>21903</v>
      </c>
      <c r="E70" s="34">
        <f>SUM(E71:E75)</f>
        <v>0</v>
      </c>
      <c r="F70" s="131">
        <f t="shared" si="5"/>
        <v>21903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210</v>
      </c>
      <c r="K70" s="104">
        <f>SUM(K71:K75)</f>
        <v>0</v>
      </c>
      <c r="L70" s="98">
        <f t="shared" si="7"/>
        <v>210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12512</v>
      </c>
      <c r="D71" s="233">
        <v>12512</v>
      </c>
      <c r="E71" s="52"/>
      <c r="F71" s="126">
        <f t="shared" si="5"/>
        <v>12512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9391</v>
      </c>
      <c r="D74" s="233">
        <v>9391</v>
      </c>
      <c r="E74" s="52"/>
      <c r="F74" s="126">
        <f t="shared" si="5"/>
        <v>9391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210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>
        <v>210</v>
      </c>
      <c r="K75" s="181"/>
      <c r="L75" s="96">
        <f t="shared" si="7"/>
        <v>210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182591</v>
      </c>
      <c r="D76" s="227">
        <f>SUM(D77,D84,D131,D165,D166,D173)</f>
        <v>120691</v>
      </c>
      <c r="E76" s="88">
        <f>SUM(E77,E84,E131,E165,E166,E173)</f>
        <v>0</v>
      </c>
      <c r="F76" s="228">
        <f t="shared" si="5"/>
        <v>120691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48898</v>
      </c>
      <c r="K76" s="178">
        <f>SUM(K77,K84,K131,K165,K166,K173)</f>
        <v>4815</v>
      </c>
      <c r="L76" s="89">
        <f t="shared" si="7"/>
        <v>53713</v>
      </c>
      <c r="M76" s="122">
        <f>SUM(M77,M84,M131,M165,M166,M173)</f>
        <v>8187</v>
      </c>
      <c r="N76" s="88">
        <f>SUM(N77,N84,N131,N165,N166,N173)</f>
        <v>0</v>
      </c>
      <c r="O76" s="89">
        <f t="shared" si="8"/>
        <v>8187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2436</v>
      </c>
      <c r="D77" s="229">
        <f>SUM(D78,D81)</f>
        <v>100</v>
      </c>
      <c r="E77" s="43">
        <f>SUM(E78,E81)</f>
        <v>0</v>
      </c>
      <c r="F77" s="230">
        <f t="shared" si="5"/>
        <v>100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2336</v>
      </c>
      <c r="K77" s="91">
        <f>SUM(K78,K81)</f>
        <v>0</v>
      </c>
      <c r="L77" s="101">
        <f t="shared" si="7"/>
        <v>2336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713</v>
      </c>
      <c r="D78" s="237">
        <f>SUM(D79:D80)</f>
        <v>100</v>
      </c>
      <c r="E78" s="60">
        <f>SUM(E79:E80)</f>
        <v>0</v>
      </c>
      <c r="F78" s="238">
        <f t="shared" si="5"/>
        <v>100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613</v>
      </c>
      <c r="K78" s="183">
        <f>SUM(K79:K80)</f>
        <v>0</v>
      </c>
      <c r="L78" s="103">
        <f t="shared" si="7"/>
        <v>613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314</v>
      </c>
      <c r="D79" s="233">
        <v>100</v>
      </c>
      <c r="E79" s="52"/>
      <c r="F79" s="126">
        <f t="shared" si="5"/>
        <v>100</v>
      </c>
      <c r="G79" s="233"/>
      <c r="H79" s="181"/>
      <c r="I79" s="96">
        <f t="shared" si="6"/>
        <v>0</v>
      </c>
      <c r="J79" s="233">
        <v>214</v>
      </c>
      <c r="K79" s="181"/>
      <c r="L79" s="96">
        <f t="shared" si="7"/>
        <v>214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399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>
        <v>399</v>
      </c>
      <c r="K80" s="181"/>
      <c r="L80" s="96">
        <f t="shared" si="7"/>
        <v>399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1723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1723</v>
      </c>
      <c r="K81" s="104">
        <f>SUM(K82:K83)</f>
        <v>0</v>
      </c>
      <c r="L81" s="98">
        <f t="shared" si="7"/>
        <v>1723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1323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>
        <v>1323</v>
      </c>
      <c r="K82" s="181"/>
      <c r="L82" s="96">
        <f t="shared" si="7"/>
        <v>1323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400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>
        <v>400</v>
      </c>
      <c r="K83" s="181"/>
      <c r="L83" s="96">
        <f t="shared" si="7"/>
        <v>400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154016</v>
      </c>
      <c r="D84" s="229">
        <f>SUM(D85,D90,D96,D104,D113,D117,D123,D129)</f>
        <v>117501</v>
      </c>
      <c r="E84" s="43">
        <f>SUM(E85,E90,E96,E104,E113,E117,E123,E129)</f>
        <v>0</v>
      </c>
      <c r="F84" s="230">
        <f t="shared" si="5"/>
        <v>117501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29005</v>
      </c>
      <c r="K84" s="91">
        <f>SUM(K85,K90,K96,K104,K113,K117,K123,K129)</f>
        <v>3823</v>
      </c>
      <c r="L84" s="101">
        <f t="shared" si="7"/>
        <v>32828</v>
      </c>
      <c r="M84" s="121">
        <f>SUM(M85,M90,M96,M104,M113,M117,M123,M129)</f>
        <v>3687</v>
      </c>
      <c r="N84" s="55">
        <f>SUM(N85,N90,N96,N104,N113,N117,N123,N129)</f>
        <v>0</v>
      </c>
      <c r="O84" s="265">
        <f t="shared" si="8"/>
        <v>3687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1384</v>
      </c>
      <c r="D85" s="115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1384</v>
      </c>
      <c r="K85" s="179">
        <f>SUM(K86:K89)</f>
        <v>0</v>
      </c>
      <c r="L85" s="94">
        <f t="shared" si="7"/>
        <v>1384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854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>
        <v>854</v>
      </c>
      <c r="K87" s="181"/>
      <c r="L87" s="96">
        <f t="shared" si="7"/>
        <v>854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450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>
        <v>450</v>
      </c>
      <c r="K88" s="181"/>
      <c r="L88" s="96">
        <f t="shared" si="7"/>
        <v>450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80</v>
      </c>
      <c r="D89" s="233"/>
      <c r="E89" s="52"/>
      <c r="F89" s="126">
        <f t="shared" si="5"/>
        <v>0</v>
      </c>
      <c r="G89" s="233"/>
      <c r="H89" s="181"/>
      <c r="I89" s="96">
        <f t="shared" si="6"/>
        <v>0</v>
      </c>
      <c r="J89" s="233">
        <v>80</v>
      </c>
      <c r="K89" s="181"/>
      <c r="L89" s="96">
        <f t="shared" si="7"/>
        <v>80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136027</v>
      </c>
      <c r="D90" s="234">
        <f>SUM(D91:D95)</f>
        <v>114910</v>
      </c>
      <c r="E90" s="34">
        <f>SUM(E91:E95)</f>
        <v>0</v>
      </c>
      <c r="F90" s="131">
        <f t="shared" si="5"/>
        <v>114910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21017</v>
      </c>
      <c r="K90" s="104">
        <f>SUM(K91:K95)</f>
        <v>100</v>
      </c>
      <c r="L90" s="98">
        <f t="shared" si="7"/>
        <v>21117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88333</v>
      </c>
      <c r="D91" s="233">
        <v>82660</v>
      </c>
      <c r="E91" s="52"/>
      <c r="F91" s="126">
        <f t="shared" si="5"/>
        <v>82660</v>
      </c>
      <c r="G91" s="233"/>
      <c r="H91" s="181"/>
      <c r="I91" s="96">
        <f t="shared" si="6"/>
        <v>0</v>
      </c>
      <c r="J91" s="233">
        <v>5673</v>
      </c>
      <c r="K91" s="181"/>
      <c r="L91" s="96">
        <f t="shared" si="7"/>
        <v>5673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22801</v>
      </c>
      <c r="D92" s="233">
        <v>14044</v>
      </c>
      <c r="E92" s="52"/>
      <c r="F92" s="126">
        <f t="shared" si="5"/>
        <v>14044</v>
      </c>
      <c r="G92" s="233"/>
      <c r="H92" s="181"/>
      <c r="I92" s="96">
        <f t="shared" si="6"/>
        <v>0</v>
      </c>
      <c r="J92" s="233">
        <v>8757</v>
      </c>
      <c r="K92" s="181"/>
      <c r="L92" s="96">
        <f t="shared" si="7"/>
        <v>8757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24508</v>
      </c>
      <c r="D93" s="233">
        <v>18206</v>
      </c>
      <c r="E93" s="52"/>
      <c r="F93" s="126">
        <f t="shared" si="5"/>
        <v>18206</v>
      </c>
      <c r="G93" s="233"/>
      <c r="H93" s="181"/>
      <c r="I93" s="96">
        <f t="shared" si="6"/>
        <v>0</v>
      </c>
      <c r="J93" s="233">
        <v>6302</v>
      </c>
      <c r="K93" s="181"/>
      <c r="L93" s="96">
        <f t="shared" si="7"/>
        <v>6302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385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>
        <v>285</v>
      </c>
      <c r="K94" s="181">
        <v>100</v>
      </c>
      <c r="L94" s="96">
        <f t="shared" si="7"/>
        <v>385</v>
      </c>
      <c r="M94" s="110"/>
      <c r="N94" s="52"/>
      <c r="O94" s="96">
        <f t="shared" si="8"/>
        <v>0</v>
      </c>
      <c r="P94" s="351" t="s">
        <v>571</v>
      </c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2510</v>
      </c>
      <c r="D96" s="234">
        <f>SUM(D97:D103)</f>
        <v>456</v>
      </c>
      <c r="E96" s="34">
        <f>SUM(E97:E103)</f>
        <v>0</v>
      </c>
      <c r="F96" s="131">
        <f t="shared" si="5"/>
        <v>456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1654</v>
      </c>
      <c r="K96" s="104">
        <f>SUM(K97:K103)</f>
        <v>400</v>
      </c>
      <c r="L96" s="98">
        <f t="shared" si="7"/>
        <v>2054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182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>
        <v>182</v>
      </c>
      <c r="K100" s="181"/>
      <c r="L100" s="96">
        <f t="shared" si="7"/>
        <v>182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556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>
        <v>356</v>
      </c>
      <c r="K101" s="181">
        <v>200</v>
      </c>
      <c r="L101" s="96">
        <f t="shared" si="7"/>
        <v>556</v>
      </c>
      <c r="M101" s="110"/>
      <c r="N101" s="52"/>
      <c r="O101" s="96">
        <f t="shared" si="8"/>
        <v>0</v>
      </c>
      <c r="P101" s="351" t="s">
        <v>572</v>
      </c>
    </row>
    <row r="102" spans="1:16" x14ac:dyDescent="0.25">
      <c r="A102" s="31">
        <v>2236</v>
      </c>
      <c r="B102" s="50" t="s">
        <v>86</v>
      </c>
      <c r="C102" s="343">
        <f t="shared" si="4"/>
        <v>285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>
        <v>285</v>
      </c>
      <c r="K102" s="181"/>
      <c r="L102" s="96">
        <f t="shared" si="7"/>
        <v>285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1487</v>
      </c>
      <c r="D103" s="233">
        <v>456</v>
      </c>
      <c r="E103" s="52"/>
      <c r="F103" s="126">
        <f t="shared" si="5"/>
        <v>456</v>
      </c>
      <c r="G103" s="233"/>
      <c r="H103" s="181"/>
      <c r="I103" s="96">
        <f t="shared" si="6"/>
        <v>0</v>
      </c>
      <c r="J103" s="233">
        <v>831</v>
      </c>
      <c r="K103" s="181">
        <v>200</v>
      </c>
      <c r="L103" s="96">
        <f t="shared" si="7"/>
        <v>1031</v>
      </c>
      <c r="M103" s="110"/>
      <c r="N103" s="52"/>
      <c r="O103" s="96">
        <f t="shared" si="8"/>
        <v>0</v>
      </c>
      <c r="P103" s="351" t="s">
        <v>573</v>
      </c>
    </row>
    <row r="104" spans="1:16" ht="36" x14ac:dyDescent="0.25">
      <c r="A104" s="97">
        <v>2240</v>
      </c>
      <c r="B104" s="50" t="s">
        <v>305</v>
      </c>
      <c r="C104" s="343">
        <f t="shared" si="4"/>
        <v>2398</v>
      </c>
      <c r="D104" s="234">
        <f>SUM(D105:D112)</f>
        <v>0</v>
      </c>
      <c r="E104" s="34">
        <f>SUM(E105:E112)</f>
        <v>0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2398</v>
      </c>
      <c r="K104" s="104">
        <f>SUM(K105:K112)</f>
        <v>0</v>
      </c>
      <c r="L104" s="98">
        <f t="shared" si="7"/>
        <v>2398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300</v>
      </c>
      <c r="D107" s="233"/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>
        <v>300</v>
      </c>
      <c r="K107" s="181"/>
      <c r="L107" s="96">
        <f t="shared" si="7"/>
        <v>300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2098</v>
      </c>
      <c r="D108" s="233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>
        <v>2098</v>
      </c>
      <c r="K108" s="181"/>
      <c r="L108" s="96">
        <f t="shared" si="7"/>
        <v>2098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200</v>
      </c>
      <c r="K113" s="104">
        <f>SUM(K114:K116)</f>
        <v>-200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>
        <v>200</v>
      </c>
      <c r="K116" s="181">
        <v>-200</v>
      </c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 t="s">
        <v>573</v>
      </c>
    </row>
    <row r="117" spans="1:16" x14ac:dyDescent="0.25">
      <c r="A117" s="97">
        <v>2260</v>
      </c>
      <c r="B117" s="50" t="s">
        <v>99</v>
      </c>
      <c r="C117" s="343">
        <f t="shared" si="9"/>
        <v>3158</v>
      </c>
      <c r="D117" s="234">
        <f>SUM(D118:D122)</f>
        <v>2135</v>
      </c>
      <c r="E117" s="34">
        <f>SUM(E118:E122)</f>
        <v>0</v>
      </c>
      <c r="F117" s="131">
        <f t="shared" si="10"/>
        <v>2135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23</v>
      </c>
      <c r="L117" s="98">
        <f t="shared" si="12"/>
        <v>23</v>
      </c>
      <c r="M117" s="119">
        <f>SUM(M118:M122)</f>
        <v>1000</v>
      </c>
      <c r="N117" s="34">
        <f>SUM(N118:N122)</f>
        <v>0</v>
      </c>
      <c r="O117" s="98">
        <f t="shared" si="13"/>
        <v>1000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1712</v>
      </c>
      <c r="D118" s="233">
        <v>712</v>
      </c>
      <c r="E118" s="52"/>
      <c r="F118" s="126">
        <f t="shared" si="10"/>
        <v>712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>
        <v>1000</v>
      </c>
      <c r="N118" s="52"/>
      <c r="O118" s="96">
        <f t="shared" si="13"/>
        <v>1000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ht="24" x14ac:dyDescent="0.25">
      <c r="A122" s="31">
        <v>2269</v>
      </c>
      <c r="B122" s="50" t="s">
        <v>103</v>
      </c>
      <c r="C122" s="343">
        <f t="shared" si="9"/>
        <v>1446</v>
      </c>
      <c r="D122" s="233">
        <v>1423</v>
      </c>
      <c r="E122" s="52"/>
      <c r="F122" s="126">
        <f t="shared" si="10"/>
        <v>1423</v>
      </c>
      <c r="G122" s="233"/>
      <c r="H122" s="181"/>
      <c r="I122" s="96">
        <f t="shared" si="11"/>
        <v>0</v>
      </c>
      <c r="J122" s="233"/>
      <c r="K122" s="181">
        <v>23</v>
      </c>
      <c r="L122" s="96">
        <f t="shared" si="12"/>
        <v>23</v>
      </c>
      <c r="M122" s="110"/>
      <c r="N122" s="52"/>
      <c r="O122" s="96">
        <f t="shared" si="13"/>
        <v>0</v>
      </c>
      <c r="P122" s="351" t="s">
        <v>574</v>
      </c>
    </row>
    <row r="123" spans="1:16" x14ac:dyDescent="0.25">
      <c r="A123" s="97">
        <v>2270</v>
      </c>
      <c r="B123" s="50" t="s">
        <v>104</v>
      </c>
      <c r="C123" s="343">
        <f t="shared" si="9"/>
        <v>8539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2352</v>
      </c>
      <c r="K123" s="104">
        <f>SUM(K124:K128)</f>
        <v>3500</v>
      </c>
      <c r="L123" s="98">
        <f t="shared" si="12"/>
        <v>5852</v>
      </c>
      <c r="M123" s="119">
        <f>SUM(M124:M128)</f>
        <v>2687</v>
      </c>
      <c r="N123" s="34">
        <f>SUM(N124:N128)</f>
        <v>0</v>
      </c>
      <c r="O123" s="98">
        <f t="shared" si="13"/>
        <v>2687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36" x14ac:dyDescent="0.25">
      <c r="A128" s="31">
        <v>2279</v>
      </c>
      <c r="B128" s="50" t="s">
        <v>109</v>
      </c>
      <c r="C128" s="343">
        <f t="shared" si="9"/>
        <v>8539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>
        <v>2352</v>
      </c>
      <c r="K128" s="181">
        <v>3500</v>
      </c>
      <c r="L128" s="96">
        <f t="shared" si="12"/>
        <v>5852</v>
      </c>
      <c r="M128" s="110">
        <v>2687</v>
      </c>
      <c r="N128" s="52"/>
      <c r="O128" s="96">
        <f t="shared" si="13"/>
        <v>2687</v>
      </c>
      <c r="P128" s="351" t="s">
        <v>575</v>
      </c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24639</v>
      </c>
      <c r="D131" s="229">
        <f>SUM(D132,D137,D141,D142,D145,D152,D160,D161,D164)</f>
        <v>3090</v>
      </c>
      <c r="E131" s="43">
        <f>SUM(E132,E137,E141,E142,E145,E152,E160,E161,E164)</f>
        <v>0</v>
      </c>
      <c r="F131" s="230">
        <f t="shared" si="10"/>
        <v>3090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16057</v>
      </c>
      <c r="K131" s="91">
        <f>SUM(K132,K137,K141,K142,K145,K152,K160,K161,K164)</f>
        <v>992</v>
      </c>
      <c r="L131" s="101">
        <f t="shared" si="12"/>
        <v>17049</v>
      </c>
      <c r="M131" s="109">
        <f>SUM(M132,M137,M141,M142,M145,M152,M160,M161,M164)</f>
        <v>4500</v>
      </c>
      <c r="N131" s="43">
        <f>SUM(N132,N137,N141,N142,N145,N152,N160,N161,N164)</f>
        <v>0</v>
      </c>
      <c r="O131" s="101">
        <f t="shared" si="13"/>
        <v>4500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6904</v>
      </c>
      <c r="D132" s="342">
        <f>SUM(D133:D136)</f>
        <v>1374</v>
      </c>
      <c r="E132" s="183">
        <f>SUM(E133:E136)</f>
        <v>0</v>
      </c>
      <c r="F132" s="238">
        <f t="shared" si="10"/>
        <v>1374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2490</v>
      </c>
      <c r="K132" s="183">
        <f>SUM(K133:K136)</f>
        <v>3040</v>
      </c>
      <c r="L132" s="103">
        <f t="shared" si="12"/>
        <v>5530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ht="36" x14ac:dyDescent="0.25">
      <c r="A133" s="31">
        <v>2311</v>
      </c>
      <c r="B133" s="50" t="s">
        <v>113</v>
      </c>
      <c r="C133" s="343">
        <f t="shared" si="9"/>
        <v>2648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>
        <v>400</v>
      </c>
      <c r="K133" s="181">
        <v>2248</v>
      </c>
      <c r="L133" s="96">
        <f t="shared" si="12"/>
        <v>2648</v>
      </c>
      <c r="M133" s="110"/>
      <c r="N133" s="52"/>
      <c r="O133" s="96">
        <f t="shared" si="13"/>
        <v>0</v>
      </c>
      <c r="P133" s="351" t="s">
        <v>576</v>
      </c>
    </row>
    <row r="134" spans="1:16" ht="36" x14ac:dyDescent="0.25">
      <c r="A134" s="31">
        <v>2312</v>
      </c>
      <c r="B134" s="50" t="s">
        <v>114</v>
      </c>
      <c r="C134" s="343">
        <f t="shared" si="9"/>
        <v>2956</v>
      </c>
      <c r="D134" s="233">
        <v>1374</v>
      </c>
      <c r="E134" s="52"/>
      <c r="F134" s="126">
        <f t="shared" si="10"/>
        <v>1374</v>
      </c>
      <c r="G134" s="233"/>
      <c r="H134" s="181"/>
      <c r="I134" s="96">
        <f t="shared" si="11"/>
        <v>0</v>
      </c>
      <c r="J134" s="233">
        <v>790</v>
      </c>
      <c r="K134" s="181">
        <v>792</v>
      </c>
      <c r="L134" s="96">
        <f t="shared" si="12"/>
        <v>1582</v>
      </c>
      <c r="M134" s="110"/>
      <c r="N134" s="52"/>
      <c r="O134" s="96">
        <f t="shared" si="13"/>
        <v>0</v>
      </c>
      <c r="P134" s="351" t="s">
        <v>577</v>
      </c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1300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>
        <v>1300</v>
      </c>
      <c r="K136" s="181"/>
      <c r="L136" s="96">
        <f t="shared" si="12"/>
        <v>1300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2529</v>
      </c>
      <c r="D137" s="234">
        <f>SUM(D138:D140)</f>
        <v>427</v>
      </c>
      <c r="E137" s="34">
        <f>SUM(E138:E140)</f>
        <v>0</v>
      </c>
      <c r="F137" s="131">
        <f t="shared" si="10"/>
        <v>427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2102</v>
      </c>
      <c r="K137" s="104">
        <f>SUM(K138:K140)</f>
        <v>0</v>
      </c>
      <c r="L137" s="98">
        <f t="shared" si="12"/>
        <v>2102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2529</v>
      </c>
      <c r="D139" s="233">
        <v>427</v>
      </c>
      <c r="E139" s="52"/>
      <c r="F139" s="126">
        <f t="shared" si="10"/>
        <v>427</v>
      </c>
      <c r="G139" s="233"/>
      <c r="H139" s="181"/>
      <c r="I139" s="96">
        <f t="shared" si="11"/>
        <v>0</v>
      </c>
      <c r="J139" s="233">
        <v>2102</v>
      </c>
      <c r="K139" s="181"/>
      <c r="L139" s="96">
        <f t="shared" si="12"/>
        <v>2102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1200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>
        <v>1200</v>
      </c>
      <c r="K141" s="181"/>
      <c r="L141" s="96">
        <f t="shared" si="12"/>
        <v>1200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555</v>
      </c>
      <c r="D142" s="234">
        <f>SUM(D143:D144)</f>
        <v>328</v>
      </c>
      <c r="E142" s="34">
        <f>SUM(E143:E144)</f>
        <v>0</v>
      </c>
      <c r="F142" s="131">
        <f t="shared" si="10"/>
        <v>328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227</v>
      </c>
      <c r="K142" s="104">
        <f>SUM(K143:K144)</f>
        <v>0</v>
      </c>
      <c r="L142" s="98">
        <f t="shared" si="12"/>
        <v>227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555</v>
      </c>
      <c r="D143" s="233">
        <v>328</v>
      </c>
      <c r="E143" s="52"/>
      <c r="F143" s="126">
        <f t="shared" si="10"/>
        <v>328</v>
      </c>
      <c r="G143" s="233"/>
      <c r="H143" s="181"/>
      <c r="I143" s="96">
        <f t="shared" si="11"/>
        <v>0</v>
      </c>
      <c r="J143" s="233">
        <v>227</v>
      </c>
      <c r="K143" s="181"/>
      <c r="L143" s="96">
        <f t="shared" si="12"/>
        <v>227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5905</v>
      </c>
      <c r="D145" s="115">
        <f>SUM(D146:D151)</f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7953</v>
      </c>
      <c r="K145" s="179">
        <f>SUM(K146:K151)</f>
        <v>-2048</v>
      </c>
      <c r="L145" s="94">
        <f t="shared" si="12"/>
        <v>5905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1993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>
        <v>1993</v>
      </c>
      <c r="K146" s="180"/>
      <c r="L146" s="95">
        <f t="shared" si="12"/>
        <v>1993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3762</v>
      </c>
      <c r="D147" s="233"/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>
        <v>3762</v>
      </c>
      <c r="K147" s="181"/>
      <c r="L147" s="96">
        <f t="shared" si="12"/>
        <v>3762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150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>
        <v>150</v>
      </c>
      <c r="K148" s="181"/>
      <c r="L148" s="96">
        <f t="shared" si="12"/>
        <v>150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>
        <v>2048</v>
      </c>
      <c r="K150" s="181">
        <v>-2048</v>
      </c>
      <c r="L150" s="96">
        <f t="shared" si="12"/>
        <v>0</v>
      </c>
      <c r="M150" s="110"/>
      <c r="N150" s="52"/>
      <c r="O150" s="96">
        <f t="shared" si="13"/>
        <v>0</v>
      </c>
      <c r="P150" s="351" t="s">
        <v>573</v>
      </c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4500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4500</v>
      </c>
      <c r="N152" s="34">
        <f>SUM(N153:N159)</f>
        <v>0</v>
      </c>
      <c r="O152" s="98">
        <f t="shared" si="13"/>
        <v>4500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4500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>
        <v>4500</v>
      </c>
      <c r="N153" s="52"/>
      <c r="O153" s="96">
        <f t="shared" si="13"/>
        <v>4500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2761</v>
      </c>
      <c r="D160" s="235">
        <v>961</v>
      </c>
      <c r="E160" s="99"/>
      <c r="F160" s="236">
        <f t="shared" si="10"/>
        <v>961</v>
      </c>
      <c r="G160" s="235"/>
      <c r="H160" s="182"/>
      <c r="I160" s="100">
        <f t="shared" si="11"/>
        <v>0</v>
      </c>
      <c r="J160" s="235">
        <v>1800</v>
      </c>
      <c r="K160" s="182"/>
      <c r="L160" s="100">
        <f t="shared" si="12"/>
        <v>1800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285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285</v>
      </c>
      <c r="K161" s="179">
        <f>SUM(K162:K163)</f>
        <v>0</v>
      </c>
      <c r="L161" s="94">
        <f t="shared" si="12"/>
        <v>285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285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>
        <v>285</v>
      </c>
      <c r="K163" s="181"/>
      <c r="L163" s="96">
        <f t="shared" si="12"/>
        <v>285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1500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1500</v>
      </c>
      <c r="K166" s="91">
        <f t="shared" si="15"/>
        <v>0</v>
      </c>
      <c r="L166" s="101">
        <f t="shared" si="12"/>
        <v>1500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1500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1500</v>
      </c>
      <c r="K167" s="183">
        <f t="shared" si="17"/>
        <v>0</v>
      </c>
      <c r="L167" s="103">
        <f t="shared" si="12"/>
        <v>1500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1500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>
        <v>1500</v>
      </c>
      <c r="K168" s="181"/>
      <c r="L168" s="96">
        <f t="shared" si="12"/>
        <v>1500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5475</v>
      </c>
      <c r="D195" s="225">
        <f>SUM(D196,D231,D269)</f>
        <v>5475</v>
      </c>
      <c r="E195" s="85">
        <f>SUM(E196,E231,E269)</f>
        <v>0</v>
      </c>
      <c r="F195" s="226">
        <f t="shared" si="24"/>
        <v>5475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0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5475</v>
      </c>
      <c r="D196" s="227">
        <f>D197+D205</f>
        <v>5475</v>
      </c>
      <c r="E196" s="88">
        <f>E197+E205</f>
        <v>0</v>
      </c>
      <c r="F196" s="228">
        <f t="shared" si="24"/>
        <v>5475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0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510</v>
      </c>
      <c r="D197" s="229">
        <f>D198+D199+D202+D203+D204</f>
        <v>510</v>
      </c>
      <c r="E197" s="43">
        <f>E198+E199+E202+E203+E204</f>
        <v>0</v>
      </c>
      <c r="F197" s="230">
        <f t="shared" si="24"/>
        <v>510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510</v>
      </c>
      <c r="D199" s="234">
        <f>D200+D201</f>
        <v>510</v>
      </c>
      <c r="E199" s="34">
        <f>E200+E201</f>
        <v>0</v>
      </c>
      <c r="F199" s="131">
        <f t="shared" si="24"/>
        <v>510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1"/>
        <v>510</v>
      </c>
      <c r="D200" s="233">
        <v>510</v>
      </c>
      <c r="E200" s="52"/>
      <c r="F200" s="126">
        <f t="shared" si="24"/>
        <v>510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4965</v>
      </c>
      <c r="D205" s="229">
        <f>D206+D216+D217+D226+D227+D228+D230</f>
        <v>4965</v>
      </c>
      <c r="E205" s="43">
        <f>E206+E216+E217+E226+E227+E228+E230</f>
        <v>0</v>
      </c>
      <c r="F205" s="230">
        <f t="shared" si="24"/>
        <v>4965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4965</v>
      </c>
      <c r="D217" s="234">
        <f>SUM(D218:D225)</f>
        <v>4965</v>
      </c>
      <c r="E217" s="34">
        <f>SUM(E218:E225)</f>
        <v>0</v>
      </c>
      <c r="F217" s="131">
        <f t="shared" si="24"/>
        <v>4965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0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1"/>
        <v>4022</v>
      </c>
      <c r="D224" s="233">
        <v>4022</v>
      </c>
      <c r="E224" s="52"/>
      <c r="F224" s="126">
        <f t="shared" si="24"/>
        <v>4022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1"/>
        <v>943</v>
      </c>
      <c r="D225" s="233">
        <v>943</v>
      </c>
      <c r="E225" s="52"/>
      <c r="F225" s="126">
        <f t="shared" si="24"/>
        <v>943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0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0</v>
      </c>
      <c r="K283" s="104">
        <f>SUM(K284:K285)</f>
        <v>0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0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/>
      <c r="K284" s="181"/>
      <c r="L284" s="96">
        <f t="shared" si="32"/>
        <v>0</v>
      </c>
      <c r="M284" s="110"/>
      <c r="N284" s="52"/>
      <c r="O284" s="96">
        <f t="shared" si="50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726579</v>
      </c>
      <c r="D286" s="403">
        <f>SUM(D283,D269,D231,D196,D188,D174,D76,D54)</f>
        <v>571839</v>
      </c>
      <c r="E286" s="404">
        <f>SUM(E283,E269,E231,E196,E188,E174,E76,E54)</f>
        <v>0</v>
      </c>
      <c r="F286" s="405">
        <f t="shared" si="30"/>
        <v>571839</v>
      </c>
      <c r="G286" s="403">
        <f>SUM(G283,G269,G231,G196,G188,G174,G76,G54)</f>
        <v>87113</v>
      </c>
      <c r="H286" s="406">
        <f>SUM(H283,H269,H231,H196,H188,H174,H76,H54)</f>
        <v>0</v>
      </c>
      <c r="I286" s="407">
        <f t="shared" si="31"/>
        <v>87113</v>
      </c>
      <c r="J286" s="403">
        <f>SUM(J283,J269,J231,J196,J188,J174,J76,J54)</f>
        <v>51651</v>
      </c>
      <c r="K286" s="406">
        <f>SUM(K283,K269,K231,K196,K188,K174,K76,K54)</f>
        <v>4815</v>
      </c>
      <c r="L286" s="407">
        <f t="shared" si="32"/>
        <v>56466</v>
      </c>
      <c r="M286" s="123">
        <f>SUM(M283,M269,M231,M196,M188,M174,M76,M54)</f>
        <v>8187</v>
      </c>
      <c r="N286" s="114">
        <f>SUM(N283,N269,N231,N196,N188,N174,N76,N54)</f>
        <v>2974</v>
      </c>
      <c r="O286" s="141">
        <f t="shared" si="50"/>
        <v>11161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-15976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-4815</v>
      </c>
      <c r="L288" s="147">
        <f>J288+K288</f>
        <v>-4815</v>
      </c>
      <c r="M288" s="142">
        <f>M46-M52</f>
        <v>-8187</v>
      </c>
      <c r="N288" s="143">
        <f>N46-N52</f>
        <v>-2974</v>
      </c>
      <c r="O288" s="147">
        <f>M288+N288</f>
        <v>-11161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15976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0</v>
      </c>
      <c r="K290" s="190">
        <f t="shared" si="53"/>
        <v>4815</v>
      </c>
      <c r="L290" s="147">
        <f>J290+K290</f>
        <v>4815</v>
      </c>
      <c r="M290" s="142">
        <f t="shared" ref="M290:N290" si="54">SUM(M291,M293)-M301+M303</f>
        <v>8187</v>
      </c>
      <c r="N290" s="143">
        <f t="shared" si="54"/>
        <v>2974</v>
      </c>
      <c r="O290" s="147">
        <f>M290+N290</f>
        <v>11161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15976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4815</v>
      </c>
      <c r="L291" s="147">
        <f>J291+K291</f>
        <v>4815</v>
      </c>
      <c r="M291" s="142">
        <f>M23-M283</f>
        <v>8187</v>
      </c>
      <c r="N291" s="143">
        <f>N23-N283</f>
        <v>2974</v>
      </c>
      <c r="O291" s="147">
        <f>M291+N291</f>
        <v>11161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  <row r="304" spans="1:16" x14ac:dyDescent="0.25">
      <c r="A304" s="412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  <c r="L304" s="413"/>
      <c r="M304" s="413"/>
      <c r="N304" s="413"/>
      <c r="O304" s="413"/>
      <c r="P304" s="414"/>
    </row>
  </sheetData>
  <sheetProtection algorithmName="SHA-512" hashValue="TtQATJFvFIMppPKdflDcTXsdQDF9XXYAOt+BeeBwKtoxdTs3LQITFnebZ1cjsde7wF7nwkdBXPrAvfR1w0xBiQ==" saltValue="LqvdrzZZ4O5vo4ogdxrfmw==" spinCount="100000" sheet="1" objects="1" scenarios="1"/>
  <mergeCells count="31">
    <mergeCell ref="C8:P8"/>
    <mergeCell ref="C9:P9"/>
    <mergeCell ref="C11:P11"/>
    <mergeCell ref="O18:O19"/>
    <mergeCell ref="I18:I19"/>
    <mergeCell ref="J18:J19"/>
    <mergeCell ref="K18:K19"/>
    <mergeCell ref="C12:P12"/>
    <mergeCell ref="C14:P14"/>
    <mergeCell ref="C15:P15"/>
    <mergeCell ref="A288:B288"/>
    <mergeCell ref="A290:B290"/>
    <mergeCell ref="F18:F19"/>
    <mergeCell ref="G18:G19"/>
    <mergeCell ref="H18:H19"/>
    <mergeCell ref="A2:P2"/>
    <mergeCell ref="A3:P3"/>
    <mergeCell ref="C16:P16"/>
    <mergeCell ref="A17:A19"/>
    <mergeCell ref="B17:B19"/>
    <mergeCell ref="C17:O17"/>
    <mergeCell ref="P17:P19"/>
    <mergeCell ref="C18:C19"/>
    <mergeCell ref="D18:D19"/>
    <mergeCell ref="E18:E19"/>
    <mergeCell ref="C5:P5"/>
    <mergeCell ref="C6:P6"/>
    <mergeCell ref="C7:P7"/>
    <mergeCell ref="L18:L19"/>
    <mergeCell ref="M18:M19"/>
    <mergeCell ref="N18:N19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32.pielikums Jūrmalas pilsētas domes
2015.gada 5.marta saistošajiem noteikumiem Nr.13
(protokols Nr.6, 11.punkts)
Tāme Nr.09.13.1.  </first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92D050"/>
  </sheetPr>
  <dimension ref="A1:Q317"/>
  <sheetViews>
    <sheetView view="pageLayout" zoomScaleNormal="90" workbookViewId="0">
      <selection activeCell="T2" sqref="T2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x14ac:dyDescent="0.25">
      <c r="A5" s="5" t="s">
        <v>0</v>
      </c>
      <c r="B5" s="6"/>
      <c r="C5" s="1100" t="s">
        <v>563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2.75" x14ac:dyDescent="0.25">
      <c r="A6" s="5" t="s">
        <v>1</v>
      </c>
      <c r="B6" s="6"/>
      <c r="C6" s="1100" t="s">
        <v>564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1351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457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1352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566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/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 t="s">
        <v>568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375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041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042" t="s">
        <v>20</v>
      </c>
      <c r="C22" s="353">
        <f>F22+I22+L22+O22</f>
        <v>105461</v>
      </c>
      <c r="D22" s="195">
        <f>SUM(D23,D26,D27,D43,D44)</f>
        <v>227803</v>
      </c>
      <c r="E22" s="20">
        <f>SUM(E23,E26,E27,E43,E44)</f>
        <v>-166194</v>
      </c>
      <c r="F22" s="196">
        <f t="shared" ref="F22:F27" si="0">D22+E22</f>
        <v>61609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80760</v>
      </c>
      <c r="K22" s="163">
        <f>SUM(K23,K28,K44)</f>
        <v>-36908</v>
      </c>
      <c r="L22" s="21">
        <f>J22+K22</f>
        <v>43852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1043" t="s">
        <v>21</v>
      </c>
      <c r="C23" s="354">
        <f>F23+I23+L23+O23</f>
        <v>35325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35325</v>
      </c>
      <c r="K23" s="164">
        <f>SUM(K24:K25)</f>
        <v>0</v>
      </c>
      <c r="L23" s="25">
        <f>J23+K23</f>
        <v>35325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1044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1045" t="s">
        <v>23</v>
      </c>
      <c r="C25" s="356">
        <f>F25+I25+L25+O25</f>
        <v>35325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>
        <v>35325</v>
      </c>
      <c r="K25" s="166"/>
      <c r="L25" s="33">
        <f>J25+K25</f>
        <v>35325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046" t="s">
        <v>277</v>
      </c>
      <c r="C26" s="357">
        <f>SUM(F26,I26)</f>
        <v>61609</v>
      </c>
      <c r="D26" s="203">
        <f>D52</f>
        <v>227803</v>
      </c>
      <c r="E26" s="35">
        <v>-166194</v>
      </c>
      <c r="F26" s="204">
        <f t="shared" si="0"/>
        <v>61609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1047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1047" t="s">
        <v>26</v>
      </c>
      <c r="C28" s="358">
        <f t="shared" ref="C28:C42" si="1">L28</f>
        <v>8527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45435</v>
      </c>
      <c r="K28" s="91">
        <f>SUM(K29,K33,K35,K38)</f>
        <v>-36908</v>
      </c>
      <c r="L28" s="101">
        <f t="shared" ref="L28:L42" si="2">J28+K28</f>
        <v>8527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1047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1048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1049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1049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1047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1050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1047" t="s">
        <v>33</v>
      </c>
      <c r="C35" s="358">
        <f t="shared" si="1"/>
        <v>8527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39512</v>
      </c>
      <c r="K35" s="91">
        <f>SUM(K36:K37)</f>
        <v>-30985</v>
      </c>
      <c r="L35" s="101">
        <f t="shared" si="2"/>
        <v>8527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1048" t="s">
        <v>34</v>
      </c>
      <c r="C36" s="359">
        <f t="shared" si="1"/>
        <v>8527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>
        <v>39512</v>
      </c>
      <c r="K36" s="180">
        <v>-30985</v>
      </c>
      <c r="L36" s="95">
        <f t="shared" si="2"/>
        <v>8527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1049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1047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5923</v>
      </c>
      <c r="K38" s="91">
        <f>SUM(K39:K42)</f>
        <v>-5923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1048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1049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1049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1049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5923</v>
      </c>
      <c r="K42" s="181">
        <v>-5923</v>
      </c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1047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1051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>J45</f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1049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1052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1053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1053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1053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1054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055" t="s">
        <v>48</v>
      </c>
      <c r="C51" s="366">
        <f t="shared" ref="C51:C114" si="4">F51+I51+L51+O51</f>
        <v>105461</v>
      </c>
      <c r="D51" s="221">
        <f>SUM(D52,D283)</f>
        <v>227803</v>
      </c>
      <c r="E51" s="78">
        <f>SUM(E52,E283)</f>
        <v>-166194</v>
      </c>
      <c r="F51" s="222">
        <f t="shared" ref="F51:F115" si="5">D51+E51</f>
        <v>61609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80760</v>
      </c>
      <c r="K51" s="175">
        <f>SUM(K52,K283)</f>
        <v>-36908</v>
      </c>
      <c r="L51" s="79">
        <f t="shared" ref="L51:L115" si="7">J51+K51</f>
        <v>43852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1056" t="s">
        <v>49</v>
      </c>
      <c r="C52" s="367">
        <f t="shared" si="4"/>
        <v>105461</v>
      </c>
      <c r="D52" s="223">
        <f>SUM(D53,D195)</f>
        <v>227803</v>
      </c>
      <c r="E52" s="82">
        <f>SUM(E53,E195)</f>
        <v>-166194</v>
      </c>
      <c r="F52" s="224">
        <f t="shared" si="5"/>
        <v>61609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67435</v>
      </c>
      <c r="K52" s="176">
        <f>SUM(K53,K195)</f>
        <v>-23583</v>
      </c>
      <c r="L52" s="83">
        <f t="shared" si="7"/>
        <v>43852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057" t="s">
        <v>50</v>
      </c>
      <c r="C53" s="368">
        <f t="shared" si="4"/>
        <v>82061</v>
      </c>
      <c r="D53" s="225">
        <f>SUM(D54,D76,D174,D188)</f>
        <v>227359</v>
      </c>
      <c r="E53" s="85">
        <f>SUM(E54,E76,E174,E188)</f>
        <v>-165750</v>
      </c>
      <c r="F53" s="226">
        <f t="shared" si="5"/>
        <v>61609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44035</v>
      </c>
      <c r="K53" s="177">
        <f>SUM(K54,K76,K174,K188)</f>
        <v>-23583</v>
      </c>
      <c r="L53" s="86">
        <f t="shared" si="7"/>
        <v>20452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1058" t="s">
        <v>51</v>
      </c>
      <c r="C54" s="369">
        <f t="shared" si="4"/>
        <v>28453</v>
      </c>
      <c r="D54" s="227">
        <f>SUM(D55,D68)</f>
        <v>106189</v>
      </c>
      <c r="E54" s="88">
        <f>SUM(E55,E68)</f>
        <v>-77736</v>
      </c>
      <c r="F54" s="228">
        <f t="shared" si="5"/>
        <v>28453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1059" t="s">
        <v>52</v>
      </c>
      <c r="C55" s="358">
        <f t="shared" si="4"/>
        <v>20273</v>
      </c>
      <c r="D55" s="229">
        <f>SUM(D56,D59,D67)</f>
        <v>82281</v>
      </c>
      <c r="E55" s="43">
        <f>SUM(E56,E59,E67)</f>
        <v>-62008</v>
      </c>
      <c r="F55" s="230">
        <f t="shared" si="5"/>
        <v>20273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1053" t="s">
        <v>53</v>
      </c>
      <c r="C56" s="364">
        <f t="shared" si="4"/>
        <v>19574</v>
      </c>
      <c r="D56" s="115">
        <f>SUM(D57:D58)</f>
        <v>74812</v>
      </c>
      <c r="E56" s="93">
        <f>SUM(E57:E58)</f>
        <v>-55238</v>
      </c>
      <c r="F56" s="231">
        <f t="shared" si="5"/>
        <v>19574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1048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1049" t="s">
        <v>55</v>
      </c>
      <c r="C58" s="343">
        <f t="shared" si="4"/>
        <v>19574</v>
      </c>
      <c r="D58" s="233">
        <v>74812</v>
      </c>
      <c r="E58" s="52">
        <v>-55238</v>
      </c>
      <c r="F58" s="126">
        <f t="shared" si="5"/>
        <v>19574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1049" t="s">
        <v>56</v>
      </c>
      <c r="C59" s="343">
        <f t="shared" si="4"/>
        <v>699</v>
      </c>
      <c r="D59" s="234">
        <f>SUM(D60:D66)</f>
        <v>7469</v>
      </c>
      <c r="E59" s="34">
        <f>SUM(E60:E66)</f>
        <v>-6770</v>
      </c>
      <c r="F59" s="131">
        <f>D59+E59</f>
        <v>699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1049" t="s">
        <v>57</v>
      </c>
      <c r="C60" s="343">
        <f t="shared" si="4"/>
        <v>414</v>
      </c>
      <c r="D60" s="233">
        <v>414</v>
      </c>
      <c r="E60" s="52"/>
      <c r="F60" s="126">
        <f t="shared" si="5"/>
        <v>414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1049" t="s">
        <v>58</v>
      </c>
      <c r="C61" s="343">
        <f t="shared" si="4"/>
        <v>199</v>
      </c>
      <c r="D61" s="233">
        <v>1406</v>
      </c>
      <c r="E61" s="52">
        <v>-1207</v>
      </c>
      <c r="F61" s="126">
        <f t="shared" si="5"/>
        <v>199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1049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1049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1049" t="s">
        <v>61</v>
      </c>
      <c r="C64" s="343">
        <f t="shared" si="4"/>
        <v>86</v>
      </c>
      <c r="D64" s="233">
        <v>1883</v>
      </c>
      <c r="E64" s="52">
        <v>-1797</v>
      </c>
      <c r="F64" s="126">
        <f t="shared" si="5"/>
        <v>86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1049" t="s">
        <v>295</v>
      </c>
      <c r="C65" s="343">
        <f t="shared" si="4"/>
        <v>0</v>
      </c>
      <c r="D65" s="233">
        <v>3766</v>
      </c>
      <c r="E65" s="52">
        <v>-3766</v>
      </c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1049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1053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1059" t="s">
        <v>64</v>
      </c>
      <c r="C68" s="358">
        <f t="shared" si="4"/>
        <v>8180</v>
      </c>
      <c r="D68" s="229">
        <f>SUM(D69:D70)</f>
        <v>23908</v>
      </c>
      <c r="E68" s="43">
        <f>SUM(E69:E70)</f>
        <v>-15728</v>
      </c>
      <c r="F68" s="230">
        <f>D68+E68</f>
        <v>8180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1048" t="s">
        <v>65</v>
      </c>
      <c r="C69" s="359">
        <f t="shared" si="4"/>
        <v>5036</v>
      </c>
      <c r="D69" s="232">
        <v>19902</v>
      </c>
      <c r="E69" s="47">
        <v>-14866</v>
      </c>
      <c r="F69" s="127">
        <f t="shared" si="5"/>
        <v>5036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1049" t="s">
        <v>66</v>
      </c>
      <c r="C70" s="343">
        <f t="shared" si="4"/>
        <v>3144</v>
      </c>
      <c r="D70" s="234">
        <f>SUM(D71:D75)</f>
        <v>4006</v>
      </c>
      <c r="E70" s="34">
        <f>SUM(E71:E75)</f>
        <v>-862</v>
      </c>
      <c r="F70" s="131">
        <f t="shared" si="5"/>
        <v>3144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1049" t="s">
        <v>296</v>
      </c>
      <c r="C71" s="343">
        <f t="shared" si="4"/>
        <v>2085</v>
      </c>
      <c r="D71" s="233">
        <v>2085</v>
      </c>
      <c r="E71" s="52"/>
      <c r="F71" s="126">
        <f t="shared" si="5"/>
        <v>2085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1049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1049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1049" t="s">
        <v>68</v>
      </c>
      <c r="C74" s="343">
        <f t="shared" si="4"/>
        <v>1059</v>
      </c>
      <c r="D74" s="233">
        <v>1921</v>
      </c>
      <c r="E74" s="52">
        <v>-862</v>
      </c>
      <c r="F74" s="126">
        <f t="shared" si="5"/>
        <v>1059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1049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1058" t="s">
        <v>69</v>
      </c>
      <c r="C76" s="369">
        <f t="shared" si="4"/>
        <v>53608</v>
      </c>
      <c r="D76" s="227">
        <f>SUM(D77,D84,D131,D165,D166,D173)</f>
        <v>121170</v>
      </c>
      <c r="E76" s="88">
        <f>SUM(E77,E84,E131,E165,E166,E173)</f>
        <v>-88014</v>
      </c>
      <c r="F76" s="228">
        <f t="shared" si="5"/>
        <v>33156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44035</v>
      </c>
      <c r="K76" s="178">
        <f>SUM(K77,K84,K131,K165,K166,K173)</f>
        <v>-23583</v>
      </c>
      <c r="L76" s="89">
        <f t="shared" si="7"/>
        <v>20452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1059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1048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1049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1049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1049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1049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1049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1059" t="s">
        <v>71</v>
      </c>
      <c r="C84" s="344">
        <f t="shared" si="4"/>
        <v>50367</v>
      </c>
      <c r="D84" s="229">
        <f>SUM(D85,D90,D96,D104,D113,D117,D123,D129)</f>
        <v>113977</v>
      </c>
      <c r="E84" s="43">
        <f>SUM(E85,E90,E96,E104,E113,E117,E123,E129)</f>
        <v>-81145</v>
      </c>
      <c r="F84" s="230">
        <f t="shared" si="5"/>
        <v>32832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30874</v>
      </c>
      <c r="K84" s="91">
        <f>SUM(K85,K90,K96,K104,K113,K117,K123,K129)</f>
        <v>-13339</v>
      </c>
      <c r="L84" s="101">
        <f t="shared" si="7"/>
        <v>17535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1053" t="s">
        <v>72</v>
      </c>
      <c r="C85" s="364">
        <f t="shared" si="4"/>
        <v>463</v>
      </c>
      <c r="D85" s="115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1730</v>
      </c>
      <c r="K85" s="179">
        <f>SUM(K86:K89)</f>
        <v>-1267</v>
      </c>
      <c r="L85" s="94">
        <f t="shared" si="7"/>
        <v>463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1048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1049" t="s">
        <v>74</v>
      </c>
      <c r="C87" s="343">
        <f t="shared" si="4"/>
        <v>421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>
        <v>1543</v>
      </c>
      <c r="K87" s="181">
        <v>-1122</v>
      </c>
      <c r="L87" s="96">
        <f t="shared" si="7"/>
        <v>421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1049" t="s">
        <v>75</v>
      </c>
      <c r="C88" s="343">
        <f t="shared" si="4"/>
        <v>24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>
        <v>144</v>
      </c>
      <c r="K88" s="181">
        <v>-120</v>
      </c>
      <c r="L88" s="96">
        <f t="shared" si="7"/>
        <v>24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1049" t="s">
        <v>76</v>
      </c>
      <c r="C89" s="343">
        <f t="shared" si="4"/>
        <v>18</v>
      </c>
      <c r="D89" s="233"/>
      <c r="E89" s="52"/>
      <c r="F89" s="126">
        <f t="shared" si="5"/>
        <v>0</v>
      </c>
      <c r="G89" s="233"/>
      <c r="H89" s="181"/>
      <c r="I89" s="96">
        <f t="shared" si="6"/>
        <v>0</v>
      </c>
      <c r="J89" s="233">
        <v>43</v>
      </c>
      <c r="K89" s="181">
        <v>-25</v>
      </c>
      <c r="L89" s="96">
        <f t="shared" si="7"/>
        <v>18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1049" t="s">
        <v>77</v>
      </c>
      <c r="C90" s="343">
        <f t="shared" si="4"/>
        <v>40297</v>
      </c>
      <c r="D90" s="234">
        <f>SUM(D91:D95)</f>
        <v>84025</v>
      </c>
      <c r="E90" s="34">
        <f>SUM(E91:E95)</f>
        <v>-58718</v>
      </c>
      <c r="F90" s="131">
        <f t="shared" si="5"/>
        <v>25307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25421</v>
      </c>
      <c r="K90" s="104">
        <f>SUM(K91:K95)</f>
        <v>-10431</v>
      </c>
      <c r="L90" s="98">
        <f t="shared" si="7"/>
        <v>14990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1049" t="s">
        <v>78</v>
      </c>
      <c r="C91" s="343">
        <f t="shared" si="4"/>
        <v>4515</v>
      </c>
      <c r="D91" s="233">
        <v>5718</v>
      </c>
      <c r="E91" s="52">
        <v>-2433</v>
      </c>
      <c r="F91" s="126">
        <f t="shared" si="5"/>
        <v>3285</v>
      </c>
      <c r="G91" s="233"/>
      <c r="H91" s="181"/>
      <c r="I91" s="96">
        <f t="shared" si="6"/>
        <v>0</v>
      </c>
      <c r="J91" s="233">
        <v>1230</v>
      </c>
      <c r="K91" s="181"/>
      <c r="L91" s="96">
        <f t="shared" si="7"/>
        <v>1230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1049" t="s">
        <v>79</v>
      </c>
      <c r="C92" s="343">
        <f t="shared" si="4"/>
        <v>2066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>
        <v>4413</v>
      </c>
      <c r="K92" s="181">
        <v>-2347</v>
      </c>
      <c r="L92" s="96">
        <f t="shared" si="7"/>
        <v>2066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1049" t="s">
        <v>80</v>
      </c>
      <c r="C93" s="343">
        <f t="shared" si="4"/>
        <v>33450</v>
      </c>
      <c r="D93" s="233">
        <v>78307</v>
      </c>
      <c r="E93" s="52">
        <v>-56285</v>
      </c>
      <c r="F93" s="126">
        <f t="shared" si="5"/>
        <v>22022</v>
      </c>
      <c r="G93" s="233"/>
      <c r="H93" s="181"/>
      <c r="I93" s="96">
        <f t="shared" si="6"/>
        <v>0</v>
      </c>
      <c r="J93" s="233">
        <v>19413</v>
      </c>
      <c r="K93" s="181">
        <v>-7985</v>
      </c>
      <c r="L93" s="96">
        <f t="shared" si="7"/>
        <v>11428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1049" t="s">
        <v>302</v>
      </c>
      <c r="C94" s="343">
        <f t="shared" si="4"/>
        <v>266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>
        <v>365</v>
      </c>
      <c r="K94" s="181">
        <v>-99</v>
      </c>
      <c r="L94" s="96">
        <f t="shared" si="7"/>
        <v>266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1049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1049" t="s">
        <v>82</v>
      </c>
      <c r="C96" s="343">
        <f t="shared" si="4"/>
        <v>122</v>
      </c>
      <c r="D96" s="23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258</v>
      </c>
      <c r="K96" s="104">
        <f>SUM(K97:K103)</f>
        <v>-136</v>
      </c>
      <c r="L96" s="98">
        <f t="shared" si="7"/>
        <v>122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1049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1049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1048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1049" t="s">
        <v>85</v>
      </c>
      <c r="C100" s="343">
        <f t="shared" si="4"/>
        <v>14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>
        <v>70</v>
      </c>
      <c r="K100" s="181">
        <v>-56</v>
      </c>
      <c r="L100" s="96">
        <f t="shared" si="7"/>
        <v>14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1049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1049" t="s">
        <v>86</v>
      </c>
      <c r="C102" s="343">
        <f t="shared" si="4"/>
        <v>108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>
        <v>188</v>
      </c>
      <c r="K102" s="181">
        <v>-80</v>
      </c>
      <c r="L102" s="96">
        <f t="shared" si="7"/>
        <v>108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1049" t="s">
        <v>87</v>
      </c>
      <c r="C103" s="343">
        <f t="shared" si="4"/>
        <v>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1049" t="s">
        <v>305</v>
      </c>
      <c r="C104" s="343">
        <f t="shared" si="4"/>
        <v>9485</v>
      </c>
      <c r="D104" s="234">
        <f>SUM(D105:D112)</f>
        <v>29952</v>
      </c>
      <c r="E104" s="34">
        <f>SUM(E105:E112)</f>
        <v>-22427</v>
      </c>
      <c r="F104" s="131">
        <f t="shared" si="5"/>
        <v>7525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2545</v>
      </c>
      <c r="K104" s="104">
        <f>SUM(K105:K112)</f>
        <v>-585</v>
      </c>
      <c r="L104" s="98">
        <f t="shared" si="7"/>
        <v>1960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1049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1049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1049" t="s">
        <v>90</v>
      </c>
      <c r="C107" s="343">
        <f t="shared" si="4"/>
        <v>4678</v>
      </c>
      <c r="D107" s="233">
        <v>8782</v>
      </c>
      <c r="E107" s="52">
        <v>-4104</v>
      </c>
      <c r="F107" s="126">
        <f t="shared" si="5"/>
        <v>4678</v>
      </c>
      <c r="G107" s="233"/>
      <c r="H107" s="181"/>
      <c r="I107" s="96">
        <f t="shared" si="6"/>
        <v>0</v>
      </c>
      <c r="J107" s="233">
        <v>585</v>
      </c>
      <c r="K107" s="181">
        <v>-585</v>
      </c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1049" t="s">
        <v>306</v>
      </c>
      <c r="C108" s="343">
        <f t="shared" si="4"/>
        <v>4807</v>
      </c>
      <c r="D108" s="233">
        <v>21170</v>
      </c>
      <c r="E108" s="52">
        <v>-18323</v>
      </c>
      <c r="F108" s="126">
        <f>D108+E108</f>
        <v>2847</v>
      </c>
      <c r="G108" s="233"/>
      <c r="H108" s="181"/>
      <c r="I108" s="96">
        <f t="shared" si="6"/>
        <v>0</v>
      </c>
      <c r="J108" s="233">
        <v>1960</v>
      </c>
      <c r="K108" s="181"/>
      <c r="L108" s="96">
        <f t="shared" si="7"/>
        <v>1960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1049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1049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1049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1049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1049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1049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1049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1049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1049" t="s">
        <v>99</v>
      </c>
      <c r="C117" s="343">
        <f t="shared" si="9"/>
        <v>0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1049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1049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1049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1049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1049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1049" t="s">
        <v>104</v>
      </c>
      <c r="C123" s="343">
        <f t="shared" si="9"/>
        <v>0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920</v>
      </c>
      <c r="K123" s="104">
        <f>SUM(K124:K128)</f>
        <v>-920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1049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1049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1049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1049" t="s">
        <v>109</v>
      </c>
      <c r="C128" s="343">
        <f t="shared" si="9"/>
        <v>0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>
        <v>920</v>
      </c>
      <c r="K128" s="181">
        <v>-920</v>
      </c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1048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ref="J129" si="15">SUM(J130)</f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1049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1059" t="s">
        <v>112</v>
      </c>
      <c r="C131" s="358">
        <f t="shared" si="9"/>
        <v>741</v>
      </c>
      <c r="D131" s="229">
        <f>SUM(D132,D137,D141,D142,D145,D152,D160,D161,D164)</f>
        <v>7193</v>
      </c>
      <c r="E131" s="43">
        <f>SUM(E132,E137,E141,E142,E145,E152,E160,E161,E164)</f>
        <v>-6869</v>
      </c>
      <c r="F131" s="230">
        <f t="shared" si="10"/>
        <v>324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9161</v>
      </c>
      <c r="K131" s="91">
        <f>SUM(K132,K137,K141,K142,K145,K152,K160,K161,K164)</f>
        <v>-8744</v>
      </c>
      <c r="L131" s="101">
        <f t="shared" si="12"/>
        <v>417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1048" t="s">
        <v>308</v>
      </c>
      <c r="C132" s="359">
        <f t="shared" si="9"/>
        <v>31</v>
      </c>
      <c r="D132" s="342">
        <f>SUM(D133:D136)</f>
        <v>0</v>
      </c>
      <c r="E132" s="183">
        <f>SUM(E133:E136)</f>
        <v>0</v>
      </c>
      <c r="F132" s="238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1549</v>
      </c>
      <c r="K132" s="183">
        <f>SUM(K133:K136)</f>
        <v>-1518</v>
      </c>
      <c r="L132" s="103">
        <f t="shared" si="12"/>
        <v>31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1049" t="s">
        <v>113</v>
      </c>
      <c r="C133" s="343">
        <f t="shared" si="9"/>
        <v>14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>
        <v>499</v>
      </c>
      <c r="K133" s="181">
        <v>-485</v>
      </c>
      <c r="L133" s="96">
        <f t="shared" si="12"/>
        <v>14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1049" t="s">
        <v>114</v>
      </c>
      <c r="C134" s="343">
        <f t="shared" si="9"/>
        <v>17</v>
      </c>
      <c r="D134" s="233"/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>
        <f>1000+50</f>
        <v>1050</v>
      </c>
      <c r="K134" s="181">
        <v>-1033</v>
      </c>
      <c r="L134" s="96">
        <f t="shared" si="12"/>
        <v>17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1049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1049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1049" t="s">
        <v>116</v>
      </c>
      <c r="C137" s="343">
        <f t="shared" si="9"/>
        <v>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1049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1049" t="s">
        <v>118</v>
      </c>
      <c r="C139" s="343">
        <f t="shared" si="9"/>
        <v>0</v>
      </c>
      <c r="D139" s="233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1049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1049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1049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200</v>
      </c>
      <c r="K142" s="104">
        <f>SUM(K143:K144)</f>
        <v>-200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1049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>
        <v>200</v>
      </c>
      <c r="K143" s="181">
        <v>-200</v>
      </c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1049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1053" t="s">
        <v>124</v>
      </c>
      <c r="C145" s="343">
        <f t="shared" si="9"/>
        <v>710</v>
      </c>
      <c r="D145" s="115">
        <f>SUM(D146:D151)</f>
        <v>7193</v>
      </c>
      <c r="E145" s="93">
        <f>SUM(E146:E151)</f>
        <v>-6869</v>
      </c>
      <c r="F145" s="231">
        <f t="shared" si="10"/>
        <v>324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7412</v>
      </c>
      <c r="K145" s="179">
        <f>SUM(K146:K151)</f>
        <v>-7026</v>
      </c>
      <c r="L145" s="94">
        <f t="shared" si="12"/>
        <v>386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1048" t="s">
        <v>125</v>
      </c>
      <c r="C146" s="343">
        <f t="shared" si="9"/>
        <v>168</v>
      </c>
      <c r="D146" s="232">
        <v>1993</v>
      </c>
      <c r="E146" s="47">
        <v>-1914</v>
      </c>
      <c r="F146" s="127">
        <f t="shared" si="10"/>
        <v>79</v>
      </c>
      <c r="G146" s="232"/>
      <c r="H146" s="180"/>
      <c r="I146" s="95">
        <f t="shared" si="11"/>
        <v>0</v>
      </c>
      <c r="J146" s="232">
        <v>1200</v>
      </c>
      <c r="K146" s="180">
        <v>-1111</v>
      </c>
      <c r="L146" s="95">
        <f t="shared" si="12"/>
        <v>89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1049" t="s">
        <v>126</v>
      </c>
      <c r="C147" s="343">
        <f t="shared" si="9"/>
        <v>292</v>
      </c>
      <c r="D147" s="233">
        <v>5200</v>
      </c>
      <c r="E147" s="52">
        <v>-4955</v>
      </c>
      <c r="F147" s="126">
        <f t="shared" si="10"/>
        <v>245</v>
      </c>
      <c r="G147" s="233"/>
      <c r="H147" s="181"/>
      <c r="I147" s="96">
        <f t="shared" si="11"/>
        <v>0</v>
      </c>
      <c r="J147" s="233">
        <v>1000</v>
      </c>
      <c r="K147" s="181">
        <v>-953</v>
      </c>
      <c r="L147" s="96">
        <f t="shared" si="12"/>
        <v>47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1049" t="s">
        <v>127</v>
      </c>
      <c r="C148" s="343">
        <f t="shared" si="9"/>
        <v>250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>
        <v>4500</v>
      </c>
      <c r="K148" s="181">
        <v>-4250</v>
      </c>
      <c r="L148" s="96">
        <f t="shared" si="12"/>
        <v>250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1049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1049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>
        <v>712</v>
      </c>
      <c r="K150" s="181">
        <v>-712</v>
      </c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1049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1049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1049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1049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1049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1049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1049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1049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1049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1053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1053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1048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1049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1053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>
        <v>0</v>
      </c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1059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1059" t="s">
        <v>145</v>
      </c>
      <c r="C166" s="358">
        <f t="shared" si="9"/>
        <v>2500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 t="shared" ref="G166:H166" si="16">SUM(G167,G172)</f>
        <v>0</v>
      </c>
      <c r="H166" s="91">
        <f t="shared" si="16"/>
        <v>0</v>
      </c>
      <c r="I166" s="101">
        <f t="shared" si="11"/>
        <v>0</v>
      </c>
      <c r="J166" s="229">
        <f>SUM(J167,J172)</f>
        <v>4000</v>
      </c>
      <c r="K166" s="91">
        <f t="shared" ref="K166" si="17">SUM(K167,K172)</f>
        <v>-1500</v>
      </c>
      <c r="L166" s="101">
        <f t="shared" si="12"/>
        <v>2500</v>
      </c>
      <c r="M166" s="123">
        <f t="shared" ref="M166:N166" si="18">SUM(M167,M172)</f>
        <v>0</v>
      </c>
      <c r="N166" s="114">
        <f t="shared" si="18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1048" t="s">
        <v>146</v>
      </c>
      <c r="C167" s="359">
        <f t="shared" si="9"/>
        <v>2500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 t="shared" ref="G167:H167" si="19">SUM(G168:G171)</f>
        <v>0</v>
      </c>
      <c r="H167" s="183">
        <f t="shared" si="19"/>
        <v>0</v>
      </c>
      <c r="I167" s="103">
        <f t="shared" si="11"/>
        <v>0</v>
      </c>
      <c r="J167" s="237">
        <f>SUM(J168:J171)</f>
        <v>4000</v>
      </c>
      <c r="K167" s="183">
        <f t="shared" ref="K167" si="20">SUM(K168:K171)</f>
        <v>-1500</v>
      </c>
      <c r="L167" s="103">
        <f t="shared" si="12"/>
        <v>2500</v>
      </c>
      <c r="M167" s="289">
        <f t="shared" ref="M167:N167" si="21">SUM(M168:M171)</f>
        <v>0</v>
      </c>
      <c r="N167" s="292">
        <f t="shared" si="21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1049" t="s">
        <v>147</v>
      </c>
      <c r="C168" s="343">
        <f t="shared" si="9"/>
        <v>2500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>
        <v>4000</v>
      </c>
      <c r="K168" s="181">
        <v>-1500</v>
      </c>
      <c r="L168" s="96">
        <f t="shared" si="12"/>
        <v>2500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1049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1049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1049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1049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1048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1058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60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H175" si="22">SUM(G176,G180)</f>
        <v>0</v>
      </c>
      <c r="H175" s="91">
        <f t="shared" si="22"/>
        <v>0</v>
      </c>
      <c r="I175" s="101">
        <f t="shared" si="11"/>
        <v>0</v>
      </c>
      <c r="J175" s="229">
        <f>SUM(J176,J180)</f>
        <v>0</v>
      </c>
      <c r="K175" s="91">
        <f t="shared" ref="K175" si="23">SUM(K176,K180)</f>
        <v>0</v>
      </c>
      <c r="L175" s="101">
        <f t="shared" si="12"/>
        <v>0</v>
      </c>
      <c r="M175" s="123">
        <f t="shared" ref="M175:N175" si="24">SUM(M176,M180)</f>
        <v>0</v>
      </c>
      <c r="N175" s="114">
        <f t="shared" si="24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1048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1049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1049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1049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1048" t="s">
        <v>311</v>
      </c>
      <c r="C180" s="343">
        <f t="shared" ref="C180:C256" si="25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H180" si="26">SUM(G181:G184)</f>
        <v>0</v>
      </c>
      <c r="H180" s="183">
        <f t="shared" si="26"/>
        <v>0</v>
      </c>
      <c r="I180" s="103">
        <f t="shared" si="11"/>
        <v>0</v>
      </c>
      <c r="J180" s="237">
        <f>SUM(J181:J184)</f>
        <v>0</v>
      </c>
      <c r="K180" s="183">
        <f t="shared" ref="K180" si="27">SUM(K181:K184)</f>
        <v>0</v>
      </c>
      <c r="L180" s="103">
        <f t="shared" si="12"/>
        <v>0</v>
      </c>
      <c r="M180" s="125">
        <f t="shared" ref="M180:N180" si="28">SUM(M181:M184)</f>
        <v>0</v>
      </c>
      <c r="N180" s="293">
        <f t="shared" si="28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1049" t="s">
        <v>157</v>
      </c>
      <c r="C181" s="343">
        <f t="shared" si="25"/>
        <v>0</v>
      </c>
      <c r="D181" s="233"/>
      <c r="E181" s="52"/>
      <c r="F181" s="126">
        <f t="shared" ref="F181:F244" si="29">D181+E181</f>
        <v>0</v>
      </c>
      <c r="G181" s="233"/>
      <c r="H181" s="181"/>
      <c r="I181" s="96">
        <f t="shared" ref="I181:I244" si="30">G181+H181</f>
        <v>0</v>
      </c>
      <c r="J181" s="233"/>
      <c r="K181" s="181"/>
      <c r="L181" s="96">
        <f t="shared" ref="L181:L244" si="31">J181+K181</f>
        <v>0</v>
      </c>
      <c r="M181" s="110"/>
      <c r="N181" s="52"/>
      <c r="O181" s="96">
        <f t="shared" ref="O181:O244" si="32">M181+N181</f>
        <v>0</v>
      </c>
      <c r="P181" s="351"/>
    </row>
    <row r="182" spans="1:16" ht="72" x14ac:dyDescent="0.25">
      <c r="A182" s="31">
        <v>3292</v>
      </c>
      <c r="B182" s="1049" t="s">
        <v>312</v>
      </c>
      <c r="C182" s="343">
        <f t="shared" si="25"/>
        <v>0</v>
      </c>
      <c r="D182" s="233"/>
      <c r="E182" s="52"/>
      <c r="F182" s="126">
        <f t="shared" si="29"/>
        <v>0</v>
      </c>
      <c r="G182" s="233"/>
      <c r="H182" s="181"/>
      <c r="I182" s="96">
        <f t="shared" si="30"/>
        <v>0</v>
      </c>
      <c r="J182" s="233"/>
      <c r="K182" s="181"/>
      <c r="L182" s="96">
        <f t="shared" si="31"/>
        <v>0</v>
      </c>
      <c r="M182" s="110"/>
      <c r="N182" s="52"/>
      <c r="O182" s="96">
        <f t="shared" si="32"/>
        <v>0</v>
      </c>
      <c r="P182" s="351"/>
    </row>
    <row r="183" spans="1:16" ht="72" x14ac:dyDescent="0.25">
      <c r="A183" s="31">
        <v>3293</v>
      </c>
      <c r="B183" s="1049" t="s">
        <v>313</v>
      </c>
      <c r="C183" s="343">
        <f t="shared" si="25"/>
        <v>0</v>
      </c>
      <c r="D183" s="233"/>
      <c r="E183" s="52"/>
      <c r="F183" s="126">
        <f t="shared" si="29"/>
        <v>0</v>
      </c>
      <c r="G183" s="233"/>
      <c r="H183" s="181"/>
      <c r="I183" s="96">
        <f t="shared" si="30"/>
        <v>0</v>
      </c>
      <c r="J183" s="233"/>
      <c r="K183" s="181"/>
      <c r="L183" s="96">
        <f t="shared" si="31"/>
        <v>0</v>
      </c>
      <c r="M183" s="110"/>
      <c r="N183" s="52"/>
      <c r="O183" s="96">
        <f t="shared" si="32"/>
        <v>0</v>
      </c>
      <c r="P183" s="351"/>
    </row>
    <row r="184" spans="1:16" ht="60" x14ac:dyDescent="0.25">
      <c r="A184" s="111">
        <v>3294</v>
      </c>
      <c r="B184" s="1049" t="s">
        <v>158</v>
      </c>
      <c r="C184" s="370">
        <f t="shared" si="25"/>
        <v>0</v>
      </c>
      <c r="D184" s="241"/>
      <c r="E184" s="112"/>
      <c r="F184" s="242">
        <f t="shared" si="29"/>
        <v>0</v>
      </c>
      <c r="G184" s="241"/>
      <c r="H184" s="185"/>
      <c r="I184" s="135">
        <f t="shared" si="30"/>
        <v>0</v>
      </c>
      <c r="J184" s="241"/>
      <c r="K184" s="185"/>
      <c r="L184" s="135">
        <f t="shared" si="31"/>
        <v>0</v>
      </c>
      <c r="M184" s="113"/>
      <c r="N184" s="112"/>
      <c r="O184" s="135">
        <f t="shared" si="32"/>
        <v>0</v>
      </c>
      <c r="P184" s="336"/>
    </row>
    <row r="185" spans="1:16" ht="48" x14ac:dyDescent="0.25">
      <c r="A185" s="63">
        <v>3300</v>
      </c>
      <c r="B185" s="1060" t="s">
        <v>159</v>
      </c>
      <c r="C185" s="345">
        <f t="shared" si="25"/>
        <v>0</v>
      </c>
      <c r="D185" s="243">
        <f>SUM(D186:D187)</f>
        <v>0</v>
      </c>
      <c r="E185" s="114">
        <f>SUM(E186:E187)</f>
        <v>0</v>
      </c>
      <c r="F185" s="140">
        <f t="shared" si="29"/>
        <v>0</v>
      </c>
      <c r="G185" s="243">
        <f t="shared" ref="G185:H185" si="33">SUM(G186:G187)</f>
        <v>0</v>
      </c>
      <c r="H185" s="186">
        <f t="shared" si="33"/>
        <v>0</v>
      </c>
      <c r="I185" s="141">
        <f t="shared" si="30"/>
        <v>0</v>
      </c>
      <c r="J185" s="243">
        <f>SUM(J186:J187)</f>
        <v>0</v>
      </c>
      <c r="K185" s="186">
        <f t="shared" ref="K185" si="34">SUM(K186:K187)</f>
        <v>0</v>
      </c>
      <c r="L185" s="141">
        <f t="shared" si="31"/>
        <v>0</v>
      </c>
      <c r="M185" s="123">
        <f t="shared" ref="M185:N185" si="35">SUM(M186:M187)</f>
        <v>0</v>
      </c>
      <c r="N185" s="114">
        <f t="shared" si="35"/>
        <v>0</v>
      </c>
      <c r="O185" s="141">
        <f t="shared" si="32"/>
        <v>0</v>
      </c>
      <c r="P185" s="334"/>
    </row>
    <row r="186" spans="1:16" ht="48" x14ac:dyDescent="0.25">
      <c r="A186" s="68">
        <v>3310</v>
      </c>
      <c r="B186" s="1053" t="s">
        <v>160</v>
      </c>
      <c r="C186" s="364">
        <f t="shared" si="25"/>
        <v>0</v>
      </c>
      <c r="D186" s="235"/>
      <c r="E186" s="99"/>
      <c r="F186" s="236">
        <f t="shared" si="29"/>
        <v>0</v>
      </c>
      <c r="G186" s="235"/>
      <c r="H186" s="182"/>
      <c r="I186" s="100">
        <f t="shared" si="30"/>
        <v>0</v>
      </c>
      <c r="J186" s="235"/>
      <c r="K186" s="182"/>
      <c r="L186" s="100">
        <f t="shared" si="31"/>
        <v>0</v>
      </c>
      <c r="M186" s="282"/>
      <c r="N186" s="99"/>
      <c r="O186" s="100">
        <f t="shared" si="32"/>
        <v>0</v>
      </c>
      <c r="P186" s="329"/>
    </row>
    <row r="187" spans="1:16" ht="58.5" customHeight="1" x14ac:dyDescent="0.25">
      <c r="A187" s="27">
        <v>3320</v>
      </c>
      <c r="B187" s="1048" t="s">
        <v>161</v>
      </c>
      <c r="C187" s="359">
        <f t="shared" si="25"/>
        <v>0</v>
      </c>
      <c r="D187" s="232"/>
      <c r="E187" s="47"/>
      <c r="F187" s="127">
        <f t="shared" si="29"/>
        <v>0</v>
      </c>
      <c r="G187" s="232"/>
      <c r="H187" s="180"/>
      <c r="I187" s="95">
        <f t="shared" si="30"/>
        <v>0</v>
      </c>
      <c r="J187" s="232"/>
      <c r="K187" s="180"/>
      <c r="L187" s="95">
        <f t="shared" si="31"/>
        <v>0</v>
      </c>
      <c r="M187" s="275"/>
      <c r="N187" s="47"/>
      <c r="O187" s="95">
        <f t="shared" si="32"/>
        <v>0</v>
      </c>
      <c r="P187" s="324"/>
    </row>
    <row r="188" spans="1:16" x14ac:dyDescent="0.25">
      <c r="A188" s="116">
        <v>4000</v>
      </c>
      <c r="B188" s="1058" t="s">
        <v>162</v>
      </c>
      <c r="C188" s="369">
        <f t="shared" si="25"/>
        <v>0</v>
      </c>
      <c r="D188" s="227">
        <f>SUM(D189,D192)</f>
        <v>0</v>
      </c>
      <c r="E188" s="88">
        <f>SUM(E189,E192)</f>
        <v>0</v>
      </c>
      <c r="F188" s="228">
        <f t="shared" si="29"/>
        <v>0</v>
      </c>
      <c r="G188" s="227">
        <f>SUM(G189,G192)</f>
        <v>0</v>
      </c>
      <c r="H188" s="178">
        <f>SUM(H189,H192)</f>
        <v>0</v>
      </c>
      <c r="I188" s="89">
        <f t="shared" si="30"/>
        <v>0</v>
      </c>
      <c r="J188" s="227">
        <f>SUM(J189,J192)</f>
        <v>0</v>
      </c>
      <c r="K188" s="178">
        <f>SUM(K189,K192)</f>
        <v>0</v>
      </c>
      <c r="L188" s="89">
        <f t="shared" si="31"/>
        <v>0</v>
      </c>
      <c r="M188" s="122">
        <f>SUM(M189,M192)</f>
        <v>0</v>
      </c>
      <c r="N188" s="88">
        <f>SUM(N189,N192)</f>
        <v>0</v>
      </c>
      <c r="O188" s="89">
        <f t="shared" si="32"/>
        <v>0</v>
      </c>
      <c r="P188" s="333"/>
    </row>
    <row r="189" spans="1:16" ht="24" x14ac:dyDescent="0.25">
      <c r="A189" s="117">
        <v>4200</v>
      </c>
      <c r="B189" s="1059" t="s">
        <v>163</v>
      </c>
      <c r="C189" s="358">
        <f t="shared" si="25"/>
        <v>0</v>
      </c>
      <c r="D189" s="229">
        <f>SUM(D190,D191)</f>
        <v>0</v>
      </c>
      <c r="E189" s="43">
        <f>SUM(E190,E191)</f>
        <v>0</v>
      </c>
      <c r="F189" s="230">
        <f t="shared" si="29"/>
        <v>0</v>
      </c>
      <c r="G189" s="229">
        <f>SUM(G190,G191)</f>
        <v>0</v>
      </c>
      <c r="H189" s="91">
        <f>SUM(H190,H191)</f>
        <v>0</v>
      </c>
      <c r="I189" s="101">
        <f t="shared" si="30"/>
        <v>0</v>
      </c>
      <c r="J189" s="229">
        <f>SUM(J190,J191)</f>
        <v>0</v>
      </c>
      <c r="K189" s="91">
        <f>SUM(K190,K191)</f>
        <v>0</v>
      </c>
      <c r="L189" s="101">
        <f t="shared" si="31"/>
        <v>0</v>
      </c>
      <c r="M189" s="109">
        <f>SUM(M190,M191)</f>
        <v>0</v>
      </c>
      <c r="N189" s="43">
        <f>SUM(N190,N191)</f>
        <v>0</v>
      </c>
      <c r="O189" s="101">
        <f t="shared" si="32"/>
        <v>0</v>
      </c>
      <c r="P189" s="327"/>
    </row>
    <row r="190" spans="1:16" ht="36" x14ac:dyDescent="0.25">
      <c r="A190" s="102">
        <v>4240</v>
      </c>
      <c r="B190" s="1048" t="s">
        <v>314</v>
      </c>
      <c r="C190" s="359">
        <f t="shared" si="25"/>
        <v>0</v>
      </c>
      <c r="D190" s="232"/>
      <c r="E190" s="47"/>
      <c r="F190" s="127">
        <f t="shared" si="29"/>
        <v>0</v>
      </c>
      <c r="G190" s="232"/>
      <c r="H190" s="180"/>
      <c r="I190" s="95">
        <f t="shared" si="30"/>
        <v>0</v>
      </c>
      <c r="J190" s="232"/>
      <c r="K190" s="180"/>
      <c r="L190" s="95">
        <f t="shared" si="31"/>
        <v>0</v>
      </c>
      <c r="M190" s="275"/>
      <c r="N190" s="47"/>
      <c r="O190" s="95">
        <f t="shared" si="32"/>
        <v>0</v>
      </c>
      <c r="P190" s="324"/>
    </row>
    <row r="191" spans="1:16" ht="24" x14ac:dyDescent="0.25">
      <c r="A191" s="97">
        <v>4250</v>
      </c>
      <c r="B191" s="1049" t="s">
        <v>164</v>
      </c>
      <c r="C191" s="343">
        <f t="shared" si="25"/>
        <v>0</v>
      </c>
      <c r="D191" s="233"/>
      <c r="E191" s="52"/>
      <c r="F191" s="126">
        <f t="shared" si="29"/>
        <v>0</v>
      </c>
      <c r="G191" s="233"/>
      <c r="H191" s="181"/>
      <c r="I191" s="96">
        <f t="shared" si="30"/>
        <v>0</v>
      </c>
      <c r="J191" s="233"/>
      <c r="K191" s="181"/>
      <c r="L191" s="96">
        <f t="shared" si="31"/>
        <v>0</v>
      </c>
      <c r="M191" s="110"/>
      <c r="N191" s="52"/>
      <c r="O191" s="96">
        <f t="shared" si="32"/>
        <v>0</v>
      </c>
      <c r="P191" s="351"/>
    </row>
    <row r="192" spans="1:16" x14ac:dyDescent="0.25">
      <c r="A192" s="38">
        <v>4300</v>
      </c>
      <c r="B192" s="1059" t="s">
        <v>165</v>
      </c>
      <c r="C192" s="358">
        <f t="shared" si="25"/>
        <v>0</v>
      </c>
      <c r="D192" s="229">
        <f>SUM(D193)</f>
        <v>0</v>
      </c>
      <c r="E192" s="43">
        <f>SUM(E193)</f>
        <v>0</v>
      </c>
      <c r="F192" s="230">
        <f t="shared" si="29"/>
        <v>0</v>
      </c>
      <c r="G192" s="229">
        <f>SUM(G193)</f>
        <v>0</v>
      </c>
      <c r="H192" s="91">
        <f>SUM(H193)</f>
        <v>0</v>
      </c>
      <c r="I192" s="101">
        <f t="shared" si="30"/>
        <v>0</v>
      </c>
      <c r="J192" s="229">
        <f>SUM(J193)</f>
        <v>0</v>
      </c>
      <c r="K192" s="91">
        <f>SUM(K193)</f>
        <v>0</v>
      </c>
      <c r="L192" s="101">
        <f t="shared" si="31"/>
        <v>0</v>
      </c>
      <c r="M192" s="109">
        <f>SUM(M193)</f>
        <v>0</v>
      </c>
      <c r="N192" s="43">
        <f>SUM(N193)</f>
        <v>0</v>
      </c>
      <c r="O192" s="101">
        <f t="shared" si="32"/>
        <v>0</v>
      </c>
      <c r="P192" s="327"/>
    </row>
    <row r="193" spans="1:16" ht="24" x14ac:dyDescent="0.25">
      <c r="A193" s="102">
        <v>4310</v>
      </c>
      <c r="B193" s="1048" t="s">
        <v>166</v>
      </c>
      <c r="C193" s="359">
        <f t="shared" si="25"/>
        <v>0</v>
      </c>
      <c r="D193" s="237">
        <f>SUM(D194:D194)</f>
        <v>0</v>
      </c>
      <c r="E193" s="60">
        <f>SUM(E194:E194)</f>
        <v>0</v>
      </c>
      <c r="F193" s="238">
        <f t="shared" si="29"/>
        <v>0</v>
      </c>
      <c r="G193" s="237">
        <f>SUM(G194:G194)</f>
        <v>0</v>
      </c>
      <c r="H193" s="183">
        <f>SUM(H194:H194)</f>
        <v>0</v>
      </c>
      <c r="I193" s="103">
        <f t="shared" si="30"/>
        <v>0</v>
      </c>
      <c r="J193" s="237">
        <f>SUM(J194:J194)</f>
        <v>0</v>
      </c>
      <c r="K193" s="183">
        <f>SUM(K194:K194)</f>
        <v>0</v>
      </c>
      <c r="L193" s="103">
        <f t="shared" si="31"/>
        <v>0</v>
      </c>
      <c r="M193" s="124">
        <f>SUM(M194:M194)</f>
        <v>0</v>
      </c>
      <c r="N193" s="60">
        <f>SUM(N194:N194)</f>
        <v>0</v>
      </c>
      <c r="O193" s="103">
        <f t="shared" si="32"/>
        <v>0</v>
      </c>
      <c r="P193" s="324"/>
    </row>
    <row r="194" spans="1:16" ht="36" x14ac:dyDescent="0.25">
      <c r="A194" s="31">
        <v>4311</v>
      </c>
      <c r="B194" s="1049" t="s">
        <v>315</v>
      </c>
      <c r="C194" s="343">
        <f t="shared" si="25"/>
        <v>0</v>
      </c>
      <c r="D194" s="233"/>
      <c r="E194" s="52"/>
      <c r="F194" s="126">
        <f t="shared" si="29"/>
        <v>0</v>
      </c>
      <c r="G194" s="233"/>
      <c r="H194" s="181"/>
      <c r="I194" s="96">
        <f t="shared" si="30"/>
        <v>0</v>
      </c>
      <c r="J194" s="233"/>
      <c r="K194" s="181"/>
      <c r="L194" s="96">
        <f t="shared" si="31"/>
        <v>0</v>
      </c>
      <c r="M194" s="110"/>
      <c r="N194" s="52"/>
      <c r="O194" s="96">
        <f t="shared" si="32"/>
        <v>0</v>
      </c>
      <c r="P194" s="351"/>
    </row>
    <row r="195" spans="1:16" s="17" customFormat="1" ht="24" x14ac:dyDescent="0.25">
      <c r="A195" s="118"/>
      <c r="B195" s="1041" t="s">
        <v>167</v>
      </c>
      <c r="C195" s="368">
        <f t="shared" si="25"/>
        <v>23400</v>
      </c>
      <c r="D195" s="225">
        <f>SUM(D196,D231,D269)</f>
        <v>444</v>
      </c>
      <c r="E195" s="85">
        <f>SUM(E196,E231,E269)</f>
        <v>-444</v>
      </c>
      <c r="F195" s="226">
        <f t="shared" si="29"/>
        <v>0</v>
      </c>
      <c r="G195" s="225">
        <f>SUM(G196,G231,G269)</f>
        <v>0</v>
      </c>
      <c r="H195" s="177">
        <f>SUM(H196,H231,H269)</f>
        <v>0</v>
      </c>
      <c r="I195" s="86">
        <f t="shared" si="30"/>
        <v>0</v>
      </c>
      <c r="J195" s="225">
        <f>SUM(J196,J231,J269)</f>
        <v>23400</v>
      </c>
      <c r="K195" s="177">
        <f>SUM(K196,K231,K269)</f>
        <v>0</v>
      </c>
      <c r="L195" s="86">
        <f t="shared" si="31"/>
        <v>23400</v>
      </c>
      <c r="M195" s="290">
        <f>SUM(M196,M231,M269)</f>
        <v>0</v>
      </c>
      <c r="N195" s="294">
        <f>SUM(N196,N231,N269)</f>
        <v>0</v>
      </c>
      <c r="O195" s="299">
        <f t="shared" si="32"/>
        <v>0</v>
      </c>
      <c r="P195" s="337"/>
    </row>
    <row r="196" spans="1:16" x14ac:dyDescent="0.25">
      <c r="A196" s="87">
        <v>5000</v>
      </c>
      <c r="B196" s="1058" t="s">
        <v>168</v>
      </c>
      <c r="C196" s="369">
        <f>F196+I196+L196+O196</f>
        <v>23400</v>
      </c>
      <c r="D196" s="227">
        <f>D197+D205</f>
        <v>444</v>
      </c>
      <c r="E196" s="88">
        <f>E197+E205</f>
        <v>-444</v>
      </c>
      <c r="F196" s="228">
        <f t="shared" si="29"/>
        <v>0</v>
      </c>
      <c r="G196" s="227">
        <f>G197+G205</f>
        <v>0</v>
      </c>
      <c r="H196" s="178">
        <f>H197+H205</f>
        <v>0</v>
      </c>
      <c r="I196" s="89">
        <f t="shared" si="30"/>
        <v>0</v>
      </c>
      <c r="J196" s="227">
        <f>J197+J205</f>
        <v>23400</v>
      </c>
      <c r="K196" s="178">
        <f>K197+K205</f>
        <v>0</v>
      </c>
      <c r="L196" s="89">
        <f t="shared" si="31"/>
        <v>23400</v>
      </c>
      <c r="M196" s="122">
        <f>M197+M205</f>
        <v>0</v>
      </c>
      <c r="N196" s="88">
        <f>N197+N205</f>
        <v>0</v>
      </c>
      <c r="O196" s="89">
        <f t="shared" si="32"/>
        <v>0</v>
      </c>
      <c r="P196" s="333"/>
    </row>
    <row r="197" spans="1:16" x14ac:dyDescent="0.25">
      <c r="A197" s="38">
        <v>5100</v>
      </c>
      <c r="B197" s="1059" t="s">
        <v>169</v>
      </c>
      <c r="C197" s="358">
        <f t="shared" si="25"/>
        <v>0</v>
      </c>
      <c r="D197" s="229">
        <f>D198+D199+D202+D203+D204</f>
        <v>0</v>
      </c>
      <c r="E197" s="43">
        <f>E198+E199+E202+E203+E204</f>
        <v>0</v>
      </c>
      <c r="F197" s="230">
        <f t="shared" si="29"/>
        <v>0</v>
      </c>
      <c r="G197" s="229">
        <f>G198+G199+G202+G203+G204</f>
        <v>0</v>
      </c>
      <c r="H197" s="91">
        <f>H198+H199+H202+H203+H204</f>
        <v>0</v>
      </c>
      <c r="I197" s="101">
        <f t="shared" si="30"/>
        <v>0</v>
      </c>
      <c r="J197" s="229">
        <f>J198+J199+J202+J203+J204</f>
        <v>0</v>
      </c>
      <c r="K197" s="91">
        <f>K198+K199+K202+K203+K204</f>
        <v>0</v>
      </c>
      <c r="L197" s="101">
        <f t="shared" si="31"/>
        <v>0</v>
      </c>
      <c r="M197" s="109">
        <f>M198+M199+M202+M203+M204</f>
        <v>0</v>
      </c>
      <c r="N197" s="43">
        <f>N198+N199+N202+N203+N204</f>
        <v>0</v>
      </c>
      <c r="O197" s="101">
        <f t="shared" si="32"/>
        <v>0</v>
      </c>
      <c r="P197" s="327"/>
    </row>
    <row r="198" spans="1:16" x14ac:dyDescent="0.25">
      <c r="A198" s="102">
        <v>5110</v>
      </c>
      <c r="B198" s="1048" t="s">
        <v>170</v>
      </c>
      <c r="C198" s="359">
        <f t="shared" si="25"/>
        <v>0</v>
      </c>
      <c r="D198" s="232"/>
      <c r="E198" s="47"/>
      <c r="F198" s="127">
        <f t="shared" si="29"/>
        <v>0</v>
      </c>
      <c r="G198" s="232"/>
      <c r="H198" s="180"/>
      <c r="I198" s="95">
        <f t="shared" si="30"/>
        <v>0</v>
      </c>
      <c r="J198" s="232"/>
      <c r="K198" s="180"/>
      <c r="L198" s="95">
        <f t="shared" si="31"/>
        <v>0</v>
      </c>
      <c r="M198" s="275"/>
      <c r="N198" s="47"/>
      <c r="O198" s="95">
        <f t="shared" si="32"/>
        <v>0</v>
      </c>
      <c r="P198" s="324"/>
    </row>
    <row r="199" spans="1:16" ht="24" x14ac:dyDescent="0.25">
      <c r="A199" s="97">
        <v>5120</v>
      </c>
      <c r="B199" s="1049" t="s">
        <v>171</v>
      </c>
      <c r="C199" s="343">
        <f t="shared" si="25"/>
        <v>0</v>
      </c>
      <c r="D199" s="234">
        <f>D200+D201</f>
        <v>0</v>
      </c>
      <c r="E199" s="34">
        <f>E200+E201</f>
        <v>0</v>
      </c>
      <c r="F199" s="131">
        <f t="shared" si="29"/>
        <v>0</v>
      </c>
      <c r="G199" s="234">
        <f>G200+G201</f>
        <v>0</v>
      </c>
      <c r="H199" s="104">
        <f>H200+H201</f>
        <v>0</v>
      </c>
      <c r="I199" s="98">
        <f t="shared" si="30"/>
        <v>0</v>
      </c>
      <c r="J199" s="234">
        <f>J200+J201</f>
        <v>0</v>
      </c>
      <c r="K199" s="104">
        <f>K200+K201</f>
        <v>0</v>
      </c>
      <c r="L199" s="98">
        <f t="shared" si="31"/>
        <v>0</v>
      </c>
      <c r="M199" s="119">
        <f>M200+M201</f>
        <v>0</v>
      </c>
      <c r="N199" s="34">
        <f>N200+N201</f>
        <v>0</v>
      </c>
      <c r="O199" s="98">
        <f t="shared" si="32"/>
        <v>0</v>
      </c>
      <c r="P199" s="351"/>
    </row>
    <row r="200" spans="1:16" x14ac:dyDescent="0.25">
      <c r="A200" s="31">
        <v>5121</v>
      </c>
      <c r="B200" s="1049" t="s">
        <v>172</v>
      </c>
      <c r="C200" s="343">
        <f t="shared" si="25"/>
        <v>0</v>
      </c>
      <c r="D200" s="233"/>
      <c r="E200" s="52"/>
      <c r="F200" s="126">
        <f t="shared" si="29"/>
        <v>0</v>
      </c>
      <c r="G200" s="233"/>
      <c r="H200" s="181"/>
      <c r="I200" s="96">
        <f t="shared" si="30"/>
        <v>0</v>
      </c>
      <c r="J200" s="233"/>
      <c r="K200" s="181"/>
      <c r="L200" s="96">
        <f t="shared" si="31"/>
        <v>0</v>
      </c>
      <c r="M200" s="110"/>
      <c r="N200" s="52"/>
      <c r="O200" s="96">
        <f t="shared" si="32"/>
        <v>0</v>
      </c>
      <c r="P200" s="351"/>
    </row>
    <row r="201" spans="1:16" ht="35.25" customHeight="1" x14ac:dyDescent="0.25">
      <c r="A201" s="31">
        <v>5129</v>
      </c>
      <c r="B201" s="1049" t="s">
        <v>173</v>
      </c>
      <c r="C201" s="343">
        <f t="shared" si="25"/>
        <v>0</v>
      </c>
      <c r="D201" s="233"/>
      <c r="E201" s="52"/>
      <c r="F201" s="126">
        <f t="shared" si="29"/>
        <v>0</v>
      </c>
      <c r="G201" s="233"/>
      <c r="H201" s="181"/>
      <c r="I201" s="96">
        <f t="shared" si="30"/>
        <v>0</v>
      </c>
      <c r="J201" s="233"/>
      <c r="K201" s="181"/>
      <c r="L201" s="96">
        <f t="shared" si="31"/>
        <v>0</v>
      </c>
      <c r="M201" s="110"/>
      <c r="N201" s="52"/>
      <c r="O201" s="96">
        <f t="shared" si="32"/>
        <v>0</v>
      </c>
      <c r="P201" s="351"/>
    </row>
    <row r="202" spans="1:16" x14ac:dyDescent="0.25">
      <c r="A202" s="97">
        <v>5130</v>
      </c>
      <c r="B202" s="1049" t="s">
        <v>174</v>
      </c>
      <c r="C202" s="343">
        <f t="shared" si="25"/>
        <v>0</v>
      </c>
      <c r="D202" s="233"/>
      <c r="E202" s="52"/>
      <c r="F202" s="126">
        <f t="shared" si="29"/>
        <v>0</v>
      </c>
      <c r="G202" s="233"/>
      <c r="H202" s="181"/>
      <c r="I202" s="96">
        <f t="shared" si="30"/>
        <v>0</v>
      </c>
      <c r="J202" s="233"/>
      <c r="K202" s="181"/>
      <c r="L202" s="96">
        <f t="shared" si="31"/>
        <v>0</v>
      </c>
      <c r="M202" s="110"/>
      <c r="N202" s="52"/>
      <c r="O202" s="96">
        <f t="shared" si="32"/>
        <v>0</v>
      </c>
      <c r="P202" s="351"/>
    </row>
    <row r="203" spans="1:16" x14ac:dyDescent="0.25">
      <c r="A203" s="97">
        <v>5140</v>
      </c>
      <c r="B203" s="1049" t="s">
        <v>175</v>
      </c>
      <c r="C203" s="343">
        <f t="shared" si="25"/>
        <v>0</v>
      </c>
      <c r="D203" s="233"/>
      <c r="E203" s="52"/>
      <c r="F203" s="126">
        <f t="shared" si="29"/>
        <v>0</v>
      </c>
      <c r="G203" s="233"/>
      <c r="H203" s="181"/>
      <c r="I203" s="96">
        <f t="shared" si="30"/>
        <v>0</v>
      </c>
      <c r="J203" s="233"/>
      <c r="K203" s="181"/>
      <c r="L203" s="96">
        <f t="shared" si="31"/>
        <v>0</v>
      </c>
      <c r="M203" s="110"/>
      <c r="N203" s="52"/>
      <c r="O203" s="96">
        <f t="shared" si="32"/>
        <v>0</v>
      </c>
      <c r="P203" s="351"/>
    </row>
    <row r="204" spans="1:16" ht="24" x14ac:dyDescent="0.25">
      <c r="A204" s="97">
        <v>5170</v>
      </c>
      <c r="B204" s="1049" t="s">
        <v>176</v>
      </c>
      <c r="C204" s="343">
        <f t="shared" si="25"/>
        <v>0</v>
      </c>
      <c r="D204" s="233"/>
      <c r="E204" s="52"/>
      <c r="F204" s="126">
        <f t="shared" si="29"/>
        <v>0</v>
      </c>
      <c r="G204" s="233"/>
      <c r="H204" s="181"/>
      <c r="I204" s="96">
        <f t="shared" si="30"/>
        <v>0</v>
      </c>
      <c r="J204" s="233"/>
      <c r="K204" s="181"/>
      <c r="L204" s="96">
        <f t="shared" si="31"/>
        <v>0</v>
      </c>
      <c r="M204" s="110"/>
      <c r="N204" s="52"/>
      <c r="O204" s="96">
        <f t="shared" si="32"/>
        <v>0</v>
      </c>
      <c r="P204" s="351"/>
    </row>
    <row r="205" spans="1:16" x14ac:dyDescent="0.25">
      <c r="A205" s="38">
        <v>5200</v>
      </c>
      <c r="B205" s="1059" t="s">
        <v>177</v>
      </c>
      <c r="C205" s="358">
        <f t="shared" si="25"/>
        <v>23400</v>
      </c>
      <c r="D205" s="229">
        <f>D206+D216+D217+D226+D227+D228+D230</f>
        <v>444</v>
      </c>
      <c r="E205" s="43">
        <f>E206+E216+E217+E226+E227+E228+E230</f>
        <v>-444</v>
      </c>
      <c r="F205" s="230">
        <f t="shared" si="29"/>
        <v>0</v>
      </c>
      <c r="G205" s="229">
        <f>G206+G216+G217+G226+G227+G228+G230</f>
        <v>0</v>
      </c>
      <c r="H205" s="91">
        <f>H206+H216+H217+H226+H227+H228+H230</f>
        <v>0</v>
      </c>
      <c r="I205" s="101">
        <f t="shared" si="30"/>
        <v>0</v>
      </c>
      <c r="J205" s="229">
        <f>J206+J216+J217+J226+J227+J228+J230</f>
        <v>23400</v>
      </c>
      <c r="K205" s="91">
        <f>K206+K216+K217+K226+K227+K228+K230</f>
        <v>0</v>
      </c>
      <c r="L205" s="101">
        <f t="shared" si="31"/>
        <v>23400</v>
      </c>
      <c r="M205" s="109">
        <f>M206+M216+M217+M226+M227+M228+M230</f>
        <v>0</v>
      </c>
      <c r="N205" s="43">
        <f>N206+N216+N217+N226+N227+N228+N230</f>
        <v>0</v>
      </c>
      <c r="O205" s="101">
        <f t="shared" si="32"/>
        <v>0</v>
      </c>
      <c r="P205" s="327"/>
    </row>
    <row r="206" spans="1:16" x14ac:dyDescent="0.25">
      <c r="A206" s="92">
        <v>5210</v>
      </c>
      <c r="B206" s="1053" t="s">
        <v>178</v>
      </c>
      <c r="C206" s="364">
        <f t="shared" si="25"/>
        <v>0</v>
      </c>
      <c r="D206" s="115">
        <f>SUM(D207:D215)</f>
        <v>0</v>
      </c>
      <c r="E206" s="93">
        <f>SUM(E207:E215)</f>
        <v>0</v>
      </c>
      <c r="F206" s="231">
        <f t="shared" si="29"/>
        <v>0</v>
      </c>
      <c r="G206" s="115">
        <f>SUM(G207:G215)</f>
        <v>0</v>
      </c>
      <c r="H206" s="179">
        <f>SUM(H207:H215)</f>
        <v>0</v>
      </c>
      <c r="I206" s="94">
        <f t="shared" si="30"/>
        <v>0</v>
      </c>
      <c r="J206" s="115">
        <f>SUM(J207:J215)</f>
        <v>0</v>
      </c>
      <c r="K206" s="179">
        <f>SUM(K207:K215)</f>
        <v>0</v>
      </c>
      <c r="L206" s="94">
        <f t="shared" si="31"/>
        <v>0</v>
      </c>
      <c r="M206" s="120">
        <f>SUM(M207:M215)</f>
        <v>0</v>
      </c>
      <c r="N206" s="93">
        <f>SUM(N207:N215)</f>
        <v>0</v>
      </c>
      <c r="O206" s="94">
        <f t="shared" si="32"/>
        <v>0</v>
      </c>
      <c r="P206" s="329"/>
    </row>
    <row r="207" spans="1:16" x14ac:dyDescent="0.25">
      <c r="A207" s="27">
        <v>5211</v>
      </c>
      <c r="B207" s="1048" t="s">
        <v>179</v>
      </c>
      <c r="C207" s="343">
        <f t="shared" si="25"/>
        <v>0</v>
      </c>
      <c r="D207" s="232"/>
      <c r="E207" s="47"/>
      <c r="F207" s="127">
        <f t="shared" si="29"/>
        <v>0</v>
      </c>
      <c r="G207" s="232"/>
      <c r="H207" s="180"/>
      <c r="I207" s="95">
        <f t="shared" si="30"/>
        <v>0</v>
      </c>
      <c r="J207" s="232"/>
      <c r="K207" s="180"/>
      <c r="L207" s="95">
        <f t="shared" si="31"/>
        <v>0</v>
      </c>
      <c r="M207" s="275"/>
      <c r="N207" s="47"/>
      <c r="O207" s="95">
        <f t="shared" si="32"/>
        <v>0</v>
      </c>
      <c r="P207" s="324"/>
    </row>
    <row r="208" spans="1:16" x14ac:dyDescent="0.25">
      <c r="A208" s="31">
        <v>5212</v>
      </c>
      <c r="B208" s="1049" t="s">
        <v>180</v>
      </c>
      <c r="C208" s="343">
        <f t="shared" si="25"/>
        <v>0</v>
      </c>
      <c r="D208" s="233"/>
      <c r="E208" s="52"/>
      <c r="F208" s="126">
        <f t="shared" si="29"/>
        <v>0</v>
      </c>
      <c r="G208" s="233"/>
      <c r="H208" s="181"/>
      <c r="I208" s="96">
        <f t="shared" si="30"/>
        <v>0</v>
      </c>
      <c r="J208" s="233"/>
      <c r="K208" s="181"/>
      <c r="L208" s="96">
        <f t="shared" si="31"/>
        <v>0</v>
      </c>
      <c r="M208" s="110"/>
      <c r="N208" s="52"/>
      <c r="O208" s="96">
        <f t="shared" si="32"/>
        <v>0</v>
      </c>
      <c r="P208" s="351"/>
    </row>
    <row r="209" spans="1:16" x14ac:dyDescent="0.25">
      <c r="A209" s="31">
        <v>5213</v>
      </c>
      <c r="B209" s="1049" t="s">
        <v>181</v>
      </c>
      <c r="C209" s="343">
        <f t="shared" si="25"/>
        <v>0</v>
      </c>
      <c r="D209" s="233"/>
      <c r="E209" s="52"/>
      <c r="F209" s="126">
        <f t="shared" si="29"/>
        <v>0</v>
      </c>
      <c r="G209" s="233"/>
      <c r="H209" s="181"/>
      <c r="I209" s="96">
        <f t="shared" si="30"/>
        <v>0</v>
      </c>
      <c r="J209" s="233"/>
      <c r="K209" s="181"/>
      <c r="L209" s="96">
        <f t="shared" si="31"/>
        <v>0</v>
      </c>
      <c r="M209" s="110"/>
      <c r="N209" s="52"/>
      <c r="O209" s="96">
        <f t="shared" si="32"/>
        <v>0</v>
      </c>
      <c r="P209" s="351"/>
    </row>
    <row r="210" spans="1:16" x14ac:dyDescent="0.25">
      <c r="A210" s="31">
        <v>5214</v>
      </c>
      <c r="B210" s="1049" t="s">
        <v>182</v>
      </c>
      <c r="C210" s="343">
        <f t="shared" si="25"/>
        <v>0</v>
      </c>
      <c r="D210" s="233"/>
      <c r="E210" s="52"/>
      <c r="F210" s="126">
        <f t="shared" si="29"/>
        <v>0</v>
      </c>
      <c r="G210" s="233"/>
      <c r="H210" s="181"/>
      <c r="I210" s="96">
        <f t="shared" si="30"/>
        <v>0</v>
      </c>
      <c r="J210" s="233"/>
      <c r="K210" s="181"/>
      <c r="L210" s="96">
        <f t="shared" si="31"/>
        <v>0</v>
      </c>
      <c r="M210" s="110"/>
      <c r="N210" s="52"/>
      <c r="O210" s="96">
        <f t="shared" si="32"/>
        <v>0</v>
      </c>
      <c r="P210" s="351"/>
    </row>
    <row r="211" spans="1:16" x14ac:dyDescent="0.25">
      <c r="A211" s="31">
        <v>5215</v>
      </c>
      <c r="B211" s="1049" t="s">
        <v>183</v>
      </c>
      <c r="C211" s="343">
        <f t="shared" si="25"/>
        <v>0</v>
      </c>
      <c r="D211" s="233"/>
      <c r="E211" s="52"/>
      <c r="F211" s="126">
        <f t="shared" si="29"/>
        <v>0</v>
      </c>
      <c r="G211" s="233"/>
      <c r="H211" s="181"/>
      <c r="I211" s="96">
        <f t="shared" si="30"/>
        <v>0</v>
      </c>
      <c r="J211" s="233"/>
      <c r="K211" s="181"/>
      <c r="L211" s="96">
        <f t="shared" si="31"/>
        <v>0</v>
      </c>
      <c r="M211" s="110"/>
      <c r="N211" s="52"/>
      <c r="O211" s="96">
        <f t="shared" si="32"/>
        <v>0</v>
      </c>
      <c r="P211" s="351"/>
    </row>
    <row r="212" spans="1:16" ht="24" x14ac:dyDescent="0.25">
      <c r="A212" s="31">
        <v>5216</v>
      </c>
      <c r="B212" s="1049" t="s">
        <v>184</v>
      </c>
      <c r="C212" s="343">
        <f t="shared" si="25"/>
        <v>0</v>
      </c>
      <c r="D212" s="233"/>
      <c r="E212" s="52"/>
      <c r="F212" s="126">
        <f t="shared" si="29"/>
        <v>0</v>
      </c>
      <c r="G212" s="233"/>
      <c r="H212" s="181"/>
      <c r="I212" s="96">
        <f t="shared" si="30"/>
        <v>0</v>
      </c>
      <c r="J212" s="233"/>
      <c r="K212" s="181"/>
      <c r="L212" s="96">
        <f t="shared" si="31"/>
        <v>0</v>
      </c>
      <c r="M212" s="110"/>
      <c r="N212" s="52"/>
      <c r="O212" s="96">
        <f t="shared" si="32"/>
        <v>0</v>
      </c>
      <c r="P212" s="351"/>
    </row>
    <row r="213" spans="1:16" x14ac:dyDescent="0.25">
      <c r="A213" s="31">
        <v>5217</v>
      </c>
      <c r="B213" s="1049" t="s">
        <v>185</v>
      </c>
      <c r="C213" s="343">
        <f t="shared" si="25"/>
        <v>0</v>
      </c>
      <c r="D213" s="233"/>
      <c r="E213" s="52"/>
      <c r="F213" s="126">
        <f t="shared" si="29"/>
        <v>0</v>
      </c>
      <c r="G213" s="233"/>
      <c r="H213" s="181"/>
      <c r="I213" s="96">
        <f t="shared" si="30"/>
        <v>0</v>
      </c>
      <c r="J213" s="233"/>
      <c r="K213" s="181"/>
      <c r="L213" s="96">
        <f t="shared" si="31"/>
        <v>0</v>
      </c>
      <c r="M213" s="110"/>
      <c r="N213" s="52"/>
      <c r="O213" s="96">
        <f t="shared" si="32"/>
        <v>0</v>
      </c>
      <c r="P213" s="351"/>
    </row>
    <row r="214" spans="1:16" x14ac:dyDescent="0.25">
      <c r="A214" s="31">
        <v>5218</v>
      </c>
      <c r="B214" s="1049" t="s">
        <v>186</v>
      </c>
      <c r="C214" s="343">
        <f t="shared" si="25"/>
        <v>0</v>
      </c>
      <c r="D214" s="233"/>
      <c r="E214" s="52"/>
      <c r="F214" s="126">
        <f t="shared" si="29"/>
        <v>0</v>
      </c>
      <c r="G214" s="233"/>
      <c r="H214" s="181"/>
      <c r="I214" s="96">
        <f t="shared" si="30"/>
        <v>0</v>
      </c>
      <c r="J214" s="233"/>
      <c r="K214" s="181"/>
      <c r="L214" s="96">
        <f t="shared" si="31"/>
        <v>0</v>
      </c>
      <c r="M214" s="110"/>
      <c r="N214" s="52"/>
      <c r="O214" s="96">
        <f t="shared" si="32"/>
        <v>0</v>
      </c>
      <c r="P214" s="351"/>
    </row>
    <row r="215" spans="1:16" x14ac:dyDescent="0.25">
      <c r="A215" s="31">
        <v>5219</v>
      </c>
      <c r="B215" s="1049" t="s">
        <v>187</v>
      </c>
      <c r="C215" s="343">
        <f t="shared" si="25"/>
        <v>0</v>
      </c>
      <c r="D215" s="233"/>
      <c r="E215" s="52"/>
      <c r="F215" s="126">
        <f t="shared" si="29"/>
        <v>0</v>
      </c>
      <c r="G215" s="233"/>
      <c r="H215" s="181"/>
      <c r="I215" s="96">
        <f t="shared" si="30"/>
        <v>0</v>
      </c>
      <c r="J215" s="233"/>
      <c r="K215" s="181"/>
      <c r="L215" s="96">
        <f t="shared" si="31"/>
        <v>0</v>
      </c>
      <c r="M215" s="110"/>
      <c r="N215" s="52"/>
      <c r="O215" s="96">
        <f t="shared" si="32"/>
        <v>0</v>
      </c>
      <c r="P215" s="351"/>
    </row>
    <row r="216" spans="1:16" ht="13.5" customHeight="1" x14ac:dyDescent="0.25">
      <c r="A216" s="97">
        <v>5220</v>
      </c>
      <c r="B216" s="1049" t="s">
        <v>188</v>
      </c>
      <c r="C216" s="343">
        <f t="shared" si="25"/>
        <v>0</v>
      </c>
      <c r="D216" s="233"/>
      <c r="E216" s="52"/>
      <c r="F216" s="126">
        <f t="shared" si="29"/>
        <v>0</v>
      </c>
      <c r="G216" s="233"/>
      <c r="H216" s="181"/>
      <c r="I216" s="96">
        <f t="shared" si="30"/>
        <v>0</v>
      </c>
      <c r="J216" s="233"/>
      <c r="K216" s="181"/>
      <c r="L216" s="96">
        <f t="shared" si="31"/>
        <v>0</v>
      </c>
      <c r="M216" s="110"/>
      <c r="N216" s="52"/>
      <c r="O216" s="96">
        <f t="shared" si="32"/>
        <v>0</v>
      </c>
      <c r="P216" s="351"/>
    </row>
    <row r="217" spans="1:16" x14ac:dyDescent="0.25">
      <c r="A217" s="97">
        <v>5230</v>
      </c>
      <c r="B217" s="1049" t="s">
        <v>189</v>
      </c>
      <c r="C217" s="343">
        <f t="shared" si="25"/>
        <v>23400</v>
      </c>
      <c r="D217" s="234">
        <f>SUM(D218:D225)</f>
        <v>444</v>
      </c>
      <c r="E217" s="34">
        <f>SUM(E218:E225)</f>
        <v>-444</v>
      </c>
      <c r="F217" s="131">
        <f t="shared" si="29"/>
        <v>0</v>
      </c>
      <c r="G217" s="234">
        <f>SUM(G218:G225)</f>
        <v>0</v>
      </c>
      <c r="H217" s="104">
        <f>SUM(H218:H225)</f>
        <v>0</v>
      </c>
      <c r="I217" s="98">
        <f t="shared" si="30"/>
        <v>0</v>
      </c>
      <c r="J217" s="234">
        <f>SUM(J218:J225)</f>
        <v>23400</v>
      </c>
      <c r="K217" s="104">
        <f>SUM(K218:K225)</f>
        <v>0</v>
      </c>
      <c r="L217" s="98">
        <f t="shared" si="31"/>
        <v>23400</v>
      </c>
      <c r="M217" s="119">
        <f>SUM(M218:M225)</f>
        <v>0</v>
      </c>
      <c r="N217" s="34">
        <f>SUM(N218:N225)</f>
        <v>0</v>
      </c>
      <c r="O217" s="98">
        <f t="shared" si="32"/>
        <v>0</v>
      </c>
      <c r="P217" s="351"/>
    </row>
    <row r="218" spans="1:16" x14ac:dyDescent="0.25">
      <c r="A218" s="31">
        <v>5231</v>
      </c>
      <c r="B218" s="1049" t="s">
        <v>190</v>
      </c>
      <c r="C218" s="343">
        <f t="shared" si="25"/>
        <v>0</v>
      </c>
      <c r="D218" s="233"/>
      <c r="E218" s="52"/>
      <c r="F218" s="126">
        <f t="shared" si="29"/>
        <v>0</v>
      </c>
      <c r="G218" s="233"/>
      <c r="H218" s="181"/>
      <c r="I218" s="96">
        <f t="shared" si="30"/>
        <v>0</v>
      </c>
      <c r="J218" s="233"/>
      <c r="K218" s="181"/>
      <c r="L218" s="96">
        <f t="shared" si="31"/>
        <v>0</v>
      </c>
      <c r="M218" s="110"/>
      <c r="N218" s="52"/>
      <c r="O218" s="96">
        <f t="shared" si="32"/>
        <v>0</v>
      </c>
      <c r="P218" s="351"/>
    </row>
    <row r="219" spans="1:16" x14ac:dyDescent="0.25">
      <c r="A219" s="31">
        <v>5232</v>
      </c>
      <c r="B219" s="1049" t="s">
        <v>191</v>
      </c>
      <c r="C219" s="343">
        <f t="shared" si="25"/>
        <v>0</v>
      </c>
      <c r="D219" s="233"/>
      <c r="E219" s="52"/>
      <c r="F219" s="126">
        <f t="shared" si="29"/>
        <v>0</v>
      </c>
      <c r="G219" s="233"/>
      <c r="H219" s="181"/>
      <c r="I219" s="96">
        <f t="shared" si="30"/>
        <v>0</v>
      </c>
      <c r="J219" s="233"/>
      <c r="K219" s="181"/>
      <c r="L219" s="96">
        <f t="shared" si="31"/>
        <v>0</v>
      </c>
      <c r="M219" s="110"/>
      <c r="N219" s="52"/>
      <c r="O219" s="96">
        <f t="shared" si="32"/>
        <v>0</v>
      </c>
      <c r="P219" s="351"/>
    </row>
    <row r="220" spans="1:16" x14ac:dyDescent="0.25">
      <c r="A220" s="31">
        <v>5233</v>
      </c>
      <c r="B220" s="1049" t="s">
        <v>192</v>
      </c>
      <c r="C220" s="343">
        <f t="shared" si="25"/>
        <v>0</v>
      </c>
      <c r="D220" s="233"/>
      <c r="E220" s="52"/>
      <c r="F220" s="126">
        <f t="shared" si="29"/>
        <v>0</v>
      </c>
      <c r="G220" s="233"/>
      <c r="H220" s="181"/>
      <c r="I220" s="96">
        <f t="shared" si="30"/>
        <v>0</v>
      </c>
      <c r="J220" s="233"/>
      <c r="K220" s="181"/>
      <c r="L220" s="96">
        <f t="shared" si="31"/>
        <v>0</v>
      </c>
      <c r="M220" s="110"/>
      <c r="N220" s="52"/>
      <c r="O220" s="96">
        <f t="shared" si="32"/>
        <v>0</v>
      </c>
      <c r="P220" s="351"/>
    </row>
    <row r="221" spans="1:16" ht="24" x14ac:dyDescent="0.25">
      <c r="A221" s="31">
        <v>5234</v>
      </c>
      <c r="B221" s="1049" t="s">
        <v>193</v>
      </c>
      <c r="C221" s="343">
        <f t="shared" si="25"/>
        <v>0</v>
      </c>
      <c r="D221" s="233"/>
      <c r="E221" s="52"/>
      <c r="F221" s="126">
        <f t="shared" si="29"/>
        <v>0</v>
      </c>
      <c r="G221" s="233"/>
      <c r="H221" s="181"/>
      <c r="I221" s="96">
        <f t="shared" si="30"/>
        <v>0</v>
      </c>
      <c r="J221" s="233"/>
      <c r="K221" s="181"/>
      <c r="L221" s="96">
        <f t="shared" si="31"/>
        <v>0</v>
      </c>
      <c r="M221" s="110"/>
      <c r="N221" s="52"/>
      <c r="O221" s="96">
        <f t="shared" si="32"/>
        <v>0</v>
      </c>
      <c r="P221" s="351"/>
    </row>
    <row r="222" spans="1:16" ht="14.25" customHeight="1" x14ac:dyDescent="0.25">
      <c r="A222" s="31">
        <v>5236</v>
      </c>
      <c r="B222" s="1049" t="s">
        <v>194</v>
      </c>
      <c r="C222" s="343">
        <f t="shared" si="25"/>
        <v>0</v>
      </c>
      <c r="D222" s="233"/>
      <c r="E222" s="52"/>
      <c r="F222" s="126">
        <f t="shared" si="29"/>
        <v>0</v>
      </c>
      <c r="G222" s="233"/>
      <c r="H222" s="181"/>
      <c r="I222" s="96">
        <f t="shared" si="30"/>
        <v>0</v>
      </c>
      <c r="J222" s="233"/>
      <c r="K222" s="181"/>
      <c r="L222" s="96">
        <f t="shared" si="31"/>
        <v>0</v>
      </c>
      <c r="M222" s="110"/>
      <c r="N222" s="52"/>
      <c r="O222" s="96">
        <f t="shared" si="32"/>
        <v>0</v>
      </c>
      <c r="P222" s="351"/>
    </row>
    <row r="223" spans="1:16" ht="14.25" customHeight="1" x14ac:dyDescent="0.25">
      <c r="A223" s="31">
        <v>5237</v>
      </c>
      <c r="B223" s="1049" t="s">
        <v>195</v>
      </c>
      <c r="C223" s="343">
        <f t="shared" si="25"/>
        <v>0</v>
      </c>
      <c r="D223" s="233"/>
      <c r="E223" s="52"/>
      <c r="F223" s="126">
        <f t="shared" si="29"/>
        <v>0</v>
      </c>
      <c r="G223" s="233"/>
      <c r="H223" s="181"/>
      <c r="I223" s="96">
        <f t="shared" si="30"/>
        <v>0</v>
      </c>
      <c r="J223" s="233"/>
      <c r="K223" s="181"/>
      <c r="L223" s="96">
        <f t="shared" si="31"/>
        <v>0</v>
      </c>
      <c r="M223" s="110"/>
      <c r="N223" s="52"/>
      <c r="O223" s="96">
        <f t="shared" si="32"/>
        <v>0</v>
      </c>
      <c r="P223" s="351"/>
    </row>
    <row r="224" spans="1:16" ht="24" x14ac:dyDescent="0.25">
      <c r="A224" s="31">
        <v>5238</v>
      </c>
      <c r="B224" s="1049" t="s">
        <v>196</v>
      </c>
      <c r="C224" s="343">
        <f t="shared" si="25"/>
        <v>0</v>
      </c>
      <c r="D224" s="233"/>
      <c r="E224" s="52"/>
      <c r="F224" s="126">
        <f t="shared" si="29"/>
        <v>0</v>
      </c>
      <c r="G224" s="233"/>
      <c r="H224" s="181"/>
      <c r="I224" s="96">
        <f t="shared" si="30"/>
        <v>0</v>
      </c>
      <c r="J224" s="233"/>
      <c r="K224" s="181"/>
      <c r="L224" s="96">
        <f t="shared" si="31"/>
        <v>0</v>
      </c>
      <c r="M224" s="110"/>
      <c r="N224" s="52"/>
      <c r="O224" s="96">
        <f t="shared" si="32"/>
        <v>0</v>
      </c>
      <c r="P224" s="351"/>
    </row>
    <row r="225" spans="1:16" ht="24" x14ac:dyDescent="0.25">
      <c r="A225" s="31">
        <v>5239</v>
      </c>
      <c r="B225" s="1049" t="s">
        <v>197</v>
      </c>
      <c r="C225" s="343">
        <f t="shared" si="25"/>
        <v>23400</v>
      </c>
      <c r="D225" s="233">
        <v>444</v>
      </c>
      <c r="E225" s="52">
        <v>-444</v>
      </c>
      <c r="F225" s="126">
        <f t="shared" si="29"/>
        <v>0</v>
      </c>
      <c r="G225" s="233"/>
      <c r="H225" s="181"/>
      <c r="I225" s="96">
        <f t="shared" si="30"/>
        <v>0</v>
      </c>
      <c r="J225" s="233">
        <v>23400</v>
      </c>
      <c r="K225" s="181"/>
      <c r="L225" s="96">
        <f t="shared" si="31"/>
        <v>23400</v>
      </c>
      <c r="M225" s="110"/>
      <c r="N225" s="52"/>
      <c r="O225" s="96">
        <f t="shared" si="32"/>
        <v>0</v>
      </c>
      <c r="P225" s="625" t="s">
        <v>1353</v>
      </c>
    </row>
    <row r="226" spans="1:16" ht="24" x14ac:dyDescent="0.25">
      <c r="A226" s="97">
        <v>5240</v>
      </c>
      <c r="B226" s="1049" t="s">
        <v>198</v>
      </c>
      <c r="C226" s="343">
        <f t="shared" si="25"/>
        <v>0</v>
      </c>
      <c r="D226" s="233"/>
      <c r="E226" s="52"/>
      <c r="F226" s="126">
        <f t="shared" si="29"/>
        <v>0</v>
      </c>
      <c r="G226" s="233"/>
      <c r="H226" s="181"/>
      <c r="I226" s="96">
        <f t="shared" si="30"/>
        <v>0</v>
      </c>
      <c r="J226" s="233"/>
      <c r="K226" s="181"/>
      <c r="L226" s="96">
        <f t="shared" si="31"/>
        <v>0</v>
      </c>
      <c r="M226" s="110"/>
      <c r="N226" s="52"/>
      <c r="O226" s="96">
        <f t="shared" si="32"/>
        <v>0</v>
      </c>
      <c r="P226" s="351"/>
    </row>
    <row r="227" spans="1:16" ht="22.5" customHeight="1" x14ac:dyDescent="0.25">
      <c r="A227" s="97">
        <v>5250</v>
      </c>
      <c r="B227" s="1049" t="s">
        <v>199</v>
      </c>
      <c r="C227" s="343">
        <f t="shared" si="25"/>
        <v>0</v>
      </c>
      <c r="D227" s="233"/>
      <c r="E227" s="52"/>
      <c r="F227" s="126">
        <f t="shared" si="29"/>
        <v>0</v>
      </c>
      <c r="G227" s="233"/>
      <c r="H227" s="181"/>
      <c r="I227" s="96">
        <f t="shared" si="30"/>
        <v>0</v>
      </c>
      <c r="J227" s="233"/>
      <c r="K227" s="181"/>
      <c r="L227" s="96">
        <f t="shared" si="31"/>
        <v>0</v>
      </c>
      <c r="M227" s="110"/>
      <c r="N227" s="52"/>
      <c r="O227" s="96">
        <f t="shared" si="32"/>
        <v>0</v>
      </c>
      <c r="P227" s="351"/>
    </row>
    <row r="228" spans="1:16" x14ac:dyDescent="0.25">
      <c r="A228" s="97">
        <v>5260</v>
      </c>
      <c r="B228" s="1049" t="s">
        <v>200</v>
      </c>
      <c r="C228" s="343">
        <f t="shared" si="25"/>
        <v>0</v>
      </c>
      <c r="D228" s="234">
        <f>SUM(D229)</f>
        <v>0</v>
      </c>
      <c r="E228" s="34">
        <f>SUM(E229)</f>
        <v>0</v>
      </c>
      <c r="F228" s="131">
        <f t="shared" si="29"/>
        <v>0</v>
      </c>
      <c r="G228" s="234">
        <f>SUM(G229)</f>
        <v>0</v>
      </c>
      <c r="H228" s="104">
        <f>SUM(H229)</f>
        <v>0</v>
      </c>
      <c r="I228" s="98">
        <f t="shared" si="30"/>
        <v>0</v>
      </c>
      <c r="J228" s="234">
        <f>SUM(J229)</f>
        <v>0</v>
      </c>
      <c r="K228" s="104">
        <f>SUM(K229)</f>
        <v>0</v>
      </c>
      <c r="L228" s="98">
        <f t="shared" si="31"/>
        <v>0</v>
      </c>
      <c r="M228" s="119">
        <f>SUM(M229)</f>
        <v>0</v>
      </c>
      <c r="N228" s="34">
        <f>SUM(N229)</f>
        <v>0</v>
      </c>
      <c r="O228" s="98">
        <f t="shared" si="32"/>
        <v>0</v>
      </c>
      <c r="P228" s="351"/>
    </row>
    <row r="229" spans="1:16" ht="24" x14ac:dyDescent="0.25">
      <c r="A229" s="31">
        <v>5269</v>
      </c>
      <c r="B229" s="1049" t="s">
        <v>201</v>
      </c>
      <c r="C229" s="343">
        <f t="shared" si="25"/>
        <v>0</v>
      </c>
      <c r="D229" s="233"/>
      <c r="E229" s="52"/>
      <c r="F229" s="126">
        <f t="shared" si="29"/>
        <v>0</v>
      </c>
      <c r="G229" s="233"/>
      <c r="H229" s="181"/>
      <c r="I229" s="96">
        <f t="shared" si="30"/>
        <v>0</v>
      </c>
      <c r="J229" s="233"/>
      <c r="K229" s="181"/>
      <c r="L229" s="96">
        <f t="shared" si="31"/>
        <v>0</v>
      </c>
      <c r="M229" s="110"/>
      <c r="N229" s="52"/>
      <c r="O229" s="96">
        <f t="shared" si="32"/>
        <v>0</v>
      </c>
      <c r="P229" s="351"/>
    </row>
    <row r="230" spans="1:16" ht="24" x14ac:dyDescent="0.25">
      <c r="A230" s="92">
        <v>5270</v>
      </c>
      <c r="B230" s="1053" t="s">
        <v>202</v>
      </c>
      <c r="C230" s="344">
        <f t="shared" si="25"/>
        <v>0</v>
      </c>
      <c r="D230" s="235"/>
      <c r="E230" s="99"/>
      <c r="F230" s="236">
        <f t="shared" si="29"/>
        <v>0</v>
      </c>
      <c r="G230" s="235"/>
      <c r="H230" s="182"/>
      <c r="I230" s="100">
        <f t="shared" si="30"/>
        <v>0</v>
      </c>
      <c r="J230" s="235"/>
      <c r="K230" s="182"/>
      <c r="L230" s="100">
        <f t="shared" si="31"/>
        <v>0</v>
      </c>
      <c r="M230" s="282"/>
      <c r="N230" s="99"/>
      <c r="O230" s="100">
        <f t="shared" si="32"/>
        <v>0</v>
      </c>
      <c r="P230" s="329"/>
    </row>
    <row r="231" spans="1:16" x14ac:dyDescent="0.25">
      <c r="A231" s="87">
        <v>6000</v>
      </c>
      <c r="B231" s="1058" t="s">
        <v>203</v>
      </c>
      <c r="C231" s="369">
        <f t="shared" si="25"/>
        <v>0</v>
      </c>
      <c r="D231" s="227">
        <f>D232+D252+D259</f>
        <v>0</v>
      </c>
      <c r="E231" s="88">
        <f>E232+E252+E259</f>
        <v>0</v>
      </c>
      <c r="F231" s="228">
        <f t="shared" si="29"/>
        <v>0</v>
      </c>
      <c r="G231" s="227">
        <f>G232+G252+G259</f>
        <v>0</v>
      </c>
      <c r="H231" s="178">
        <f>H232+H252+H259</f>
        <v>0</v>
      </c>
      <c r="I231" s="89">
        <f t="shared" si="30"/>
        <v>0</v>
      </c>
      <c r="J231" s="227">
        <f>J232+J252+J259</f>
        <v>0</v>
      </c>
      <c r="K231" s="178">
        <f>K232+K252+K259</f>
        <v>0</v>
      </c>
      <c r="L231" s="89">
        <f t="shared" si="31"/>
        <v>0</v>
      </c>
      <c r="M231" s="122">
        <f>M232+M252+M259</f>
        <v>0</v>
      </c>
      <c r="N231" s="88">
        <f>N232+N252+N259</f>
        <v>0</v>
      </c>
      <c r="O231" s="89">
        <f t="shared" si="32"/>
        <v>0</v>
      </c>
      <c r="P231" s="333"/>
    </row>
    <row r="232" spans="1:16" ht="14.25" customHeight="1" x14ac:dyDescent="0.25">
      <c r="A232" s="63">
        <v>6200</v>
      </c>
      <c r="B232" s="1060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30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31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32"/>
        <v>0</v>
      </c>
      <c r="P232" s="334"/>
    </row>
    <row r="233" spans="1:16" ht="24" x14ac:dyDescent="0.25">
      <c r="A233" s="102">
        <v>6220</v>
      </c>
      <c r="B233" s="1048" t="s">
        <v>205</v>
      </c>
      <c r="C233" s="359">
        <f t="shared" si="25"/>
        <v>0</v>
      </c>
      <c r="D233" s="232"/>
      <c r="E233" s="47"/>
      <c r="F233" s="127">
        <f t="shared" si="29"/>
        <v>0</v>
      </c>
      <c r="G233" s="232"/>
      <c r="H233" s="180"/>
      <c r="I233" s="95">
        <f t="shared" si="30"/>
        <v>0</v>
      </c>
      <c r="J233" s="232"/>
      <c r="K233" s="180"/>
      <c r="L233" s="95">
        <f t="shared" si="31"/>
        <v>0</v>
      </c>
      <c r="M233" s="275"/>
      <c r="N233" s="47"/>
      <c r="O233" s="95">
        <f t="shared" si="32"/>
        <v>0</v>
      </c>
      <c r="P233" s="324"/>
    </row>
    <row r="234" spans="1:16" x14ac:dyDescent="0.25">
      <c r="A234" s="97">
        <v>6230</v>
      </c>
      <c r="B234" s="1049" t="s">
        <v>316</v>
      </c>
      <c r="C234" s="343">
        <f t="shared" si="25"/>
        <v>0</v>
      </c>
      <c r="D234" s="233">
        <f>SUM(D235)</f>
        <v>0</v>
      </c>
      <c r="E234" s="181">
        <f>SUM(E235)</f>
        <v>0</v>
      </c>
      <c r="F234" s="131">
        <f t="shared" si="29"/>
        <v>0</v>
      </c>
      <c r="G234" s="233">
        <f>SUM(G235)</f>
        <v>0</v>
      </c>
      <c r="H234" s="181">
        <f>SUM(H235)</f>
        <v>0</v>
      </c>
      <c r="I234" s="98">
        <f t="shared" si="30"/>
        <v>0</v>
      </c>
      <c r="J234" s="233">
        <f>SUM(J235)</f>
        <v>0</v>
      </c>
      <c r="K234" s="181">
        <f>SUM(K235)</f>
        <v>0</v>
      </c>
      <c r="L234" s="98">
        <f t="shared" si="31"/>
        <v>0</v>
      </c>
      <c r="M234" s="233">
        <f>SUM(M235)</f>
        <v>0</v>
      </c>
      <c r="N234" s="181">
        <f>SUM(N235)</f>
        <v>0</v>
      </c>
      <c r="O234" s="98">
        <f t="shared" si="32"/>
        <v>0</v>
      </c>
      <c r="P234" s="351"/>
    </row>
    <row r="235" spans="1:16" ht="24" x14ac:dyDescent="0.25">
      <c r="A235" s="31">
        <v>6239</v>
      </c>
      <c r="B235" s="1048" t="s">
        <v>317</v>
      </c>
      <c r="C235" s="343">
        <f t="shared" si="25"/>
        <v>0</v>
      </c>
      <c r="D235" s="233"/>
      <c r="E235" s="52"/>
      <c r="F235" s="131">
        <f t="shared" si="29"/>
        <v>0</v>
      </c>
      <c r="G235" s="233"/>
      <c r="H235" s="181"/>
      <c r="I235" s="98">
        <f t="shared" si="30"/>
        <v>0</v>
      </c>
      <c r="J235" s="233"/>
      <c r="K235" s="181"/>
      <c r="L235" s="98">
        <f t="shared" si="31"/>
        <v>0</v>
      </c>
      <c r="M235" s="110"/>
      <c r="N235" s="52"/>
      <c r="O235" s="98">
        <f t="shared" si="32"/>
        <v>0</v>
      </c>
      <c r="P235" s="351"/>
    </row>
    <row r="236" spans="1:16" ht="24" x14ac:dyDescent="0.25">
      <c r="A236" s="97">
        <v>6240</v>
      </c>
      <c r="B236" s="1049" t="s">
        <v>206</v>
      </c>
      <c r="C236" s="343">
        <f t="shared" si="25"/>
        <v>0</v>
      </c>
      <c r="D236" s="234">
        <f>SUM(D237:D238)</f>
        <v>0</v>
      </c>
      <c r="E236" s="34">
        <f>SUM(E237:E238)</f>
        <v>0</v>
      </c>
      <c r="F236" s="131">
        <f t="shared" si="29"/>
        <v>0</v>
      </c>
      <c r="G236" s="234">
        <f>SUM(G237:G238)</f>
        <v>0</v>
      </c>
      <c r="H236" s="104">
        <f>SUM(H237:H238)</f>
        <v>0</v>
      </c>
      <c r="I236" s="98">
        <f t="shared" si="30"/>
        <v>0</v>
      </c>
      <c r="J236" s="234">
        <f>SUM(J237:J238)</f>
        <v>0</v>
      </c>
      <c r="K236" s="104">
        <f>SUM(K237:K238)</f>
        <v>0</v>
      </c>
      <c r="L236" s="98">
        <f t="shared" si="31"/>
        <v>0</v>
      </c>
      <c r="M236" s="119">
        <f>SUM(M237:M238)</f>
        <v>0</v>
      </c>
      <c r="N236" s="34">
        <f>SUM(N237:N238)</f>
        <v>0</v>
      </c>
      <c r="O236" s="98">
        <f t="shared" si="32"/>
        <v>0</v>
      </c>
      <c r="P236" s="351"/>
    </row>
    <row r="237" spans="1:16" x14ac:dyDescent="0.25">
      <c r="A237" s="31">
        <v>6241</v>
      </c>
      <c r="B237" s="1049" t="s">
        <v>207</v>
      </c>
      <c r="C237" s="343">
        <f t="shared" si="25"/>
        <v>0</v>
      </c>
      <c r="D237" s="233"/>
      <c r="E237" s="52"/>
      <c r="F237" s="126">
        <f t="shared" si="29"/>
        <v>0</v>
      </c>
      <c r="G237" s="233"/>
      <c r="H237" s="181"/>
      <c r="I237" s="96">
        <f t="shared" si="30"/>
        <v>0</v>
      </c>
      <c r="J237" s="233"/>
      <c r="K237" s="181"/>
      <c r="L237" s="96">
        <f t="shared" si="31"/>
        <v>0</v>
      </c>
      <c r="M237" s="110"/>
      <c r="N237" s="52"/>
      <c r="O237" s="96">
        <f t="shared" si="32"/>
        <v>0</v>
      </c>
      <c r="P237" s="351"/>
    </row>
    <row r="238" spans="1:16" x14ac:dyDescent="0.25">
      <c r="A238" s="31">
        <v>6242</v>
      </c>
      <c r="B238" s="1049" t="s">
        <v>208</v>
      </c>
      <c r="C238" s="343">
        <f t="shared" si="25"/>
        <v>0</v>
      </c>
      <c r="D238" s="233"/>
      <c r="E238" s="52"/>
      <c r="F238" s="126">
        <f t="shared" si="29"/>
        <v>0</v>
      </c>
      <c r="G238" s="233"/>
      <c r="H238" s="181"/>
      <c r="I238" s="96">
        <f t="shared" si="30"/>
        <v>0</v>
      </c>
      <c r="J238" s="233"/>
      <c r="K238" s="181"/>
      <c r="L238" s="96">
        <f t="shared" si="31"/>
        <v>0</v>
      </c>
      <c r="M238" s="110"/>
      <c r="N238" s="52"/>
      <c r="O238" s="96">
        <f t="shared" si="32"/>
        <v>0</v>
      </c>
      <c r="P238" s="351"/>
    </row>
    <row r="239" spans="1:16" ht="25.5" customHeight="1" x14ac:dyDescent="0.25">
      <c r="A239" s="97">
        <v>6250</v>
      </c>
      <c r="B239" s="1049" t="s">
        <v>209</v>
      </c>
      <c r="C239" s="343">
        <f t="shared" si="25"/>
        <v>0</v>
      </c>
      <c r="D239" s="234">
        <f>SUM(D240:D244)</f>
        <v>0</v>
      </c>
      <c r="E239" s="34">
        <f>SUM(E240:E244)</f>
        <v>0</v>
      </c>
      <c r="F239" s="131">
        <f t="shared" si="29"/>
        <v>0</v>
      </c>
      <c r="G239" s="234">
        <f>SUM(G240:G244)</f>
        <v>0</v>
      </c>
      <c r="H239" s="104">
        <f>SUM(H240:H244)</f>
        <v>0</v>
      </c>
      <c r="I239" s="98">
        <f t="shared" si="30"/>
        <v>0</v>
      </c>
      <c r="J239" s="234">
        <f>SUM(J240:J244)</f>
        <v>0</v>
      </c>
      <c r="K239" s="104">
        <f>SUM(K240:K244)</f>
        <v>0</v>
      </c>
      <c r="L239" s="98">
        <f t="shared" si="31"/>
        <v>0</v>
      </c>
      <c r="M239" s="119">
        <f>SUM(M240:M244)</f>
        <v>0</v>
      </c>
      <c r="N239" s="34">
        <f>SUM(N240:N244)</f>
        <v>0</v>
      </c>
      <c r="O239" s="98">
        <f t="shared" si="32"/>
        <v>0</v>
      </c>
      <c r="P239" s="351"/>
    </row>
    <row r="240" spans="1:16" ht="14.25" customHeight="1" x14ac:dyDescent="0.25">
      <c r="A240" s="31">
        <v>6252</v>
      </c>
      <c r="B240" s="1049" t="s">
        <v>210</v>
      </c>
      <c r="C240" s="343">
        <f t="shared" si="25"/>
        <v>0</v>
      </c>
      <c r="D240" s="233"/>
      <c r="E240" s="52"/>
      <c r="F240" s="126">
        <f t="shared" si="29"/>
        <v>0</v>
      </c>
      <c r="G240" s="233"/>
      <c r="H240" s="181"/>
      <c r="I240" s="96">
        <f t="shared" si="30"/>
        <v>0</v>
      </c>
      <c r="J240" s="233"/>
      <c r="K240" s="181"/>
      <c r="L240" s="96">
        <f t="shared" si="31"/>
        <v>0</v>
      </c>
      <c r="M240" s="110"/>
      <c r="N240" s="52"/>
      <c r="O240" s="96">
        <f t="shared" si="32"/>
        <v>0</v>
      </c>
      <c r="P240" s="351"/>
    </row>
    <row r="241" spans="1:16" ht="14.25" customHeight="1" x14ac:dyDescent="0.25">
      <c r="A241" s="31">
        <v>6253</v>
      </c>
      <c r="B241" s="1049" t="s">
        <v>211</v>
      </c>
      <c r="C241" s="343">
        <f t="shared" si="25"/>
        <v>0</v>
      </c>
      <c r="D241" s="233"/>
      <c r="E241" s="52"/>
      <c r="F241" s="126">
        <f t="shared" si="29"/>
        <v>0</v>
      </c>
      <c r="G241" s="233"/>
      <c r="H241" s="181"/>
      <c r="I241" s="96">
        <f t="shared" si="30"/>
        <v>0</v>
      </c>
      <c r="J241" s="233"/>
      <c r="K241" s="181"/>
      <c r="L241" s="96">
        <f t="shared" si="31"/>
        <v>0</v>
      </c>
      <c r="M241" s="110"/>
      <c r="N241" s="52"/>
      <c r="O241" s="96">
        <f t="shared" si="32"/>
        <v>0</v>
      </c>
      <c r="P241" s="351"/>
    </row>
    <row r="242" spans="1:16" ht="24" x14ac:dyDescent="0.25">
      <c r="A242" s="31">
        <v>6254</v>
      </c>
      <c r="B242" s="1049" t="s">
        <v>212</v>
      </c>
      <c r="C242" s="343">
        <f t="shared" si="25"/>
        <v>0</v>
      </c>
      <c r="D242" s="233"/>
      <c r="E242" s="52"/>
      <c r="F242" s="126">
        <f t="shared" si="29"/>
        <v>0</v>
      </c>
      <c r="G242" s="233"/>
      <c r="H242" s="181"/>
      <c r="I242" s="96">
        <f t="shared" si="30"/>
        <v>0</v>
      </c>
      <c r="J242" s="233"/>
      <c r="K242" s="181"/>
      <c r="L242" s="96">
        <f t="shared" si="31"/>
        <v>0</v>
      </c>
      <c r="M242" s="110"/>
      <c r="N242" s="52"/>
      <c r="O242" s="96">
        <f t="shared" si="32"/>
        <v>0</v>
      </c>
      <c r="P242" s="351"/>
    </row>
    <row r="243" spans="1:16" ht="24" x14ac:dyDescent="0.25">
      <c r="A243" s="31">
        <v>6255</v>
      </c>
      <c r="B243" s="1049" t="s">
        <v>213</v>
      </c>
      <c r="C243" s="343">
        <f t="shared" si="25"/>
        <v>0</v>
      </c>
      <c r="D243" s="233"/>
      <c r="E243" s="52"/>
      <c r="F243" s="126">
        <f t="shared" si="29"/>
        <v>0</v>
      </c>
      <c r="G243" s="233"/>
      <c r="H243" s="181"/>
      <c r="I243" s="96">
        <f t="shared" si="30"/>
        <v>0</v>
      </c>
      <c r="J243" s="233"/>
      <c r="K243" s="181"/>
      <c r="L243" s="96">
        <f t="shared" si="31"/>
        <v>0</v>
      </c>
      <c r="M243" s="110"/>
      <c r="N243" s="52"/>
      <c r="O243" s="96">
        <f t="shared" si="32"/>
        <v>0</v>
      </c>
      <c r="P243" s="351"/>
    </row>
    <row r="244" spans="1:16" x14ac:dyDescent="0.25">
      <c r="A244" s="31">
        <v>6259</v>
      </c>
      <c r="B244" s="1049" t="s">
        <v>214</v>
      </c>
      <c r="C244" s="343">
        <f t="shared" si="25"/>
        <v>0</v>
      </c>
      <c r="D244" s="233"/>
      <c r="E244" s="52"/>
      <c r="F244" s="126">
        <f t="shared" si="29"/>
        <v>0</v>
      </c>
      <c r="G244" s="233"/>
      <c r="H244" s="181"/>
      <c r="I244" s="96">
        <f t="shared" si="30"/>
        <v>0</v>
      </c>
      <c r="J244" s="233"/>
      <c r="K244" s="181"/>
      <c r="L244" s="96">
        <f t="shared" si="31"/>
        <v>0</v>
      </c>
      <c r="M244" s="110"/>
      <c r="N244" s="52"/>
      <c r="O244" s="96">
        <f t="shared" si="32"/>
        <v>0</v>
      </c>
      <c r="P244" s="351"/>
    </row>
    <row r="245" spans="1:16" ht="37.5" customHeight="1" x14ac:dyDescent="0.25">
      <c r="A245" s="97">
        <v>6260</v>
      </c>
      <c r="B245" s="1049" t="s">
        <v>215</v>
      </c>
      <c r="C245" s="343">
        <f t="shared" si="25"/>
        <v>0</v>
      </c>
      <c r="D245" s="233"/>
      <c r="E245" s="52"/>
      <c r="F245" s="126">
        <f t="shared" ref="F245:F286" si="36">D245+E245</f>
        <v>0</v>
      </c>
      <c r="G245" s="233"/>
      <c r="H245" s="181"/>
      <c r="I245" s="96">
        <f t="shared" ref="I245:I286" si="37">G245+H245</f>
        <v>0</v>
      </c>
      <c r="J245" s="233"/>
      <c r="K245" s="181"/>
      <c r="L245" s="96">
        <f t="shared" ref="L245:L286" si="38">J245+K245</f>
        <v>0</v>
      </c>
      <c r="M245" s="110"/>
      <c r="N245" s="52"/>
      <c r="O245" s="96">
        <f t="shared" ref="O245:O276" si="39">M245+N245</f>
        <v>0</v>
      </c>
      <c r="P245" s="351"/>
    </row>
    <row r="246" spans="1:16" x14ac:dyDescent="0.25">
      <c r="A246" s="97">
        <v>6270</v>
      </c>
      <c r="B246" s="1049" t="s">
        <v>216</v>
      </c>
      <c r="C246" s="343">
        <f t="shared" si="25"/>
        <v>0</v>
      </c>
      <c r="D246" s="233"/>
      <c r="E246" s="52"/>
      <c r="F246" s="126">
        <f t="shared" si="36"/>
        <v>0</v>
      </c>
      <c r="G246" s="233"/>
      <c r="H246" s="181"/>
      <c r="I246" s="96">
        <f t="shared" si="37"/>
        <v>0</v>
      </c>
      <c r="J246" s="233"/>
      <c r="K246" s="181"/>
      <c r="L246" s="96">
        <f t="shared" si="38"/>
        <v>0</v>
      </c>
      <c r="M246" s="110"/>
      <c r="N246" s="52"/>
      <c r="O246" s="96">
        <f t="shared" si="39"/>
        <v>0</v>
      </c>
      <c r="P246" s="351"/>
    </row>
    <row r="247" spans="1:16" ht="24.75" customHeight="1" x14ac:dyDescent="0.25">
      <c r="A247" s="102">
        <v>6290</v>
      </c>
      <c r="B247" s="1048" t="s">
        <v>217</v>
      </c>
      <c r="C247" s="343">
        <f t="shared" si="25"/>
        <v>0</v>
      </c>
      <c r="D247" s="237">
        <f>SUM(D248:D251)</f>
        <v>0</v>
      </c>
      <c r="E247" s="60">
        <f>SUM(E248:E251)</f>
        <v>0</v>
      </c>
      <c r="F247" s="238">
        <f t="shared" si="36"/>
        <v>0</v>
      </c>
      <c r="G247" s="237">
        <f t="shared" ref="G247:H247" si="40">SUM(G248:G251)</f>
        <v>0</v>
      </c>
      <c r="H247" s="183">
        <f t="shared" si="40"/>
        <v>0</v>
      </c>
      <c r="I247" s="103">
        <f t="shared" si="37"/>
        <v>0</v>
      </c>
      <c r="J247" s="237">
        <f>SUM(J248:J251)</f>
        <v>0</v>
      </c>
      <c r="K247" s="183">
        <f t="shared" ref="K247" si="41">SUM(K248:K251)</f>
        <v>0</v>
      </c>
      <c r="L247" s="103">
        <f t="shared" si="38"/>
        <v>0</v>
      </c>
      <c r="M247" s="125">
        <f t="shared" ref="M247:N247" si="42">SUM(M248:M251)</f>
        <v>0</v>
      </c>
      <c r="N247" s="293">
        <f t="shared" si="42"/>
        <v>0</v>
      </c>
      <c r="O247" s="298">
        <f t="shared" si="39"/>
        <v>0</v>
      </c>
      <c r="P247" s="336"/>
    </row>
    <row r="248" spans="1:16" x14ac:dyDescent="0.25">
      <c r="A248" s="31">
        <v>6291</v>
      </c>
      <c r="B248" s="1049" t="s">
        <v>218</v>
      </c>
      <c r="C248" s="343">
        <f t="shared" si="25"/>
        <v>0</v>
      </c>
      <c r="D248" s="233"/>
      <c r="E248" s="52"/>
      <c r="F248" s="126">
        <f t="shared" si="36"/>
        <v>0</v>
      </c>
      <c r="G248" s="233"/>
      <c r="H248" s="181"/>
      <c r="I248" s="96">
        <f t="shared" si="37"/>
        <v>0</v>
      </c>
      <c r="J248" s="233"/>
      <c r="K248" s="181"/>
      <c r="L248" s="96">
        <f t="shared" si="38"/>
        <v>0</v>
      </c>
      <c r="M248" s="110"/>
      <c r="N248" s="52"/>
      <c r="O248" s="96">
        <f t="shared" si="39"/>
        <v>0</v>
      </c>
      <c r="P248" s="351"/>
    </row>
    <row r="249" spans="1:16" x14ac:dyDescent="0.25">
      <c r="A249" s="31">
        <v>6292</v>
      </c>
      <c r="B249" s="1049" t="s">
        <v>219</v>
      </c>
      <c r="C249" s="343">
        <f t="shared" si="25"/>
        <v>0</v>
      </c>
      <c r="D249" s="233"/>
      <c r="E249" s="52"/>
      <c r="F249" s="126">
        <f t="shared" si="36"/>
        <v>0</v>
      </c>
      <c r="G249" s="233"/>
      <c r="H249" s="181"/>
      <c r="I249" s="96">
        <f t="shared" si="37"/>
        <v>0</v>
      </c>
      <c r="J249" s="233"/>
      <c r="K249" s="181"/>
      <c r="L249" s="96">
        <f t="shared" si="38"/>
        <v>0</v>
      </c>
      <c r="M249" s="110"/>
      <c r="N249" s="52"/>
      <c r="O249" s="96">
        <f t="shared" si="39"/>
        <v>0</v>
      </c>
      <c r="P249" s="351"/>
    </row>
    <row r="250" spans="1:16" ht="78.75" customHeight="1" x14ac:dyDescent="0.25">
      <c r="A250" s="31">
        <v>6296</v>
      </c>
      <c r="B250" s="1049" t="s">
        <v>220</v>
      </c>
      <c r="C250" s="343">
        <f t="shared" si="25"/>
        <v>0</v>
      </c>
      <c r="D250" s="233"/>
      <c r="E250" s="52"/>
      <c r="F250" s="126">
        <f t="shared" si="36"/>
        <v>0</v>
      </c>
      <c r="G250" s="233"/>
      <c r="H250" s="181"/>
      <c r="I250" s="96">
        <f t="shared" si="37"/>
        <v>0</v>
      </c>
      <c r="J250" s="233"/>
      <c r="K250" s="181"/>
      <c r="L250" s="96">
        <f t="shared" si="38"/>
        <v>0</v>
      </c>
      <c r="M250" s="110"/>
      <c r="N250" s="52"/>
      <c r="O250" s="96">
        <f t="shared" si="39"/>
        <v>0</v>
      </c>
      <c r="P250" s="351"/>
    </row>
    <row r="251" spans="1:16" ht="39.75" customHeight="1" x14ac:dyDescent="0.25">
      <c r="A251" s="31">
        <v>6299</v>
      </c>
      <c r="B251" s="1049" t="s">
        <v>221</v>
      </c>
      <c r="C251" s="343">
        <f t="shared" si="25"/>
        <v>0</v>
      </c>
      <c r="D251" s="233"/>
      <c r="E251" s="52"/>
      <c r="F251" s="126">
        <f t="shared" si="36"/>
        <v>0</v>
      </c>
      <c r="G251" s="233"/>
      <c r="H251" s="181"/>
      <c r="I251" s="96">
        <f t="shared" si="37"/>
        <v>0</v>
      </c>
      <c r="J251" s="233"/>
      <c r="K251" s="181"/>
      <c r="L251" s="96">
        <f t="shared" si="38"/>
        <v>0</v>
      </c>
      <c r="M251" s="110"/>
      <c r="N251" s="52"/>
      <c r="O251" s="96">
        <f t="shared" si="39"/>
        <v>0</v>
      </c>
      <c r="P251" s="351"/>
    </row>
    <row r="252" spans="1:16" x14ac:dyDescent="0.25">
      <c r="A252" s="38">
        <v>6300</v>
      </c>
      <c r="B252" s="1059" t="s">
        <v>222</v>
      </c>
      <c r="C252" s="358">
        <f t="shared" si="25"/>
        <v>0</v>
      </c>
      <c r="D252" s="229">
        <f>SUM(D253,D257,D258)</f>
        <v>0</v>
      </c>
      <c r="E252" s="43">
        <f>SUM(E253,E257,E258)</f>
        <v>0</v>
      </c>
      <c r="F252" s="230">
        <f t="shared" si="36"/>
        <v>0</v>
      </c>
      <c r="G252" s="229">
        <f t="shared" ref="G252:H252" si="43">SUM(G253,G257,G258)</f>
        <v>0</v>
      </c>
      <c r="H252" s="91">
        <f t="shared" si="43"/>
        <v>0</v>
      </c>
      <c r="I252" s="101">
        <f t="shared" si="37"/>
        <v>0</v>
      </c>
      <c r="J252" s="229">
        <f>SUM(J253,J257,J258)</f>
        <v>0</v>
      </c>
      <c r="K252" s="91">
        <f t="shared" ref="K252" si="44">SUM(K253,K257,K258)</f>
        <v>0</v>
      </c>
      <c r="L252" s="101">
        <f t="shared" si="38"/>
        <v>0</v>
      </c>
      <c r="M252" s="121">
        <f t="shared" ref="M252:N252" si="45">SUM(M253,M257,M258)</f>
        <v>0</v>
      </c>
      <c r="N252" s="55">
        <f t="shared" si="45"/>
        <v>0</v>
      </c>
      <c r="O252" s="265">
        <f t="shared" si="39"/>
        <v>0</v>
      </c>
      <c r="P252" s="335"/>
    </row>
    <row r="253" spans="1:16" ht="24" x14ac:dyDescent="0.25">
      <c r="A253" s="102">
        <v>6320</v>
      </c>
      <c r="B253" s="1048" t="s">
        <v>223</v>
      </c>
      <c r="C253" s="370">
        <f t="shared" si="25"/>
        <v>0</v>
      </c>
      <c r="D253" s="237">
        <f>SUM(D254:D256)</f>
        <v>0</v>
      </c>
      <c r="E253" s="60">
        <f>SUM(E254:E256)</f>
        <v>0</v>
      </c>
      <c r="F253" s="238">
        <f t="shared" si="36"/>
        <v>0</v>
      </c>
      <c r="G253" s="237">
        <f t="shared" ref="G253:H253" si="46">SUM(G254:G256)</f>
        <v>0</v>
      </c>
      <c r="H253" s="183">
        <f t="shared" si="46"/>
        <v>0</v>
      </c>
      <c r="I253" s="103">
        <f t="shared" si="37"/>
        <v>0</v>
      </c>
      <c r="J253" s="237">
        <f>SUM(J254:J256)</f>
        <v>0</v>
      </c>
      <c r="K253" s="183">
        <f t="shared" ref="K253" si="47">SUM(K254:K256)</f>
        <v>0</v>
      </c>
      <c r="L253" s="103">
        <f t="shared" si="38"/>
        <v>0</v>
      </c>
      <c r="M253" s="124">
        <f t="shared" ref="M253:N253" si="48">SUM(M254:M256)</f>
        <v>0</v>
      </c>
      <c r="N253" s="60">
        <f t="shared" si="48"/>
        <v>0</v>
      </c>
      <c r="O253" s="103">
        <f t="shared" si="39"/>
        <v>0</v>
      </c>
      <c r="P253" s="324"/>
    </row>
    <row r="254" spans="1:16" x14ac:dyDescent="0.25">
      <c r="A254" s="31">
        <v>6322</v>
      </c>
      <c r="B254" s="1049" t="s">
        <v>224</v>
      </c>
      <c r="C254" s="343">
        <f t="shared" si="25"/>
        <v>0</v>
      </c>
      <c r="D254" s="233"/>
      <c r="E254" s="52"/>
      <c r="F254" s="126">
        <f t="shared" si="36"/>
        <v>0</v>
      </c>
      <c r="G254" s="233"/>
      <c r="H254" s="181"/>
      <c r="I254" s="96">
        <f t="shared" si="37"/>
        <v>0</v>
      </c>
      <c r="J254" s="233"/>
      <c r="K254" s="181"/>
      <c r="L254" s="96">
        <f t="shared" si="38"/>
        <v>0</v>
      </c>
      <c r="M254" s="110"/>
      <c r="N254" s="52"/>
      <c r="O254" s="96">
        <f t="shared" si="39"/>
        <v>0</v>
      </c>
      <c r="P254" s="351"/>
    </row>
    <row r="255" spans="1:16" ht="24" x14ac:dyDescent="0.25">
      <c r="A255" s="31">
        <v>6323</v>
      </c>
      <c r="B255" s="1049" t="s">
        <v>225</v>
      </c>
      <c r="C255" s="343">
        <f t="shared" si="25"/>
        <v>0</v>
      </c>
      <c r="D255" s="233"/>
      <c r="E255" s="52"/>
      <c r="F255" s="126">
        <f t="shared" si="36"/>
        <v>0</v>
      </c>
      <c r="G255" s="233"/>
      <c r="H255" s="181"/>
      <c r="I255" s="96">
        <f t="shared" si="37"/>
        <v>0</v>
      </c>
      <c r="J255" s="233"/>
      <c r="K255" s="181"/>
      <c r="L255" s="96">
        <f t="shared" si="38"/>
        <v>0</v>
      </c>
      <c r="M255" s="110"/>
      <c r="N255" s="52"/>
      <c r="O255" s="96">
        <f t="shared" si="39"/>
        <v>0</v>
      </c>
      <c r="P255" s="351"/>
    </row>
    <row r="256" spans="1:16" x14ac:dyDescent="0.25">
      <c r="A256" s="27">
        <v>6329</v>
      </c>
      <c r="B256" s="1048" t="s">
        <v>226</v>
      </c>
      <c r="C256" s="343">
        <f t="shared" si="25"/>
        <v>0</v>
      </c>
      <c r="D256" s="232"/>
      <c r="E256" s="47"/>
      <c r="F256" s="127">
        <f t="shared" si="36"/>
        <v>0</v>
      </c>
      <c r="G256" s="232"/>
      <c r="H256" s="180"/>
      <c r="I256" s="95">
        <f t="shared" si="37"/>
        <v>0</v>
      </c>
      <c r="J256" s="232"/>
      <c r="K256" s="180"/>
      <c r="L256" s="95">
        <f t="shared" si="38"/>
        <v>0</v>
      </c>
      <c r="M256" s="275"/>
      <c r="N256" s="47"/>
      <c r="O256" s="95">
        <f t="shared" si="39"/>
        <v>0</v>
      </c>
      <c r="P256" s="324"/>
    </row>
    <row r="257" spans="1:16" ht="24" x14ac:dyDescent="0.25">
      <c r="A257" s="128">
        <v>6330</v>
      </c>
      <c r="B257" s="1061" t="s">
        <v>227</v>
      </c>
      <c r="C257" s="343">
        <f t="shared" ref="C257:C285" si="49">F257+I257+L257+O257</f>
        <v>0</v>
      </c>
      <c r="D257" s="241"/>
      <c r="E257" s="112"/>
      <c r="F257" s="242">
        <f t="shared" si="36"/>
        <v>0</v>
      </c>
      <c r="G257" s="241"/>
      <c r="H257" s="185"/>
      <c r="I257" s="135">
        <f t="shared" si="37"/>
        <v>0</v>
      </c>
      <c r="J257" s="241"/>
      <c r="K257" s="185"/>
      <c r="L257" s="135">
        <f t="shared" si="38"/>
        <v>0</v>
      </c>
      <c r="M257" s="113"/>
      <c r="N257" s="112"/>
      <c r="O257" s="135">
        <f t="shared" si="39"/>
        <v>0</v>
      </c>
      <c r="P257" s="336"/>
    </row>
    <row r="258" spans="1:16" x14ac:dyDescent="0.25">
      <c r="A258" s="97">
        <v>6360</v>
      </c>
      <c r="B258" s="1049" t="s">
        <v>228</v>
      </c>
      <c r="C258" s="343">
        <f t="shared" si="49"/>
        <v>0</v>
      </c>
      <c r="D258" s="233"/>
      <c r="E258" s="52"/>
      <c r="F258" s="126">
        <f t="shared" si="36"/>
        <v>0</v>
      </c>
      <c r="G258" s="233"/>
      <c r="H258" s="181"/>
      <c r="I258" s="96">
        <f t="shared" si="37"/>
        <v>0</v>
      </c>
      <c r="J258" s="233"/>
      <c r="K258" s="181"/>
      <c r="L258" s="96">
        <f t="shared" si="38"/>
        <v>0</v>
      </c>
      <c r="M258" s="110"/>
      <c r="N258" s="52"/>
      <c r="O258" s="96">
        <f t="shared" si="39"/>
        <v>0</v>
      </c>
      <c r="P258" s="351"/>
    </row>
    <row r="259" spans="1:16" ht="36" x14ac:dyDescent="0.25">
      <c r="A259" s="38">
        <v>6400</v>
      </c>
      <c r="B259" s="1059" t="s">
        <v>229</v>
      </c>
      <c r="C259" s="358">
        <f t="shared" si="49"/>
        <v>0</v>
      </c>
      <c r="D259" s="229">
        <f>SUM(D260,D264)</f>
        <v>0</v>
      </c>
      <c r="E259" s="43">
        <f>SUM(E260,E264)</f>
        <v>0</v>
      </c>
      <c r="F259" s="230">
        <f t="shared" si="36"/>
        <v>0</v>
      </c>
      <c r="G259" s="229">
        <f t="shared" ref="G259:H259" si="50">SUM(G260,G264)</f>
        <v>0</v>
      </c>
      <c r="H259" s="91">
        <f t="shared" si="50"/>
        <v>0</v>
      </c>
      <c r="I259" s="101">
        <f t="shared" si="37"/>
        <v>0</v>
      </c>
      <c r="J259" s="229">
        <f>SUM(J260,J264)</f>
        <v>0</v>
      </c>
      <c r="K259" s="91">
        <f t="shared" ref="K259" si="51">SUM(K260,K264)</f>
        <v>0</v>
      </c>
      <c r="L259" s="101">
        <f t="shared" si="38"/>
        <v>0</v>
      </c>
      <c r="M259" s="121">
        <f t="shared" ref="M259:N259" si="52">SUM(M260,M264)</f>
        <v>0</v>
      </c>
      <c r="N259" s="55">
        <f t="shared" si="52"/>
        <v>0</v>
      </c>
      <c r="O259" s="265">
        <f t="shared" si="39"/>
        <v>0</v>
      </c>
      <c r="P259" s="335"/>
    </row>
    <row r="260" spans="1:16" ht="24" x14ac:dyDescent="0.25">
      <c r="A260" s="102">
        <v>6410</v>
      </c>
      <c r="B260" s="1048" t="s">
        <v>230</v>
      </c>
      <c r="C260" s="359">
        <f t="shared" si="49"/>
        <v>0</v>
      </c>
      <c r="D260" s="237">
        <f>SUM(D261:D263)</f>
        <v>0</v>
      </c>
      <c r="E260" s="60">
        <f>SUM(E261:E263)</f>
        <v>0</v>
      </c>
      <c r="F260" s="238">
        <f t="shared" si="36"/>
        <v>0</v>
      </c>
      <c r="G260" s="237">
        <f t="shared" ref="G260:H260" si="53">SUM(G261:G263)</f>
        <v>0</v>
      </c>
      <c r="H260" s="183">
        <f t="shared" si="53"/>
        <v>0</v>
      </c>
      <c r="I260" s="103">
        <f t="shared" si="37"/>
        <v>0</v>
      </c>
      <c r="J260" s="237">
        <f>SUM(J261:J263)</f>
        <v>0</v>
      </c>
      <c r="K260" s="183">
        <f t="shared" ref="K260" si="54">SUM(K261:K263)</f>
        <v>0</v>
      </c>
      <c r="L260" s="103">
        <f t="shared" si="38"/>
        <v>0</v>
      </c>
      <c r="M260" s="289">
        <f t="shared" ref="M260:N260" si="55">SUM(M261:M263)</f>
        <v>0</v>
      </c>
      <c r="N260" s="292">
        <f t="shared" si="55"/>
        <v>0</v>
      </c>
      <c r="O260" s="297">
        <f t="shared" si="39"/>
        <v>0</v>
      </c>
      <c r="P260" s="328"/>
    </row>
    <row r="261" spans="1:16" x14ac:dyDescent="0.25">
      <c r="A261" s="31">
        <v>6411</v>
      </c>
      <c r="B261" s="1062" t="s">
        <v>231</v>
      </c>
      <c r="C261" s="343">
        <f t="shared" si="49"/>
        <v>0</v>
      </c>
      <c r="D261" s="233"/>
      <c r="E261" s="52"/>
      <c r="F261" s="126">
        <f t="shared" si="36"/>
        <v>0</v>
      </c>
      <c r="G261" s="233"/>
      <c r="H261" s="181"/>
      <c r="I261" s="96">
        <f t="shared" si="37"/>
        <v>0</v>
      </c>
      <c r="J261" s="233"/>
      <c r="K261" s="181"/>
      <c r="L261" s="96">
        <f t="shared" si="38"/>
        <v>0</v>
      </c>
      <c r="M261" s="110"/>
      <c r="N261" s="52"/>
      <c r="O261" s="96">
        <f t="shared" si="39"/>
        <v>0</v>
      </c>
      <c r="P261" s="351"/>
    </row>
    <row r="262" spans="1:16" ht="46.5" customHeight="1" x14ac:dyDescent="0.25">
      <c r="A262" s="31">
        <v>6412</v>
      </c>
      <c r="B262" s="1049" t="s">
        <v>232</v>
      </c>
      <c r="C262" s="343">
        <f t="shared" si="49"/>
        <v>0</v>
      </c>
      <c r="D262" s="233"/>
      <c r="E262" s="52"/>
      <c r="F262" s="126">
        <f t="shared" si="36"/>
        <v>0</v>
      </c>
      <c r="G262" s="233"/>
      <c r="H262" s="181"/>
      <c r="I262" s="96">
        <f t="shared" si="37"/>
        <v>0</v>
      </c>
      <c r="J262" s="233"/>
      <c r="K262" s="181"/>
      <c r="L262" s="96">
        <f t="shared" si="38"/>
        <v>0</v>
      </c>
      <c r="M262" s="110"/>
      <c r="N262" s="52"/>
      <c r="O262" s="96">
        <f t="shared" si="39"/>
        <v>0</v>
      </c>
      <c r="P262" s="351"/>
    </row>
    <row r="263" spans="1:16" ht="36" x14ac:dyDescent="0.25">
      <c r="A263" s="31">
        <v>6419</v>
      </c>
      <c r="B263" s="1049" t="s">
        <v>233</v>
      </c>
      <c r="C263" s="343">
        <f t="shared" si="49"/>
        <v>0</v>
      </c>
      <c r="D263" s="233"/>
      <c r="E263" s="52"/>
      <c r="F263" s="126">
        <f t="shared" si="36"/>
        <v>0</v>
      </c>
      <c r="G263" s="233"/>
      <c r="H263" s="181"/>
      <c r="I263" s="96">
        <f t="shared" si="37"/>
        <v>0</v>
      </c>
      <c r="J263" s="233"/>
      <c r="K263" s="181"/>
      <c r="L263" s="96">
        <f t="shared" si="38"/>
        <v>0</v>
      </c>
      <c r="M263" s="110"/>
      <c r="N263" s="52"/>
      <c r="O263" s="96">
        <f t="shared" si="39"/>
        <v>0</v>
      </c>
      <c r="P263" s="351"/>
    </row>
    <row r="264" spans="1:16" ht="36" x14ac:dyDescent="0.25">
      <c r="A264" s="97">
        <v>6420</v>
      </c>
      <c r="B264" s="1049" t="s">
        <v>234</v>
      </c>
      <c r="C264" s="343">
        <f t="shared" si="49"/>
        <v>0</v>
      </c>
      <c r="D264" s="234">
        <f>SUM(D265:D268)</f>
        <v>0</v>
      </c>
      <c r="E264" s="34">
        <f>SUM(E265:E268)</f>
        <v>0</v>
      </c>
      <c r="F264" s="131">
        <f t="shared" si="36"/>
        <v>0</v>
      </c>
      <c r="G264" s="234">
        <f>SUM(G265:G268)</f>
        <v>0</v>
      </c>
      <c r="H264" s="104">
        <f>SUM(H265:H268)</f>
        <v>0</v>
      </c>
      <c r="I264" s="98">
        <f t="shared" si="37"/>
        <v>0</v>
      </c>
      <c r="J264" s="234">
        <f>SUM(J265:J268)</f>
        <v>0</v>
      </c>
      <c r="K264" s="104">
        <f>SUM(K265:K268)</f>
        <v>0</v>
      </c>
      <c r="L264" s="98">
        <f t="shared" si="38"/>
        <v>0</v>
      </c>
      <c r="M264" s="119">
        <f>SUM(M265:M268)</f>
        <v>0</v>
      </c>
      <c r="N264" s="34">
        <f>SUM(N265:N268)</f>
        <v>0</v>
      </c>
      <c r="O264" s="98">
        <f t="shared" si="39"/>
        <v>0</v>
      </c>
      <c r="P264" s="351"/>
    </row>
    <row r="265" spans="1:16" x14ac:dyDescent="0.25">
      <c r="A265" s="31">
        <v>6421</v>
      </c>
      <c r="B265" s="1049" t="s">
        <v>235</v>
      </c>
      <c r="C265" s="343">
        <f t="shared" si="49"/>
        <v>0</v>
      </c>
      <c r="D265" s="233"/>
      <c r="E265" s="52"/>
      <c r="F265" s="126">
        <f t="shared" si="36"/>
        <v>0</v>
      </c>
      <c r="G265" s="233"/>
      <c r="H265" s="181"/>
      <c r="I265" s="96">
        <f t="shared" si="37"/>
        <v>0</v>
      </c>
      <c r="J265" s="233"/>
      <c r="K265" s="181"/>
      <c r="L265" s="96">
        <f t="shared" si="38"/>
        <v>0</v>
      </c>
      <c r="M265" s="110"/>
      <c r="N265" s="52"/>
      <c r="O265" s="96">
        <f t="shared" si="39"/>
        <v>0</v>
      </c>
      <c r="P265" s="351"/>
    </row>
    <row r="266" spans="1:16" x14ac:dyDescent="0.25">
      <c r="A266" s="31">
        <v>6422</v>
      </c>
      <c r="B266" s="1049" t="s">
        <v>236</v>
      </c>
      <c r="C266" s="343">
        <f t="shared" si="49"/>
        <v>0</v>
      </c>
      <c r="D266" s="233"/>
      <c r="E266" s="52"/>
      <c r="F266" s="126">
        <f t="shared" si="36"/>
        <v>0</v>
      </c>
      <c r="G266" s="233"/>
      <c r="H266" s="181"/>
      <c r="I266" s="96">
        <f t="shared" si="37"/>
        <v>0</v>
      </c>
      <c r="J266" s="233"/>
      <c r="K266" s="181"/>
      <c r="L266" s="96">
        <f t="shared" si="38"/>
        <v>0</v>
      </c>
      <c r="M266" s="110"/>
      <c r="N266" s="52"/>
      <c r="O266" s="96">
        <f t="shared" si="39"/>
        <v>0</v>
      </c>
      <c r="P266" s="351"/>
    </row>
    <row r="267" spans="1:16" ht="24" x14ac:dyDescent="0.25">
      <c r="A267" s="31">
        <v>6423</v>
      </c>
      <c r="B267" s="1049" t="s">
        <v>237</v>
      </c>
      <c r="C267" s="343">
        <f t="shared" si="49"/>
        <v>0</v>
      </c>
      <c r="D267" s="233"/>
      <c r="E267" s="52"/>
      <c r="F267" s="126">
        <f t="shared" si="36"/>
        <v>0</v>
      </c>
      <c r="G267" s="233"/>
      <c r="H267" s="181"/>
      <c r="I267" s="96">
        <f t="shared" si="37"/>
        <v>0</v>
      </c>
      <c r="J267" s="233"/>
      <c r="K267" s="181"/>
      <c r="L267" s="96">
        <f t="shared" si="38"/>
        <v>0</v>
      </c>
      <c r="M267" s="110"/>
      <c r="N267" s="52"/>
      <c r="O267" s="96">
        <f t="shared" si="39"/>
        <v>0</v>
      </c>
      <c r="P267" s="351"/>
    </row>
    <row r="268" spans="1:16" ht="36" x14ac:dyDescent="0.25">
      <c r="A268" s="31">
        <v>6424</v>
      </c>
      <c r="B268" s="1049" t="s">
        <v>275</v>
      </c>
      <c r="C268" s="343">
        <f t="shared" si="49"/>
        <v>0</v>
      </c>
      <c r="D268" s="233"/>
      <c r="E268" s="52"/>
      <c r="F268" s="126">
        <f t="shared" si="36"/>
        <v>0</v>
      </c>
      <c r="G268" s="233"/>
      <c r="H268" s="181"/>
      <c r="I268" s="96">
        <f t="shared" si="37"/>
        <v>0</v>
      </c>
      <c r="J268" s="233"/>
      <c r="K268" s="181"/>
      <c r="L268" s="96">
        <f t="shared" si="38"/>
        <v>0</v>
      </c>
      <c r="M268" s="110"/>
      <c r="N268" s="52"/>
      <c r="O268" s="96">
        <f t="shared" si="39"/>
        <v>0</v>
      </c>
      <c r="P268" s="351"/>
    </row>
    <row r="269" spans="1:16" ht="48.75" customHeight="1" x14ac:dyDescent="0.25">
      <c r="A269" s="132">
        <v>7000</v>
      </c>
      <c r="B269" s="1063" t="s">
        <v>238</v>
      </c>
      <c r="C269" s="371">
        <f t="shared" si="49"/>
        <v>0</v>
      </c>
      <c r="D269" s="246">
        <f>SUM(D270,D281)</f>
        <v>0</v>
      </c>
      <c r="E269" s="133">
        <f>SUM(E270,E281)</f>
        <v>0</v>
      </c>
      <c r="F269" s="247">
        <f t="shared" si="36"/>
        <v>0</v>
      </c>
      <c r="G269" s="246">
        <f t="shared" ref="G269:H269" si="56">SUM(G270,G281)</f>
        <v>0</v>
      </c>
      <c r="H269" s="188">
        <f t="shared" si="56"/>
        <v>0</v>
      </c>
      <c r="I269" s="266">
        <f t="shared" si="37"/>
        <v>0</v>
      </c>
      <c r="J269" s="246">
        <f>SUM(J270,J281)</f>
        <v>0</v>
      </c>
      <c r="K269" s="188">
        <f t="shared" ref="K269" si="57">SUM(K270,K281)</f>
        <v>0</v>
      </c>
      <c r="L269" s="266">
        <f t="shared" si="38"/>
        <v>0</v>
      </c>
      <c r="M269" s="291">
        <f t="shared" ref="M269:N269" si="58">SUM(M270,M281)</f>
        <v>0</v>
      </c>
      <c r="N269" s="295">
        <f t="shared" si="58"/>
        <v>0</v>
      </c>
      <c r="O269" s="300">
        <f t="shared" si="39"/>
        <v>0</v>
      </c>
      <c r="P269" s="338"/>
    </row>
    <row r="270" spans="1:16" ht="24" x14ac:dyDescent="0.25">
      <c r="A270" s="38">
        <v>7200</v>
      </c>
      <c r="B270" s="1059" t="s">
        <v>239</v>
      </c>
      <c r="C270" s="358">
        <f t="shared" si="49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6"/>
        <v>0</v>
      </c>
      <c r="G270" s="229">
        <f t="shared" ref="G270:H270" si="59">SUM(G271,G272,G276,G277,G280)</f>
        <v>0</v>
      </c>
      <c r="H270" s="91">
        <f t="shared" si="59"/>
        <v>0</v>
      </c>
      <c r="I270" s="101">
        <f t="shared" si="37"/>
        <v>0</v>
      </c>
      <c r="J270" s="229">
        <f>SUM(J271,J272,J276,J277,J280)</f>
        <v>0</v>
      </c>
      <c r="K270" s="91">
        <f t="shared" ref="K270" si="60">SUM(K271,K272,K276,K277,K280)</f>
        <v>0</v>
      </c>
      <c r="L270" s="101">
        <f t="shared" si="38"/>
        <v>0</v>
      </c>
      <c r="M270" s="123">
        <f t="shared" ref="M270:N270" si="61">SUM(M271,M272,M276,M277,M280)</f>
        <v>0</v>
      </c>
      <c r="N270" s="114">
        <f t="shared" si="61"/>
        <v>0</v>
      </c>
      <c r="O270" s="141">
        <f t="shared" si="39"/>
        <v>0</v>
      </c>
      <c r="P270" s="334"/>
    </row>
    <row r="271" spans="1:16" ht="24" x14ac:dyDescent="0.25">
      <c r="A271" s="102">
        <v>7210</v>
      </c>
      <c r="B271" s="1048" t="s">
        <v>240</v>
      </c>
      <c r="C271" s="359">
        <f t="shared" si="49"/>
        <v>0</v>
      </c>
      <c r="D271" s="232"/>
      <c r="E271" s="47"/>
      <c r="F271" s="127">
        <f t="shared" si="36"/>
        <v>0</v>
      </c>
      <c r="G271" s="232"/>
      <c r="H271" s="180"/>
      <c r="I271" s="95">
        <f t="shared" si="37"/>
        <v>0</v>
      </c>
      <c r="J271" s="232"/>
      <c r="K271" s="180"/>
      <c r="L271" s="95">
        <f t="shared" si="38"/>
        <v>0</v>
      </c>
      <c r="M271" s="275"/>
      <c r="N271" s="47"/>
      <c r="O271" s="95">
        <f t="shared" si="39"/>
        <v>0</v>
      </c>
      <c r="P271" s="324"/>
    </row>
    <row r="272" spans="1:16" s="134" customFormat="1" ht="36" x14ac:dyDescent="0.25">
      <c r="A272" s="97">
        <v>7220</v>
      </c>
      <c r="B272" s="1049" t="s">
        <v>241</v>
      </c>
      <c r="C272" s="343">
        <f t="shared" si="49"/>
        <v>0</v>
      </c>
      <c r="D272" s="234">
        <f>SUM(D273:D275)</f>
        <v>0</v>
      </c>
      <c r="E272" s="34">
        <f>SUM(E273:E275)</f>
        <v>0</v>
      </c>
      <c r="F272" s="131">
        <f t="shared" si="36"/>
        <v>0</v>
      </c>
      <c r="G272" s="234">
        <f>SUM(G273:G275)</f>
        <v>0</v>
      </c>
      <c r="H272" s="104">
        <f>SUM(H273:H275)</f>
        <v>0</v>
      </c>
      <c r="I272" s="98">
        <f t="shared" si="37"/>
        <v>0</v>
      </c>
      <c r="J272" s="234">
        <f>SUM(J273:J275)</f>
        <v>0</v>
      </c>
      <c r="K272" s="104">
        <f>SUM(K273:K275)</f>
        <v>0</v>
      </c>
      <c r="L272" s="98">
        <f t="shared" si="38"/>
        <v>0</v>
      </c>
      <c r="M272" s="119">
        <f>SUM(M273:M275)</f>
        <v>0</v>
      </c>
      <c r="N272" s="34">
        <f>SUM(N273:N275)</f>
        <v>0</v>
      </c>
      <c r="O272" s="98">
        <f t="shared" si="39"/>
        <v>0</v>
      </c>
      <c r="P272" s="351"/>
    </row>
    <row r="273" spans="1:16" s="134" customFormat="1" ht="36" x14ac:dyDescent="0.25">
      <c r="A273" s="31">
        <v>7221</v>
      </c>
      <c r="B273" s="1049" t="s">
        <v>242</v>
      </c>
      <c r="C273" s="343">
        <f t="shared" si="49"/>
        <v>0</v>
      </c>
      <c r="D273" s="233"/>
      <c r="E273" s="52"/>
      <c r="F273" s="126">
        <f t="shared" si="36"/>
        <v>0</v>
      </c>
      <c r="G273" s="233"/>
      <c r="H273" s="181"/>
      <c r="I273" s="96">
        <f t="shared" si="37"/>
        <v>0</v>
      </c>
      <c r="J273" s="233"/>
      <c r="K273" s="181"/>
      <c r="L273" s="96">
        <f t="shared" si="38"/>
        <v>0</v>
      </c>
      <c r="M273" s="110"/>
      <c r="N273" s="52"/>
      <c r="O273" s="96">
        <f t="shared" si="39"/>
        <v>0</v>
      </c>
      <c r="P273" s="351"/>
    </row>
    <row r="274" spans="1:16" s="134" customFormat="1" ht="36" x14ac:dyDescent="0.25">
      <c r="A274" s="31">
        <v>7222</v>
      </c>
      <c r="B274" s="1049" t="s">
        <v>243</v>
      </c>
      <c r="C274" s="343">
        <f t="shared" si="49"/>
        <v>0</v>
      </c>
      <c r="D274" s="233"/>
      <c r="E274" s="52"/>
      <c r="F274" s="126">
        <f t="shared" si="36"/>
        <v>0</v>
      </c>
      <c r="G274" s="233"/>
      <c r="H274" s="181"/>
      <c r="I274" s="96">
        <f t="shared" si="37"/>
        <v>0</v>
      </c>
      <c r="J274" s="233"/>
      <c r="K274" s="181"/>
      <c r="L274" s="96">
        <f t="shared" si="38"/>
        <v>0</v>
      </c>
      <c r="M274" s="110"/>
      <c r="N274" s="52"/>
      <c r="O274" s="96">
        <f t="shared" si="39"/>
        <v>0</v>
      </c>
      <c r="P274" s="351"/>
    </row>
    <row r="275" spans="1:16" s="134" customFormat="1" ht="36" x14ac:dyDescent="0.25">
      <c r="A275" s="27">
        <v>7223</v>
      </c>
      <c r="B275" s="1048" t="s">
        <v>276</v>
      </c>
      <c r="C275" s="343">
        <f t="shared" si="49"/>
        <v>0</v>
      </c>
      <c r="D275" s="232"/>
      <c r="E275" s="47"/>
      <c r="F275" s="127">
        <f t="shared" si="36"/>
        <v>0</v>
      </c>
      <c r="G275" s="232"/>
      <c r="H275" s="180"/>
      <c r="I275" s="95">
        <f t="shared" si="37"/>
        <v>0</v>
      </c>
      <c r="J275" s="232"/>
      <c r="K275" s="180"/>
      <c r="L275" s="95">
        <f t="shared" si="38"/>
        <v>0</v>
      </c>
      <c r="M275" s="275"/>
      <c r="N275" s="47"/>
      <c r="O275" s="95">
        <f t="shared" si="39"/>
        <v>0</v>
      </c>
      <c r="P275" s="324"/>
    </row>
    <row r="276" spans="1:16" ht="24" x14ac:dyDescent="0.25">
      <c r="A276" s="97">
        <v>7230</v>
      </c>
      <c r="B276" s="1049" t="s">
        <v>244</v>
      </c>
      <c r="C276" s="343">
        <f t="shared" si="49"/>
        <v>0</v>
      </c>
      <c r="D276" s="233"/>
      <c r="E276" s="52"/>
      <c r="F276" s="126">
        <f t="shared" si="36"/>
        <v>0</v>
      </c>
      <c r="G276" s="233"/>
      <c r="H276" s="181"/>
      <c r="I276" s="96">
        <f t="shared" si="37"/>
        <v>0</v>
      </c>
      <c r="J276" s="233"/>
      <c r="K276" s="181"/>
      <c r="L276" s="96">
        <f t="shared" si="38"/>
        <v>0</v>
      </c>
      <c r="M276" s="110"/>
      <c r="N276" s="52"/>
      <c r="O276" s="96">
        <f t="shared" si="39"/>
        <v>0</v>
      </c>
      <c r="P276" s="351"/>
    </row>
    <row r="277" spans="1:16" ht="24" x14ac:dyDescent="0.25">
      <c r="A277" s="97">
        <v>7240</v>
      </c>
      <c r="B277" s="1049" t="s">
        <v>245</v>
      </c>
      <c r="C277" s="343">
        <f t="shared" si="49"/>
        <v>0</v>
      </c>
      <c r="D277" s="234">
        <f>SUM(D278:D279)</f>
        <v>0</v>
      </c>
      <c r="E277" s="34">
        <f>SUM(E278:E279)</f>
        <v>0</v>
      </c>
      <c r="F277" s="131">
        <f t="shared" si="36"/>
        <v>0</v>
      </c>
      <c r="G277" s="234">
        <f>SUM(G278:G279)</f>
        <v>0</v>
      </c>
      <c r="H277" s="104">
        <f>SUM(H278:H279)</f>
        <v>0</v>
      </c>
      <c r="I277" s="98">
        <f t="shared" si="37"/>
        <v>0</v>
      </c>
      <c r="J277" s="234">
        <f>SUM(J278:J279)</f>
        <v>0</v>
      </c>
      <c r="K277" s="104">
        <f>SUM(K278:K279)</f>
        <v>0</v>
      </c>
      <c r="L277" s="98">
        <f t="shared" si="38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1049" t="s">
        <v>246</v>
      </c>
      <c r="C278" s="343">
        <f t="shared" si="49"/>
        <v>0</v>
      </c>
      <c r="D278" s="233"/>
      <c r="E278" s="52"/>
      <c r="F278" s="126">
        <f t="shared" si="36"/>
        <v>0</v>
      </c>
      <c r="G278" s="233"/>
      <c r="H278" s="181"/>
      <c r="I278" s="96">
        <f t="shared" si="37"/>
        <v>0</v>
      </c>
      <c r="J278" s="233"/>
      <c r="K278" s="181"/>
      <c r="L278" s="96">
        <f t="shared" si="38"/>
        <v>0</v>
      </c>
      <c r="M278" s="110"/>
      <c r="N278" s="52"/>
      <c r="O278" s="96">
        <f t="shared" ref="O278:O281" si="62">M278+N278</f>
        <v>0</v>
      </c>
      <c r="P278" s="351"/>
    </row>
    <row r="279" spans="1:16" ht="94.5" customHeight="1" x14ac:dyDescent="0.25">
      <c r="A279" s="31">
        <v>7246</v>
      </c>
      <c r="B279" s="1049" t="s">
        <v>247</v>
      </c>
      <c r="C279" s="343">
        <f t="shared" si="49"/>
        <v>0</v>
      </c>
      <c r="D279" s="233"/>
      <c r="E279" s="52"/>
      <c r="F279" s="126">
        <f t="shared" si="36"/>
        <v>0</v>
      </c>
      <c r="G279" s="233"/>
      <c r="H279" s="181"/>
      <c r="I279" s="96">
        <f t="shared" si="37"/>
        <v>0</v>
      </c>
      <c r="J279" s="233"/>
      <c r="K279" s="181"/>
      <c r="L279" s="96">
        <f t="shared" si="38"/>
        <v>0</v>
      </c>
      <c r="M279" s="110"/>
      <c r="N279" s="52"/>
      <c r="O279" s="96">
        <f t="shared" si="62"/>
        <v>0</v>
      </c>
      <c r="P279" s="351"/>
    </row>
    <row r="280" spans="1:16" ht="24" x14ac:dyDescent="0.25">
      <c r="A280" s="97">
        <v>7260</v>
      </c>
      <c r="B280" s="1049" t="s">
        <v>248</v>
      </c>
      <c r="C280" s="343">
        <f t="shared" si="49"/>
        <v>0</v>
      </c>
      <c r="D280" s="232"/>
      <c r="E280" s="47"/>
      <c r="F280" s="127">
        <f t="shared" si="36"/>
        <v>0</v>
      </c>
      <c r="G280" s="232"/>
      <c r="H280" s="180"/>
      <c r="I280" s="95">
        <f t="shared" si="37"/>
        <v>0</v>
      </c>
      <c r="J280" s="232"/>
      <c r="K280" s="180"/>
      <c r="L280" s="95">
        <f t="shared" si="38"/>
        <v>0</v>
      </c>
      <c r="M280" s="275"/>
      <c r="N280" s="47"/>
      <c r="O280" s="95">
        <f t="shared" si="62"/>
        <v>0</v>
      </c>
      <c r="P280" s="324"/>
    </row>
    <row r="281" spans="1:16" x14ac:dyDescent="0.25">
      <c r="A281" s="38">
        <v>7700</v>
      </c>
      <c r="B281" s="1059" t="s">
        <v>249</v>
      </c>
      <c r="C281" s="344">
        <f t="shared" si="49"/>
        <v>0</v>
      </c>
      <c r="D281" s="244">
        <f>D282</f>
        <v>0</v>
      </c>
      <c r="E281" s="55">
        <f>SUM(E282)</f>
        <v>0</v>
      </c>
      <c r="F281" s="245">
        <f t="shared" si="36"/>
        <v>0</v>
      </c>
      <c r="G281" s="244">
        <f>SUM(G282)</f>
        <v>0</v>
      </c>
      <c r="H281" s="187">
        <f>SUM(H282)</f>
        <v>0</v>
      </c>
      <c r="I281" s="265">
        <f t="shared" si="37"/>
        <v>0</v>
      </c>
      <c r="J281" s="244">
        <f>J282</f>
        <v>0</v>
      </c>
      <c r="K281" s="187">
        <f>SUM(K282)</f>
        <v>0</v>
      </c>
      <c r="L281" s="265">
        <f t="shared" si="38"/>
        <v>0</v>
      </c>
      <c r="M281" s="121">
        <f>SUM(M282)</f>
        <v>0</v>
      </c>
      <c r="N281" s="55">
        <f>SUM(N282)</f>
        <v>0</v>
      </c>
      <c r="O281" s="265">
        <f t="shared" si="62"/>
        <v>0</v>
      </c>
      <c r="P281" s="335"/>
    </row>
    <row r="282" spans="1:16" x14ac:dyDescent="0.25">
      <c r="A282" s="56">
        <v>7720</v>
      </c>
      <c r="B282" s="1050" t="s">
        <v>250</v>
      </c>
      <c r="C282" s="360">
        <f t="shared" si="49"/>
        <v>0</v>
      </c>
      <c r="D282" s="251"/>
      <c r="E282" s="58"/>
      <c r="F282" s="252">
        <f t="shared" si="36"/>
        <v>0</v>
      </c>
      <c r="G282" s="251"/>
      <c r="H282" s="191"/>
      <c r="I282" s="150">
        <f t="shared" si="37"/>
        <v>0</v>
      </c>
      <c r="J282" s="251"/>
      <c r="K282" s="191"/>
      <c r="L282" s="150">
        <f>J282+K282</f>
        <v>0</v>
      </c>
      <c r="M282" s="276"/>
      <c r="N282" s="58"/>
      <c r="O282" s="150">
        <f>M282+N282</f>
        <v>0</v>
      </c>
      <c r="P282" s="328"/>
    </row>
    <row r="283" spans="1:16" x14ac:dyDescent="0.25">
      <c r="A283" s="149"/>
      <c r="B283" s="1053" t="s">
        <v>278</v>
      </c>
      <c r="C283" s="359">
        <f t="shared" si="49"/>
        <v>0</v>
      </c>
      <c r="D283" s="115">
        <f>SUM(D284:D285)</f>
        <v>0</v>
      </c>
      <c r="E283" s="93">
        <f>SUM(E284:E285)</f>
        <v>0</v>
      </c>
      <c r="F283" s="231">
        <f t="shared" si="36"/>
        <v>0</v>
      </c>
      <c r="G283" s="115">
        <f>SUM(G284:G285)</f>
        <v>0</v>
      </c>
      <c r="H283" s="179">
        <f>SUM(H284:H285)</f>
        <v>0</v>
      </c>
      <c r="I283" s="94">
        <f t="shared" si="37"/>
        <v>0</v>
      </c>
      <c r="J283" s="115">
        <f>SUM(J284:J285)</f>
        <v>13325</v>
      </c>
      <c r="K283" s="179">
        <f>SUM(K284:K285)</f>
        <v>-13325</v>
      </c>
      <c r="L283" s="94">
        <f t="shared" si="38"/>
        <v>0</v>
      </c>
      <c r="M283" s="120">
        <f>SUM(M284:M285)</f>
        <v>0</v>
      </c>
      <c r="N283" s="93">
        <f>SUM(N284:N285)</f>
        <v>0</v>
      </c>
      <c r="O283" s="94">
        <f t="shared" ref="O283:O286" si="63">M283+N283</f>
        <v>0</v>
      </c>
      <c r="P283" s="329"/>
    </row>
    <row r="284" spans="1:16" x14ac:dyDescent="0.25">
      <c r="A284" s="130" t="s">
        <v>281</v>
      </c>
      <c r="B284" s="1045" t="s">
        <v>279</v>
      </c>
      <c r="C284" s="343">
        <f t="shared" si="49"/>
        <v>0</v>
      </c>
      <c r="D284" s="233"/>
      <c r="E284" s="52"/>
      <c r="F284" s="126">
        <f t="shared" si="36"/>
        <v>0</v>
      </c>
      <c r="G284" s="233"/>
      <c r="H284" s="181"/>
      <c r="I284" s="96">
        <f t="shared" si="37"/>
        <v>0</v>
      </c>
      <c r="J284" s="233">
        <v>13325</v>
      </c>
      <c r="K284" s="181">
        <v>-13325</v>
      </c>
      <c r="L284" s="100">
        <f t="shared" si="38"/>
        <v>0</v>
      </c>
      <c r="M284" s="110"/>
      <c r="N284" s="52"/>
      <c r="O284" s="96">
        <f t="shared" si="63"/>
        <v>0</v>
      </c>
      <c r="P284" s="351"/>
    </row>
    <row r="285" spans="1:16" ht="24" x14ac:dyDescent="0.25">
      <c r="A285" s="130" t="s">
        <v>282</v>
      </c>
      <c r="B285" s="1064" t="s">
        <v>280</v>
      </c>
      <c r="C285" s="359">
        <f t="shared" si="49"/>
        <v>0</v>
      </c>
      <c r="D285" s="232"/>
      <c r="E285" s="47"/>
      <c r="F285" s="127">
        <f t="shared" si="36"/>
        <v>0</v>
      </c>
      <c r="G285" s="232"/>
      <c r="H285" s="180"/>
      <c r="I285" s="95">
        <f t="shared" si="37"/>
        <v>0</v>
      </c>
      <c r="J285" s="232"/>
      <c r="K285" s="180"/>
      <c r="L285" s="95">
        <f t="shared" si="38"/>
        <v>0</v>
      </c>
      <c r="M285" s="275"/>
      <c r="N285" s="47"/>
      <c r="O285" s="95">
        <f t="shared" si="63"/>
        <v>0</v>
      </c>
      <c r="P285" s="324"/>
    </row>
    <row r="286" spans="1:16" x14ac:dyDescent="0.25">
      <c r="A286" s="139"/>
      <c r="B286" s="1065" t="s">
        <v>251</v>
      </c>
      <c r="C286" s="517">
        <f>SUM(C283,C269,C231,C196,C188,C174,C76,C54)</f>
        <v>105461</v>
      </c>
      <c r="D286" s="403">
        <f>SUM(D283,D269,D231,D196,D188,D174,D76,D54)</f>
        <v>227803</v>
      </c>
      <c r="E286" s="404">
        <f>SUM(E283,E269,E231,E196,E188,E174,E76,E54)</f>
        <v>-166194</v>
      </c>
      <c r="F286" s="405">
        <f t="shared" si="36"/>
        <v>61609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7"/>
        <v>0</v>
      </c>
      <c r="J286" s="403">
        <f>SUM(J283,J269,J231,J196,J188,J174,J76,J54)</f>
        <v>80760</v>
      </c>
      <c r="K286" s="406">
        <f>SUM(K283,K269,K231,K196,K188,K174,K76,K54)</f>
        <v>-36908</v>
      </c>
      <c r="L286" s="407">
        <f t="shared" si="38"/>
        <v>43852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63"/>
        <v>0</v>
      </c>
      <c r="P286" s="334"/>
    </row>
    <row r="287" spans="1:16" ht="3" customHeight="1" x14ac:dyDescent="0.25">
      <c r="A287" s="139"/>
      <c r="B287" s="1066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72"/>
      <c r="C288" s="372">
        <f t="shared" ref="C288" si="64">F288+I288+L288+O288</f>
        <v>-35325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-22000</v>
      </c>
      <c r="K288" s="190">
        <f>(K28+K44)-K52</f>
        <v>-13325</v>
      </c>
      <c r="L288" s="147">
        <f>J288+K288</f>
        <v>-35325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067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72"/>
      <c r="C290" s="372">
        <f>SUM(C291,C293)-C301+C303</f>
        <v>35325</v>
      </c>
      <c r="D290" s="250">
        <f t="shared" ref="D290:E290" si="65">SUM(D291,D293)-D301+D303</f>
        <v>0</v>
      </c>
      <c r="E290" s="143">
        <f t="shared" si="65"/>
        <v>0</v>
      </c>
      <c r="F290" s="144">
        <f>D290+E290</f>
        <v>0</v>
      </c>
      <c r="G290" s="250">
        <f t="shared" ref="G290:H290" si="66">SUM(G291,G293)-G301+G303</f>
        <v>0</v>
      </c>
      <c r="H290" s="190">
        <f t="shared" si="66"/>
        <v>0</v>
      </c>
      <c r="I290" s="147">
        <f>G290+H290</f>
        <v>0</v>
      </c>
      <c r="J290" s="250">
        <f t="shared" ref="J290:K290" si="67">SUM(J291,J293)-J301+J303</f>
        <v>22000</v>
      </c>
      <c r="K290" s="190">
        <f t="shared" si="67"/>
        <v>13325</v>
      </c>
      <c r="L290" s="147">
        <f>J290+K290</f>
        <v>35325</v>
      </c>
      <c r="M290" s="142">
        <f t="shared" ref="M290:N290" si="68">SUM(M291,M293)-M301+M303</f>
        <v>0</v>
      </c>
      <c r="N290" s="143">
        <f t="shared" si="68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068" t="s">
        <v>255</v>
      </c>
      <c r="C291" s="372">
        <f>C23-C283</f>
        <v>35325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22000</v>
      </c>
      <c r="K291" s="190">
        <f>K23-K283</f>
        <v>13325</v>
      </c>
      <c r="L291" s="147">
        <f>J291+K291</f>
        <v>35325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066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069" t="s">
        <v>257</v>
      </c>
      <c r="C293" s="372">
        <f>SUM(C294,C296,C298)-SUM(C295,C297,C299)</f>
        <v>0</v>
      </c>
      <c r="D293" s="250">
        <f t="shared" ref="D293:E293" si="69">SUM(D294,D296,D298)-SUM(D295,D297,D299)</f>
        <v>0</v>
      </c>
      <c r="E293" s="143">
        <f t="shared" si="69"/>
        <v>0</v>
      </c>
      <c r="F293" s="144">
        <f>D293+E293</f>
        <v>0</v>
      </c>
      <c r="G293" s="250">
        <f t="shared" ref="G293:H293" si="70">SUM(G294,G296,G298)-SUM(G295,G297,G299)</f>
        <v>0</v>
      </c>
      <c r="H293" s="190">
        <f t="shared" si="70"/>
        <v>0</v>
      </c>
      <c r="I293" s="147">
        <f>G293+H293</f>
        <v>0</v>
      </c>
      <c r="J293" s="250">
        <f t="shared" ref="J293:K293" si="71">SUM(J294,J296,J298)-SUM(J295,J297,J299)</f>
        <v>0</v>
      </c>
      <c r="K293" s="190">
        <f t="shared" si="71"/>
        <v>0</v>
      </c>
      <c r="L293" s="147">
        <f>J293+K293</f>
        <v>0</v>
      </c>
      <c r="M293" s="142">
        <f t="shared" ref="M293:N293" si="72">SUM(M294,M296,M298)-SUM(M295,M297,M299)</f>
        <v>0</v>
      </c>
      <c r="N293" s="143">
        <f t="shared" si="72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1070" t="s">
        <v>259</v>
      </c>
      <c r="C294" s="360">
        <f t="shared" ref="C294:C303" si="73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1071" t="s">
        <v>261</v>
      </c>
      <c r="C295" s="343">
        <f t="shared" si="73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1071" t="s">
        <v>263</v>
      </c>
      <c r="C296" s="343">
        <f t="shared" si="73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74">G296+H296</f>
        <v>0</v>
      </c>
      <c r="J296" s="233"/>
      <c r="K296" s="181"/>
      <c r="L296" s="96">
        <f t="shared" ref="L296:L303" si="75">J296+K296</f>
        <v>0</v>
      </c>
      <c r="M296" s="110"/>
      <c r="N296" s="52"/>
      <c r="O296" s="96">
        <f t="shared" ref="O296:O303" si="76">M296+N296</f>
        <v>0</v>
      </c>
      <c r="P296" s="351"/>
    </row>
    <row r="297" spans="1:16" ht="24" x14ac:dyDescent="0.25">
      <c r="A297" s="130" t="s">
        <v>264</v>
      </c>
      <c r="B297" s="1071" t="s">
        <v>265</v>
      </c>
      <c r="C297" s="343">
        <f t="shared" si="73"/>
        <v>0</v>
      </c>
      <c r="D297" s="233"/>
      <c r="E297" s="52"/>
      <c r="F297" s="126">
        <f t="shared" ref="F297:F303" si="77">D297+E297</f>
        <v>0</v>
      </c>
      <c r="G297" s="233"/>
      <c r="H297" s="181"/>
      <c r="I297" s="96">
        <f t="shared" si="74"/>
        <v>0</v>
      </c>
      <c r="J297" s="233"/>
      <c r="K297" s="181"/>
      <c r="L297" s="96">
        <f t="shared" si="75"/>
        <v>0</v>
      </c>
      <c r="M297" s="110"/>
      <c r="N297" s="52"/>
      <c r="O297" s="96">
        <f t="shared" si="76"/>
        <v>0</v>
      </c>
      <c r="P297" s="351"/>
    </row>
    <row r="298" spans="1:16" x14ac:dyDescent="0.25">
      <c r="A298" s="130" t="s">
        <v>266</v>
      </c>
      <c r="B298" s="1071" t="s">
        <v>267</v>
      </c>
      <c r="C298" s="343">
        <f t="shared" si="73"/>
        <v>0</v>
      </c>
      <c r="D298" s="233"/>
      <c r="E298" s="52"/>
      <c r="F298" s="126">
        <f t="shared" si="77"/>
        <v>0</v>
      </c>
      <c r="G298" s="233"/>
      <c r="H298" s="181"/>
      <c r="I298" s="96">
        <f t="shared" si="74"/>
        <v>0</v>
      </c>
      <c r="J298" s="233"/>
      <c r="K298" s="181"/>
      <c r="L298" s="96">
        <f t="shared" si="75"/>
        <v>0</v>
      </c>
      <c r="M298" s="110"/>
      <c r="N298" s="52"/>
      <c r="O298" s="96">
        <f t="shared" si="76"/>
        <v>0</v>
      </c>
      <c r="P298" s="351"/>
    </row>
    <row r="299" spans="1:16" ht="24" x14ac:dyDescent="0.25">
      <c r="A299" s="151" t="s">
        <v>268</v>
      </c>
      <c r="B299" s="1072" t="s">
        <v>269</v>
      </c>
      <c r="C299" s="370">
        <f t="shared" si="73"/>
        <v>0</v>
      </c>
      <c r="D299" s="241"/>
      <c r="E299" s="112"/>
      <c r="F299" s="242">
        <f t="shared" si="77"/>
        <v>0</v>
      </c>
      <c r="G299" s="241"/>
      <c r="H299" s="185"/>
      <c r="I299" s="135">
        <f t="shared" si="74"/>
        <v>0</v>
      </c>
      <c r="J299" s="241"/>
      <c r="K299" s="185"/>
      <c r="L299" s="135">
        <f t="shared" si="75"/>
        <v>0</v>
      </c>
      <c r="M299" s="113"/>
      <c r="N299" s="112"/>
      <c r="O299" s="135">
        <f t="shared" si="76"/>
        <v>0</v>
      </c>
      <c r="P299" s="336"/>
    </row>
    <row r="300" spans="1:16" ht="3" customHeight="1" x14ac:dyDescent="0.25">
      <c r="A300" s="139"/>
      <c r="B300" s="1066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069" t="s">
        <v>271</v>
      </c>
      <c r="C301" s="372">
        <f t="shared" si="73"/>
        <v>0</v>
      </c>
      <c r="D301" s="253"/>
      <c r="E301" s="153"/>
      <c r="F301" s="254">
        <f t="shared" si="77"/>
        <v>0</v>
      </c>
      <c r="G301" s="253"/>
      <c r="H301" s="192"/>
      <c r="I301" s="154">
        <f t="shared" si="74"/>
        <v>0</v>
      </c>
      <c r="J301" s="253"/>
      <c r="K301" s="192"/>
      <c r="L301" s="154">
        <f t="shared" si="75"/>
        <v>0</v>
      </c>
      <c r="M301" s="284"/>
      <c r="N301" s="153"/>
      <c r="O301" s="154">
        <f t="shared" si="76"/>
        <v>0</v>
      </c>
      <c r="P301" s="340"/>
    </row>
    <row r="302" spans="1:16" s="17" customFormat="1" ht="3" customHeight="1" x14ac:dyDescent="0.25">
      <c r="A302" s="148"/>
      <c r="B302" s="155"/>
      <c r="C302" s="374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73"/>
        <v>0</v>
      </c>
      <c r="D303" s="257"/>
      <c r="E303" s="161"/>
      <c r="F303" s="258">
        <f t="shared" si="77"/>
        <v>0</v>
      </c>
      <c r="G303" s="253"/>
      <c r="H303" s="192"/>
      <c r="I303" s="154">
        <f t="shared" si="74"/>
        <v>0</v>
      </c>
      <c r="J303" s="253"/>
      <c r="K303" s="192"/>
      <c r="L303" s="154">
        <f t="shared" si="75"/>
        <v>0</v>
      </c>
      <c r="M303" s="284"/>
      <c r="N303" s="153"/>
      <c r="O303" s="154">
        <f t="shared" si="76"/>
        <v>0</v>
      </c>
      <c r="P303" s="340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</sheetData>
  <sheetProtection algorithmName="SHA-512" hashValue="C5GgAqVK8M83QfuLfPo8/lM9OSE6P01vVLteZKNDRd9dWthtzW7PFAcXrNV4AQ6d7B+UjHbjGe3uctPxVKH1qg==" saltValue="rMsFcAV027D3SuHBgaY9eA==" spinCount="100000" sheet="1" objects="1" scenarios="1"/>
  <mergeCells count="32"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A288:B288"/>
    <mergeCell ref="A290:B290"/>
    <mergeCell ref="H18:H19"/>
    <mergeCell ref="I18:I19"/>
    <mergeCell ref="J18:J19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33.pielikums Jūrmalas pilsētas domes
2015.gada 5.marta saistošajiem noteikumiem Nr.13
(protokols Nr.6, 11.punkts)
Tāme Nr.09.13.2.  </first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92D050"/>
  </sheetPr>
  <dimension ref="A1:Q304"/>
  <sheetViews>
    <sheetView view="pageLayout" zoomScaleNormal="90" workbookViewId="0">
      <selection activeCell="T3" sqref="T3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5" customHeight="1" x14ac:dyDescent="0.25">
      <c r="A5" s="5" t="s">
        <v>0</v>
      </c>
      <c r="B5" s="6"/>
      <c r="C5" s="1100" t="s">
        <v>327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328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329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330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331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332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333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 t="s">
        <v>334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540965</v>
      </c>
      <c r="D22" s="195">
        <f>SUM(D23,D26,D27,D43,D44)</f>
        <v>492283</v>
      </c>
      <c r="E22" s="20">
        <f>SUM(E23,E26,E27,E43,E44)</f>
        <v>1544</v>
      </c>
      <c r="F22" s="196">
        <f t="shared" ref="F22:F27" si="0">D22+E22</f>
        <v>493827</v>
      </c>
      <c r="G22" s="195">
        <f>SUM(G23,G26,G44)</f>
        <v>35223</v>
      </c>
      <c r="H22" s="163">
        <f>SUM(H23,H26,H44)</f>
        <v>1233</v>
      </c>
      <c r="I22" s="21">
        <f>G22+H22</f>
        <v>36456</v>
      </c>
      <c r="J22" s="195">
        <f>SUM(J23,J28,J44)</f>
        <v>5188</v>
      </c>
      <c r="K22" s="163">
        <f>SUM(K23,K28,K44)</f>
        <v>5494</v>
      </c>
      <c r="L22" s="21">
        <f>J22+K22</f>
        <v>10682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7553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2059</v>
      </c>
      <c r="K23" s="164">
        <f>SUM(K24:K25)</f>
        <v>5494</v>
      </c>
      <c r="L23" s="25">
        <f>J23+K23</f>
        <v>7553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ht="24" x14ac:dyDescent="0.25">
      <c r="A25" s="30"/>
      <c r="B25" s="31" t="s">
        <v>23</v>
      </c>
      <c r="C25" s="356">
        <f>F25+I25+L25+O25</f>
        <v>7553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>
        <v>2059</v>
      </c>
      <c r="K25" s="166">
        <v>5494</v>
      </c>
      <c r="L25" s="33">
        <f>J25+K25</f>
        <v>7553</v>
      </c>
      <c r="M25" s="272"/>
      <c r="N25" s="32"/>
      <c r="O25" s="33">
        <f>M25+N25</f>
        <v>0</v>
      </c>
      <c r="P25" s="351" t="s">
        <v>335</v>
      </c>
    </row>
    <row r="26" spans="1:16" s="17" customFormat="1" ht="46.5" customHeight="1" thickBot="1" x14ac:dyDescent="0.3">
      <c r="A26" s="159">
        <v>19300</v>
      </c>
      <c r="B26" s="159" t="s">
        <v>277</v>
      </c>
      <c r="C26" s="357">
        <f>SUM(F26,I26)</f>
        <v>530283</v>
      </c>
      <c r="D26" s="203">
        <f>D52</f>
        <v>492283</v>
      </c>
      <c r="E26" s="35">
        <f>409+1135</f>
        <v>1544</v>
      </c>
      <c r="F26" s="204">
        <f t="shared" si="0"/>
        <v>493827</v>
      </c>
      <c r="G26" s="203">
        <f>G52</f>
        <v>35223</v>
      </c>
      <c r="H26" s="167">
        <v>1233</v>
      </c>
      <c r="I26" s="260">
        <f>G26+H26</f>
        <v>36456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422" t="s">
        <v>343</v>
      </c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3129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3129</v>
      </c>
      <c r="K28" s="91">
        <f>SUM(K29,K33,K35,K38)</f>
        <v>0</v>
      </c>
      <c r="L28" s="101">
        <f t="shared" ref="L28:L42" si="2">J28+K28</f>
        <v>3129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3129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3129</v>
      </c>
      <c r="K38" s="91">
        <f>SUM(K39:K42)</f>
        <v>0</v>
      </c>
      <c r="L38" s="101">
        <f t="shared" si="2"/>
        <v>3129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3129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3129</v>
      </c>
      <c r="K42" s="181"/>
      <c r="L42" s="96">
        <f t="shared" si="2"/>
        <v>3129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>G45</f>
        <v>0</v>
      </c>
      <c r="H44" s="172">
        <f t="shared" ref="H44:K44" si="3">H45</f>
        <v>0</v>
      </c>
      <c r="I44" s="261">
        <f>G44+H44</f>
        <v>0</v>
      </c>
      <c r="J44" s="215">
        <f>J45</f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540965</v>
      </c>
      <c r="D51" s="221">
        <f>SUM(D52,D283)</f>
        <v>492283</v>
      </c>
      <c r="E51" s="78">
        <f>SUM(E52,E283)</f>
        <v>1544</v>
      </c>
      <c r="F51" s="222">
        <f t="shared" ref="F51:F115" si="5">D51+E51</f>
        <v>493827</v>
      </c>
      <c r="G51" s="221">
        <f>SUM(G52,G283)</f>
        <v>35223</v>
      </c>
      <c r="H51" s="175">
        <f>SUM(H52,H283)</f>
        <v>1233</v>
      </c>
      <c r="I51" s="79">
        <f t="shared" ref="I51:I115" si="6">G51+H51</f>
        <v>36456</v>
      </c>
      <c r="J51" s="221">
        <f>SUM(J52,J283)</f>
        <v>5188</v>
      </c>
      <c r="K51" s="175">
        <f>SUM(K52,K283)</f>
        <v>5494</v>
      </c>
      <c r="L51" s="79">
        <f t="shared" ref="L51:L115" si="7">J51+K51</f>
        <v>10682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540965</v>
      </c>
      <c r="D52" s="223">
        <f>SUM(D53,D195)</f>
        <v>492283</v>
      </c>
      <c r="E52" s="82">
        <f>SUM(E53,E195)</f>
        <v>1544</v>
      </c>
      <c r="F52" s="224">
        <f t="shared" si="5"/>
        <v>493827</v>
      </c>
      <c r="G52" s="223">
        <f>SUM(G53,G195)</f>
        <v>35223</v>
      </c>
      <c r="H52" s="176">
        <f>SUM(H53,H195)</f>
        <v>1233</v>
      </c>
      <c r="I52" s="83">
        <f t="shared" si="6"/>
        <v>36456</v>
      </c>
      <c r="J52" s="223">
        <f>SUM(J53,J195)</f>
        <v>3129</v>
      </c>
      <c r="K52" s="176">
        <f>SUM(K53,K195)</f>
        <v>7553</v>
      </c>
      <c r="L52" s="83">
        <f t="shared" si="7"/>
        <v>10682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525754</v>
      </c>
      <c r="D53" s="225">
        <f>SUM(D54,D76,D174,D188)</f>
        <v>483774</v>
      </c>
      <c r="E53" s="85">
        <f>SUM(E54,E76,E174,E188)</f>
        <v>1544</v>
      </c>
      <c r="F53" s="226">
        <f t="shared" si="5"/>
        <v>485318</v>
      </c>
      <c r="G53" s="225">
        <f>SUM(G54,G76,G174,G188)</f>
        <v>35223</v>
      </c>
      <c r="H53" s="177">
        <f>SUM(H54,H76,H174,H188)</f>
        <v>783</v>
      </c>
      <c r="I53" s="86">
        <f t="shared" si="6"/>
        <v>36006</v>
      </c>
      <c r="J53" s="225">
        <f>SUM(J54,J76,J174,J188)</f>
        <v>3129</v>
      </c>
      <c r="K53" s="177">
        <f>SUM(K54,K76,K174,K188)</f>
        <v>1301</v>
      </c>
      <c r="L53" s="86">
        <f t="shared" si="7"/>
        <v>4430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451361</v>
      </c>
      <c r="D54" s="227">
        <f>SUM(D55,D68)</f>
        <v>416138</v>
      </c>
      <c r="E54" s="88">
        <f>SUM(E55,E68)</f>
        <v>0</v>
      </c>
      <c r="F54" s="228">
        <f t="shared" si="5"/>
        <v>416138</v>
      </c>
      <c r="G54" s="227">
        <f>SUM(G55,G68)</f>
        <v>35223</v>
      </c>
      <c r="H54" s="178">
        <f>SUM(H55,H68)</f>
        <v>0</v>
      </c>
      <c r="I54" s="89">
        <f t="shared" si="6"/>
        <v>35223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342753</v>
      </c>
      <c r="D55" s="229">
        <f>SUM(D56,D59,D67)</f>
        <v>314453</v>
      </c>
      <c r="E55" s="43">
        <f>SUM(E56,E59,E67)</f>
        <v>0</v>
      </c>
      <c r="F55" s="230">
        <f t="shared" si="5"/>
        <v>314453</v>
      </c>
      <c r="G55" s="229">
        <f>SUM(G56,G59,G67)</f>
        <v>28300</v>
      </c>
      <c r="H55" s="91">
        <f>SUM(H56,H59,H67)</f>
        <v>0</v>
      </c>
      <c r="I55" s="101">
        <f t="shared" si="6"/>
        <v>28300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312636</v>
      </c>
      <c r="D56" s="115">
        <f>SUM(D57:D58)</f>
        <v>285992</v>
      </c>
      <c r="E56" s="93">
        <f>SUM(E57:E58)</f>
        <v>0</v>
      </c>
      <c r="F56" s="231">
        <f t="shared" si="5"/>
        <v>285992</v>
      </c>
      <c r="G56" s="115">
        <f>SUM(G57:G58)</f>
        <v>26644</v>
      </c>
      <c r="H56" s="179">
        <f>SUM(H57:H58)</f>
        <v>0</v>
      </c>
      <c r="I56" s="94">
        <f t="shared" si="6"/>
        <v>26644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312636</v>
      </c>
      <c r="D58" s="233">
        <v>285992</v>
      </c>
      <c r="E58" s="52"/>
      <c r="F58" s="126">
        <f t="shared" si="5"/>
        <v>285992</v>
      </c>
      <c r="G58" s="233">
        <v>26644</v>
      </c>
      <c r="H58" s="181"/>
      <c r="I58" s="96">
        <f t="shared" si="6"/>
        <v>26644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30117</v>
      </c>
      <c r="D59" s="234">
        <f>SUM(D60:D66)</f>
        <v>28461</v>
      </c>
      <c r="E59" s="34">
        <f>SUM(E60:E66)</f>
        <v>0</v>
      </c>
      <c r="F59" s="131">
        <f>D59+E59</f>
        <v>28461</v>
      </c>
      <c r="G59" s="234">
        <f>SUM(G60:G66)</f>
        <v>1656</v>
      </c>
      <c r="H59" s="104">
        <f>SUM(H60:H66)</f>
        <v>0</v>
      </c>
      <c r="I59" s="98">
        <f t="shared" si="6"/>
        <v>1656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3723</v>
      </c>
      <c r="D60" s="233">
        <v>3723</v>
      </c>
      <c r="E60" s="52"/>
      <c r="F60" s="126">
        <f t="shared" si="5"/>
        <v>3723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918</v>
      </c>
      <c r="D61" s="233">
        <v>918</v>
      </c>
      <c r="E61" s="52"/>
      <c r="F61" s="126">
        <f t="shared" si="5"/>
        <v>918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3242</v>
      </c>
      <c r="D64" s="233">
        <v>3242</v>
      </c>
      <c r="E64" s="52"/>
      <c r="F64" s="126">
        <f t="shared" si="5"/>
        <v>3242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16638</v>
      </c>
      <c r="D65" s="233">
        <v>16638</v>
      </c>
      <c r="E65" s="52"/>
      <c r="F65" s="126">
        <f t="shared" si="5"/>
        <v>16638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5596</v>
      </c>
      <c r="D66" s="233">
        <v>3940</v>
      </c>
      <c r="E66" s="52"/>
      <c r="F66" s="126">
        <f t="shared" si="5"/>
        <v>3940</v>
      </c>
      <c r="G66" s="233">
        <v>1656</v>
      </c>
      <c r="H66" s="181"/>
      <c r="I66" s="96">
        <f t="shared" si="6"/>
        <v>1656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108608</v>
      </c>
      <c r="D68" s="229">
        <f>SUM(D69:D70)</f>
        <v>101685</v>
      </c>
      <c r="E68" s="43">
        <f>SUM(E69:E70)</f>
        <v>0</v>
      </c>
      <c r="F68" s="230">
        <f>D68+E68</f>
        <v>101685</v>
      </c>
      <c r="G68" s="229">
        <f>SUM(G69:G70)</f>
        <v>6923</v>
      </c>
      <c r="H68" s="91">
        <f>SUM(H69:H70)</f>
        <v>0</v>
      </c>
      <c r="I68" s="101">
        <f t="shared" si="6"/>
        <v>6923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84115</v>
      </c>
      <c r="D69" s="232">
        <v>77392</v>
      </c>
      <c r="E69" s="47"/>
      <c r="F69" s="127">
        <f t="shared" si="5"/>
        <v>77392</v>
      </c>
      <c r="G69" s="232">
        <v>6723</v>
      </c>
      <c r="H69" s="180"/>
      <c r="I69" s="95">
        <f t="shared" si="6"/>
        <v>6723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24493</v>
      </c>
      <c r="D70" s="234">
        <f>SUM(D71:D75)</f>
        <v>24293</v>
      </c>
      <c r="E70" s="34">
        <f>SUM(E71:E75)</f>
        <v>0</v>
      </c>
      <c r="F70" s="131">
        <f t="shared" si="5"/>
        <v>24293</v>
      </c>
      <c r="G70" s="234">
        <f>SUM(G71:G75)</f>
        <v>200</v>
      </c>
      <c r="H70" s="104">
        <f>SUM(H71:H75)</f>
        <v>0</v>
      </c>
      <c r="I70" s="98">
        <f t="shared" si="6"/>
        <v>200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13821</v>
      </c>
      <c r="D71" s="233">
        <v>13621</v>
      </c>
      <c r="E71" s="52"/>
      <c r="F71" s="126">
        <f t="shared" si="5"/>
        <v>13621</v>
      </c>
      <c r="G71" s="233">
        <v>200</v>
      </c>
      <c r="H71" s="181"/>
      <c r="I71" s="96">
        <f t="shared" si="6"/>
        <v>200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10672</v>
      </c>
      <c r="D74" s="233">
        <v>10672</v>
      </c>
      <c r="E74" s="52"/>
      <c r="F74" s="126">
        <f t="shared" si="5"/>
        <v>10672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74393</v>
      </c>
      <c r="D76" s="227">
        <f>SUM(D77,D84,D131,D165,D166,D173)</f>
        <v>67636</v>
      </c>
      <c r="E76" s="88">
        <f>SUM(E77,E84,E131,E165,E166,E173)</f>
        <v>1544</v>
      </c>
      <c r="F76" s="228">
        <f t="shared" si="5"/>
        <v>69180</v>
      </c>
      <c r="G76" s="227">
        <f>SUM(G77,G84,G131,G165,G166,G173)</f>
        <v>0</v>
      </c>
      <c r="H76" s="178">
        <f>SUM(H77,H84,H131,H165,H166,H173)</f>
        <v>783</v>
      </c>
      <c r="I76" s="89">
        <f t="shared" si="6"/>
        <v>783</v>
      </c>
      <c r="J76" s="227">
        <f>SUM(J77,J84,J131,J165,J166,J173)</f>
        <v>3129</v>
      </c>
      <c r="K76" s="178">
        <f>SUM(K77,K84,K131,K165,K166,K173)</f>
        <v>1301</v>
      </c>
      <c r="L76" s="89">
        <f t="shared" si="7"/>
        <v>4430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230</v>
      </c>
      <c r="D77" s="229">
        <f>SUM(D78,D81)</f>
        <v>230</v>
      </c>
      <c r="E77" s="43">
        <f>SUM(E78,E81)</f>
        <v>0</v>
      </c>
      <c r="F77" s="230">
        <f t="shared" si="5"/>
        <v>230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230</v>
      </c>
      <c r="D78" s="237">
        <f>SUM(D79:D80)</f>
        <v>230</v>
      </c>
      <c r="E78" s="60">
        <f>SUM(E79:E80)</f>
        <v>0</v>
      </c>
      <c r="F78" s="238">
        <f t="shared" si="5"/>
        <v>230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230</v>
      </c>
      <c r="D80" s="233">
        <v>230</v>
      </c>
      <c r="E80" s="52"/>
      <c r="F80" s="126">
        <f t="shared" si="5"/>
        <v>230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61089</v>
      </c>
      <c r="D84" s="229">
        <f>SUM(D85,D90,D96,D104,D113,D117,D123,D129)</f>
        <v>58244</v>
      </c>
      <c r="E84" s="43">
        <f>SUM(E85,E90,E96,E104,E113,E117,E123,E129)</f>
        <v>1544</v>
      </c>
      <c r="F84" s="230">
        <f t="shared" si="5"/>
        <v>59788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1301</v>
      </c>
      <c r="L84" s="101">
        <f t="shared" si="7"/>
        <v>1301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1105</v>
      </c>
      <c r="D85" s="115">
        <f>SUM(D86:D89)</f>
        <v>1105</v>
      </c>
      <c r="E85" s="93">
        <f>SUM(E86:E89)</f>
        <v>0</v>
      </c>
      <c r="F85" s="231">
        <f t="shared" si="5"/>
        <v>1105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888</v>
      </c>
      <c r="D87" s="233">
        <v>888</v>
      </c>
      <c r="E87" s="52"/>
      <c r="F87" s="126">
        <f t="shared" si="5"/>
        <v>888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188</v>
      </c>
      <c r="D88" s="233">
        <v>188</v>
      </c>
      <c r="E88" s="52"/>
      <c r="F88" s="126">
        <f t="shared" si="5"/>
        <v>188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29</v>
      </c>
      <c r="D89" s="233">
        <v>29</v>
      </c>
      <c r="E89" s="52"/>
      <c r="F89" s="126">
        <f t="shared" si="5"/>
        <v>29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53368</v>
      </c>
      <c r="D90" s="234">
        <f>SUM(D91:D95)</f>
        <v>53002</v>
      </c>
      <c r="E90" s="34">
        <f>SUM(E91:E95)</f>
        <v>366</v>
      </c>
      <c r="F90" s="131">
        <f t="shared" si="5"/>
        <v>53368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37448</v>
      </c>
      <c r="D91" s="233">
        <v>37448</v>
      </c>
      <c r="E91" s="52"/>
      <c r="F91" s="126">
        <f t="shared" si="5"/>
        <v>37448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5684</v>
      </c>
      <c r="D92" s="233">
        <v>5684</v>
      </c>
      <c r="E92" s="52"/>
      <c r="F92" s="126">
        <f t="shared" si="5"/>
        <v>5684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9116</v>
      </c>
      <c r="D93" s="233">
        <v>9116</v>
      </c>
      <c r="E93" s="52"/>
      <c r="F93" s="126">
        <f t="shared" si="5"/>
        <v>9116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1120</v>
      </c>
      <c r="D94" s="233">
        <v>754</v>
      </c>
      <c r="E94" s="52">
        <f>409-43</f>
        <v>366</v>
      </c>
      <c r="F94" s="126">
        <f t="shared" si="5"/>
        <v>1120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 t="s">
        <v>336</v>
      </c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775</v>
      </c>
      <c r="D96" s="234">
        <f>SUM(D97:D103)</f>
        <v>775</v>
      </c>
      <c r="E96" s="34">
        <f>SUM(E97:E103)</f>
        <v>0</v>
      </c>
      <c r="F96" s="131">
        <f t="shared" si="5"/>
        <v>775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775</v>
      </c>
      <c r="D103" s="233">
        <f>562+143+70</f>
        <v>775</v>
      </c>
      <c r="E103" s="52"/>
      <c r="F103" s="126">
        <f t="shared" si="5"/>
        <v>775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4331</v>
      </c>
      <c r="D104" s="234">
        <f>SUM(D105:D112)</f>
        <v>3196</v>
      </c>
      <c r="E104" s="34">
        <f>SUM(E105:E112)</f>
        <v>1135</v>
      </c>
      <c r="F104" s="131">
        <f t="shared" si="5"/>
        <v>4331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650</v>
      </c>
      <c r="D107" s="233">
        <f>720-70</f>
        <v>650</v>
      </c>
      <c r="E107" s="52"/>
      <c r="F107" s="126">
        <f t="shared" si="5"/>
        <v>650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3681</v>
      </c>
      <c r="D108" s="233">
        <f>2181+365</f>
        <v>2546</v>
      </c>
      <c r="E108" s="52">
        <v>1135</v>
      </c>
      <c r="F108" s="126">
        <f t="shared" si="5"/>
        <v>3681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 t="s">
        <v>344</v>
      </c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166</v>
      </c>
      <c r="D113" s="234">
        <f>SUM(D114:D116)</f>
        <v>166</v>
      </c>
      <c r="E113" s="34">
        <f>SUM(E114:E116)</f>
        <v>0</v>
      </c>
      <c r="F113" s="131">
        <f t="shared" si="5"/>
        <v>166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166</v>
      </c>
      <c r="D114" s="233">
        <v>166</v>
      </c>
      <c r="E114" s="52"/>
      <c r="F114" s="126">
        <f t="shared" si="5"/>
        <v>166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43</v>
      </c>
      <c r="D117" s="234">
        <f>SUM(D118:D122)</f>
        <v>0</v>
      </c>
      <c r="E117" s="34">
        <f>SUM(E118:E122)</f>
        <v>43</v>
      </c>
      <c r="F117" s="131">
        <f t="shared" si="10"/>
        <v>43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43</v>
      </c>
      <c r="D122" s="233"/>
      <c r="E122" s="52">
        <v>43</v>
      </c>
      <c r="F122" s="126">
        <f t="shared" si="10"/>
        <v>43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 t="s">
        <v>337</v>
      </c>
    </row>
    <row r="123" spans="1:16" x14ac:dyDescent="0.25">
      <c r="A123" s="97">
        <v>2270</v>
      </c>
      <c r="B123" s="50" t="s">
        <v>104</v>
      </c>
      <c r="C123" s="343">
        <f t="shared" si="9"/>
        <v>1301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1301</v>
      </c>
      <c r="L123" s="98">
        <f t="shared" si="12"/>
        <v>1301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1301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>
        <v>1301</v>
      </c>
      <c r="L128" s="96">
        <f t="shared" si="12"/>
        <v>1301</v>
      </c>
      <c r="M128" s="110"/>
      <c r="N128" s="52"/>
      <c r="O128" s="96">
        <f t="shared" si="13"/>
        <v>0</v>
      </c>
      <c r="P128" s="351" t="s">
        <v>338</v>
      </c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" si="14">SUM(D130)</f>
        <v>0</v>
      </c>
      <c r="E129" s="60">
        <f t="shared" ref="E129:N129" si="15">SUM(E130)</f>
        <v>0</v>
      </c>
      <c r="F129" s="238">
        <f t="shared" si="10"/>
        <v>0</v>
      </c>
      <c r="G129" s="237">
        <f t="shared" ref="G129" si="16">SUM(G130)</f>
        <v>0</v>
      </c>
      <c r="H129" s="183">
        <f t="shared" si="15"/>
        <v>0</v>
      </c>
      <c r="I129" s="103">
        <f t="shared" si="11"/>
        <v>0</v>
      </c>
      <c r="J129" s="237">
        <f t="shared" ref="J129" si="17">SUM(J130)</f>
        <v>0</v>
      </c>
      <c r="K129" s="183">
        <f t="shared" si="15"/>
        <v>0</v>
      </c>
      <c r="L129" s="103">
        <f t="shared" si="12"/>
        <v>0</v>
      </c>
      <c r="M129" s="119">
        <f t="shared" si="15"/>
        <v>0</v>
      </c>
      <c r="N129" s="34">
        <f t="shared" si="15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13074</v>
      </c>
      <c r="D131" s="229">
        <f>SUM(D132,D137,D141,D142,D145,D152,D160,D161,D164)</f>
        <v>9162</v>
      </c>
      <c r="E131" s="43">
        <f>SUM(E132,E137,E141,E142,E145,E152,E160,E161,E164)</f>
        <v>0</v>
      </c>
      <c r="F131" s="230">
        <f t="shared" si="10"/>
        <v>9162</v>
      </c>
      <c r="G131" s="229">
        <f>SUM(G132,G137,G141,G142,G145,G152,G160,G161,G164)</f>
        <v>0</v>
      </c>
      <c r="H131" s="91">
        <f>SUM(H132,H137,H141,H142,H145,H152,H160,H161,H164)</f>
        <v>783</v>
      </c>
      <c r="I131" s="101">
        <f t="shared" si="11"/>
        <v>783</v>
      </c>
      <c r="J131" s="229">
        <f>SUM(J132,J137,J141,J142,J145,J152,J160,J161,J164)</f>
        <v>3129</v>
      </c>
      <c r="K131" s="91">
        <f>SUM(K132,K137,K141,K142,K145,K152,K160,K161,K164)</f>
        <v>0</v>
      </c>
      <c r="L131" s="101">
        <f t="shared" si="12"/>
        <v>3129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3461</v>
      </c>
      <c r="D132" s="342">
        <f>SUM(D133:D136)</f>
        <v>3461</v>
      </c>
      <c r="E132" s="183">
        <f>SUM(E133:E136)</f>
        <v>0</v>
      </c>
      <c r="F132" s="238">
        <f t="shared" si="10"/>
        <v>3461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601</v>
      </c>
      <c r="D133" s="233">
        <v>601</v>
      </c>
      <c r="E133" s="52"/>
      <c r="F133" s="126">
        <f t="shared" si="10"/>
        <v>601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2630</v>
      </c>
      <c r="D134" s="233">
        <f>2300+300+30</f>
        <v>2630</v>
      </c>
      <c r="E134" s="52"/>
      <c r="F134" s="126">
        <f t="shared" si="10"/>
        <v>2630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230</v>
      </c>
      <c r="D135" s="233">
        <v>230</v>
      </c>
      <c r="E135" s="52"/>
      <c r="F135" s="126">
        <f t="shared" si="10"/>
        <v>230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72</v>
      </c>
      <c r="D137" s="234">
        <f>SUM(D138:D140)</f>
        <v>72</v>
      </c>
      <c r="E137" s="34">
        <f>SUM(E138:E140)</f>
        <v>0</v>
      </c>
      <c r="F137" s="131">
        <f t="shared" si="10"/>
        <v>72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72</v>
      </c>
      <c r="D139" s="233">
        <v>72</v>
      </c>
      <c r="E139" s="52"/>
      <c r="F139" s="126">
        <f t="shared" si="10"/>
        <v>72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214</v>
      </c>
      <c r="D142" s="234">
        <f>SUM(D143:D144)</f>
        <v>214</v>
      </c>
      <c r="E142" s="34">
        <f>SUM(E143:E144)</f>
        <v>0</v>
      </c>
      <c r="F142" s="131">
        <f t="shared" si="10"/>
        <v>214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214</v>
      </c>
      <c r="D143" s="233">
        <v>214</v>
      </c>
      <c r="E143" s="52"/>
      <c r="F143" s="126">
        <f t="shared" si="10"/>
        <v>214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4002</v>
      </c>
      <c r="D145" s="115">
        <f>SUM(D146:D151)</f>
        <v>4002</v>
      </c>
      <c r="E145" s="93">
        <f>SUM(E146:E151)</f>
        <v>0</v>
      </c>
      <c r="F145" s="231">
        <f t="shared" si="10"/>
        <v>4002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770</v>
      </c>
      <c r="D146" s="232">
        <v>770</v>
      </c>
      <c r="E146" s="47"/>
      <c r="F146" s="127">
        <f t="shared" si="10"/>
        <v>770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3232</v>
      </c>
      <c r="D147" s="233">
        <v>3232</v>
      </c>
      <c r="E147" s="52"/>
      <c r="F147" s="126">
        <f t="shared" si="10"/>
        <v>3232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4113</v>
      </c>
      <c r="D152" s="234">
        <f>SUM(D153:D159)</f>
        <v>984</v>
      </c>
      <c r="E152" s="34">
        <f>SUM(E153:E159)</f>
        <v>0</v>
      </c>
      <c r="F152" s="131">
        <f t="shared" si="10"/>
        <v>984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3129</v>
      </c>
      <c r="K152" s="104">
        <f>SUM(K153:K159)</f>
        <v>0</v>
      </c>
      <c r="L152" s="98">
        <f t="shared" si="12"/>
        <v>3129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673</v>
      </c>
      <c r="D153" s="233">
        <v>673</v>
      </c>
      <c r="E153" s="52"/>
      <c r="F153" s="126">
        <f t="shared" si="10"/>
        <v>673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311</v>
      </c>
      <c r="D154" s="233">
        <v>311</v>
      </c>
      <c r="E154" s="52"/>
      <c r="F154" s="126">
        <f t="shared" si="10"/>
        <v>311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3129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>
        <v>3129</v>
      </c>
      <c r="K155" s="181"/>
      <c r="L155" s="96">
        <f t="shared" si="12"/>
        <v>3129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1176</v>
      </c>
      <c r="D160" s="235">
        <v>393</v>
      </c>
      <c r="E160" s="99"/>
      <c r="F160" s="236">
        <f t="shared" si="10"/>
        <v>393</v>
      </c>
      <c r="G160" s="235"/>
      <c r="H160" s="182">
        <v>783</v>
      </c>
      <c r="I160" s="100">
        <f t="shared" si="11"/>
        <v>783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 t="s">
        <v>345</v>
      </c>
    </row>
    <row r="161" spans="1:16" x14ac:dyDescent="0.25">
      <c r="A161" s="92">
        <v>2380</v>
      </c>
      <c r="B161" s="69" t="s">
        <v>140</v>
      </c>
      <c r="C161" s="343">
        <f t="shared" si="9"/>
        <v>36</v>
      </c>
      <c r="D161" s="115">
        <f>SUM(D162:D163)</f>
        <v>36</v>
      </c>
      <c r="E161" s="93">
        <f>SUM(E162:E163)</f>
        <v>0</v>
      </c>
      <c r="F161" s="231">
        <f t="shared" si="10"/>
        <v>36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36</v>
      </c>
      <c r="D163" s="233">
        <v>36</v>
      </c>
      <c r="E163" s="52"/>
      <c r="F163" s="126">
        <f t="shared" si="10"/>
        <v>36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>SUM(G167,G172)</f>
        <v>0</v>
      </c>
      <c r="H166" s="91">
        <f t="shared" ref="H166" si="18">SUM(H167,H172)</f>
        <v>0</v>
      </c>
      <c r="I166" s="101">
        <f t="shared" si="11"/>
        <v>0</v>
      </c>
      <c r="J166" s="229">
        <f>SUM(J167,J172)</f>
        <v>0</v>
      </c>
      <c r="K166" s="91">
        <f t="shared" ref="K166" si="19">SUM(K167,K172)</f>
        <v>0</v>
      </c>
      <c r="L166" s="101">
        <f t="shared" si="12"/>
        <v>0</v>
      </c>
      <c r="M166" s="123">
        <f t="shared" ref="M166:N166" si="20">SUM(M167,M172)</f>
        <v>0</v>
      </c>
      <c r="N166" s="114">
        <f t="shared" si="20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>SUM(G168:G171)</f>
        <v>0</v>
      </c>
      <c r="H167" s="183">
        <f t="shared" ref="H167" si="21">SUM(H168:H171)</f>
        <v>0</v>
      </c>
      <c r="I167" s="103">
        <f t="shared" si="11"/>
        <v>0</v>
      </c>
      <c r="J167" s="237">
        <f>SUM(J168:J171)</f>
        <v>0</v>
      </c>
      <c r="K167" s="183">
        <f t="shared" ref="K167" si="22">SUM(K168:K171)</f>
        <v>0</v>
      </c>
      <c r="L167" s="103">
        <f t="shared" si="12"/>
        <v>0</v>
      </c>
      <c r="M167" s="289">
        <f t="shared" ref="M167:N167" si="23">SUM(M168:M171)</f>
        <v>0</v>
      </c>
      <c r="N167" s="292">
        <f t="shared" si="23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>SUM(G176,G180)</f>
        <v>0</v>
      </c>
      <c r="H175" s="91">
        <f t="shared" ref="H175" si="24">SUM(H176,H180)</f>
        <v>0</v>
      </c>
      <c r="I175" s="101">
        <f t="shared" si="11"/>
        <v>0</v>
      </c>
      <c r="J175" s="229">
        <f>SUM(J176,J180)</f>
        <v>0</v>
      </c>
      <c r="K175" s="91">
        <f t="shared" ref="K175" si="25">SUM(K176,K180)</f>
        <v>0</v>
      </c>
      <c r="L175" s="101">
        <f t="shared" si="12"/>
        <v>0</v>
      </c>
      <c r="M175" s="123">
        <f t="shared" ref="M175:N175" si="26">SUM(M176,M180)</f>
        <v>0</v>
      </c>
      <c r="N175" s="114">
        <f t="shared" si="26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7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>SUM(G181:G184)</f>
        <v>0</v>
      </c>
      <c r="H180" s="183">
        <f t="shared" ref="H180" si="28">SUM(H181:H184)</f>
        <v>0</v>
      </c>
      <c r="I180" s="103">
        <f t="shared" si="11"/>
        <v>0</v>
      </c>
      <c r="J180" s="237">
        <f>SUM(J181:J184)</f>
        <v>0</v>
      </c>
      <c r="K180" s="183">
        <f t="shared" ref="K180" si="29">SUM(K181:K184)</f>
        <v>0</v>
      </c>
      <c r="L180" s="103">
        <f t="shared" si="12"/>
        <v>0</v>
      </c>
      <c r="M180" s="125">
        <f t="shared" ref="M180:N180" si="30">SUM(M181:M184)</f>
        <v>0</v>
      </c>
      <c r="N180" s="293">
        <f t="shared" si="30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7"/>
        <v>0</v>
      </c>
      <c r="D181" s="233"/>
      <c r="E181" s="52"/>
      <c r="F181" s="126">
        <f t="shared" ref="F181:F244" si="31">D181+E181</f>
        <v>0</v>
      </c>
      <c r="G181" s="233"/>
      <c r="H181" s="181"/>
      <c r="I181" s="96">
        <f t="shared" ref="I181:I244" si="32">G181+H181</f>
        <v>0</v>
      </c>
      <c r="J181" s="233"/>
      <c r="K181" s="181"/>
      <c r="L181" s="96">
        <f t="shared" ref="L181:L244" si="33">J181+K181</f>
        <v>0</v>
      </c>
      <c r="M181" s="110"/>
      <c r="N181" s="52"/>
      <c r="O181" s="96">
        <f t="shared" ref="O181:O244" si="34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7"/>
        <v>0</v>
      </c>
      <c r="D182" s="233"/>
      <c r="E182" s="52"/>
      <c r="F182" s="126">
        <f t="shared" si="31"/>
        <v>0</v>
      </c>
      <c r="G182" s="233"/>
      <c r="H182" s="181"/>
      <c r="I182" s="96">
        <f t="shared" si="32"/>
        <v>0</v>
      </c>
      <c r="J182" s="233"/>
      <c r="K182" s="181"/>
      <c r="L182" s="96">
        <f t="shared" si="33"/>
        <v>0</v>
      </c>
      <c r="M182" s="110"/>
      <c r="N182" s="52"/>
      <c r="O182" s="96">
        <f t="shared" si="34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7"/>
        <v>0</v>
      </c>
      <c r="D183" s="233"/>
      <c r="E183" s="52"/>
      <c r="F183" s="126">
        <f t="shared" si="31"/>
        <v>0</v>
      </c>
      <c r="G183" s="233"/>
      <c r="H183" s="181"/>
      <c r="I183" s="96">
        <f t="shared" si="32"/>
        <v>0</v>
      </c>
      <c r="J183" s="233"/>
      <c r="K183" s="181"/>
      <c r="L183" s="96">
        <f t="shared" si="33"/>
        <v>0</v>
      </c>
      <c r="M183" s="110"/>
      <c r="N183" s="52"/>
      <c r="O183" s="96">
        <f t="shared" si="34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7"/>
        <v>0</v>
      </c>
      <c r="D184" s="241"/>
      <c r="E184" s="112"/>
      <c r="F184" s="242">
        <f t="shared" si="31"/>
        <v>0</v>
      </c>
      <c r="G184" s="241"/>
      <c r="H184" s="185"/>
      <c r="I184" s="135">
        <f t="shared" si="32"/>
        <v>0</v>
      </c>
      <c r="J184" s="241"/>
      <c r="K184" s="185"/>
      <c r="L184" s="135">
        <f t="shared" si="33"/>
        <v>0</v>
      </c>
      <c r="M184" s="113"/>
      <c r="N184" s="112"/>
      <c r="O184" s="135">
        <f t="shared" si="34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7"/>
        <v>0</v>
      </c>
      <c r="D185" s="243">
        <f>SUM(D186:D187)</f>
        <v>0</v>
      </c>
      <c r="E185" s="114">
        <f>SUM(E186:E187)</f>
        <v>0</v>
      </c>
      <c r="F185" s="140">
        <f t="shared" si="31"/>
        <v>0</v>
      </c>
      <c r="G185" s="243">
        <f>SUM(G186:G187)</f>
        <v>0</v>
      </c>
      <c r="H185" s="186">
        <f t="shared" ref="H185" si="35">SUM(H186:H187)</f>
        <v>0</v>
      </c>
      <c r="I185" s="141">
        <f t="shared" si="32"/>
        <v>0</v>
      </c>
      <c r="J185" s="243">
        <f>SUM(J186:J187)</f>
        <v>0</v>
      </c>
      <c r="K185" s="186">
        <f t="shared" ref="K185" si="36">SUM(K186:K187)</f>
        <v>0</v>
      </c>
      <c r="L185" s="141">
        <f t="shared" si="33"/>
        <v>0</v>
      </c>
      <c r="M185" s="123">
        <f t="shared" ref="M185:N185" si="37">SUM(M186:M187)</f>
        <v>0</v>
      </c>
      <c r="N185" s="114">
        <f t="shared" si="37"/>
        <v>0</v>
      </c>
      <c r="O185" s="141">
        <f t="shared" si="34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7"/>
        <v>0</v>
      </c>
      <c r="D186" s="235"/>
      <c r="E186" s="99"/>
      <c r="F186" s="236">
        <f t="shared" si="31"/>
        <v>0</v>
      </c>
      <c r="G186" s="235"/>
      <c r="H186" s="182"/>
      <c r="I186" s="100">
        <f t="shared" si="32"/>
        <v>0</v>
      </c>
      <c r="J186" s="235"/>
      <c r="K186" s="182"/>
      <c r="L186" s="100">
        <f t="shared" si="33"/>
        <v>0</v>
      </c>
      <c r="M186" s="282"/>
      <c r="N186" s="99"/>
      <c r="O186" s="100">
        <f t="shared" si="34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7"/>
        <v>0</v>
      </c>
      <c r="D187" s="232"/>
      <c r="E187" s="47"/>
      <c r="F187" s="127">
        <f t="shared" si="31"/>
        <v>0</v>
      </c>
      <c r="G187" s="232"/>
      <c r="H187" s="180"/>
      <c r="I187" s="95">
        <f t="shared" si="32"/>
        <v>0</v>
      </c>
      <c r="J187" s="232"/>
      <c r="K187" s="180"/>
      <c r="L187" s="95">
        <f t="shared" si="33"/>
        <v>0</v>
      </c>
      <c r="M187" s="275"/>
      <c r="N187" s="47"/>
      <c r="O187" s="95">
        <f t="shared" si="34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7"/>
        <v>0</v>
      </c>
      <c r="D188" s="227">
        <f>SUM(D189,D192)</f>
        <v>0</v>
      </c>
      <c r="E188" s="88">
        <f>SUM(E189,E192)</f>
        <v>0</v>
      </c>
      <c r="F188" s="228">
        <f t="shared" si="31"/>
        <v>0</v>
      </c>
      <c r="G188" s="227">
        <f>SUM(G189,G192)</f>
        <v>0</v>
      </c>
      <c r="H188" s="178">
        <f>SUM(H189,H192)</f>
        <v>0</v>
      </c>
      <c r="I188" s="89">
        <f t="shared" si="32"/>
        <v>0</v>
      </c>
      <c r="J188" s="227">
        <f>SUM(J189,J192)</f>
        <v>0</v>
      </c>
      <c r="K188" s="178">
        <f>SUM(K189,K192)</f>
        <v>0</v>
      </c>
      <c r="L188" s="89">
        <f t="shared" si="33"/>
        <v>0</v>
      </c>
      <c r="M188" s="122">
        <f>SUM(M189,M192)</f>
        <v>0</v>
      </c>
      <c r="N188" s="88">
        <f>SUM(N189,N192)</f>
        <v>0</v>
      </c>
      <c r="O188" s="89">
        <f t="shared" si="34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7"/>
        <v>0</v>
      </c>
      <c r="D189" s="229">
        <f>SUM(D190,D191)</f>
        <v>0</v>
      </c>
      <c r="E189" s="43">
        <f>SUM(E190,E191)</f>
        <v>0</v>
      </c>
      <c r="F189" s="230">
        <f t="shared" si="31"/>
        <v>0</v>
      </c>
      <c r="G189" s="229">
        <f>SUM(G190,G191)</f>
        <v>0</v>
      </c>
      <c r="H189" s="91">
        <f>SUM(H190,H191)</f>
        <v>0</v>
      </c>
      <c r="I189" s="101">
        <f t="shared" si="32"/>
        <v>0</v>
      </c>
      <c r="J189" s="229">
        <f>SUM(J190,J191)</f>
        <v>0</v>
      </c>
      <c r="K189" s="91">
        <f>SUM(K190,K191)</f>
        <v>0</v>
      </c>
      <c r="L189" s="101">
        <f t="shared" si="33"/>
        <v>0</v>
      </c>
      <c r="M189" s="109">
        <f>SUM(M190,M191)</f>
        <v>0</v>
      </c>
      <c r="N189" s="43">
        <f>SUM(N190,N191)</f>
        <v>0</v>
      </c>
      <c r="O189" s="101">
        <f t="shared" si="34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7"/>
        <v>0</v>
      </c>
      <c r="D190" s="232"/>
      <c r="E190" s="47"/>
      <c r="F190" s="127">
        <f t="shared" si="31"/>
        <v>0</v>
      </c>
      <c r="G190" s="232"/>
      <c r="H190" s="180"/>
      <c r="I190" s="95">
        <f t="shared" si="32"/>
        <v>0</v>
      </c>
      <c r="J190" s="232"/>
      <c r="K190" s="180"/>
      <c r="L190" s="95">
        <f t="shared" si="33"/>
        <v>0</v>
      </c>
      <c r="M190" s="275"/>
      <c r="N190" s="47"/>
      <c r="O190" s="95">
        <f t="shared" si="34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7"/>
        <v>0</v>
      </c>
      <c r="D191" s="233"/>
      <c r="E191" s="52"/>
      <c r="F191" s="126">
        <f t="shared" si="31"/>
        <v>0</v>
      </c>
      <c r="G191" s="233"/>
      <c r="H191" s="181"/>
      <c r="I191" s="96">
        <f t="shared" si="32"/>
        <v>0</v>
      </c>
      <c r="J191" s="233"/>
      <c r="K191" s="181"/>
      <c r="L191" s="96">
        <f t="shared" si="33"/>
        <v>0</v>
      </c>
      <c r="M191" s="110"/>
      <c r="N191" s="52"/>
      <c r="O191" s="96">
        <f t="shared" si="34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7"/>
        <v>0</v>
      </c>
      <c r="D192" s="229">
        <f>SUM(D193)</f>
        <v>0</v>
      </c>
      <c r="E192" s="43">
        <f>SUM(E193)</f>
        <v>0</v>
      </c>
      <c r="F192" s="230">
        <f t="shared" si="31"/>
        <v>0</v>
      </c>
      <c r="G192" s="229">
        <f>SUM(G193)</f>
        <v>0</v>
      </c>
      <c r="H192" s="91">
        <f>SUM(H193)</f>
        <v>0</v>
      </c>
      <c r="I192" s="101">
        <f t="shared" si="32"/>
        <v>0</v>
      </c>
      <c r="J192" s="229">
        <f>SUM(J193)</f>
        <v>0</v>
      </c>
      <c r="K192" s="91">
        <f>SUM(K193)</f>
        <v>0</v>
      </c>
      <c r="L192" s="101">
        <f t="shared" si="33"/>
        <v>0</v>
      </c>
      <c r="M192" s="109">
        <f>SUM(M193)</f>
        <v>0</v>
      </c>
      <c r="N192" s="43">
        <f>SUM(N193)</f>
        <v>0</v>
      </c>
      <c r="O192" s="101">
        <f t="shared" si="34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7"/>
        <v>0</v>
      </c>
      <c r="D193" s="237">
        <f>SUM(D194:D194)</f>
        <v>0</v>
      </c>
      <c r="E193" s="60">
        <f>SUM(E194:E194)</f>
        <v>0</v>
      </c>
      <c r="F193" s="238">
        <f t="shared" si="31"/>
        <v>0</v>
      </c>
      <c r="G193" s="237">
        <f>SUM(G194:G194)</f>
        <v>0</v>
      </c>
      <c r="H193" s="183">
        <f>SUM(H194:H194)</f>
        <v>0</v>
      </c>
      <c r="I193" s="103">
        <f t="shared" si="32"/>
        <v>0</v>
      </c>
      <c r="J193" s="237">
        <f>SUM(J194:J194)</f>
        <v>0</v>
      </c>
      <c r="K193" s="183">
        <f>SUM(K194:K194)</f>
        <v>0</v>
      </c>
      <c r="L193" s="103">
        <f t="shared" si="33"/>
        <v>0</v>
      </c>
      <c r="M193" s="124">
        <f>SUM(M194:M194)</f>
        <v>0</v>
      </c>
      <c r="N193" s="60">
        <f>SUM(N194:N194)</f>
        <v>0</v>
      </c>
      <c r="O193" s="103">
        <f t="shared" si="34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7"/>
        <v>0</v>
      </c>
      <c r="D194" s="233"/>
      <c r="E194" s="52"/>
      <c r="F194" s="126">
        <f t="shared" si="31"/>
        <v>0</v>
      </c>
      <c r="G194" s="233"/>
      <c r="H194" s="181"/>
      <c r="I194" s="96">
        <f t="shared" si="32"/>
        <v>0</v>
      </c>
      <c r="J194" s="233"/>
      <c r="K194" s="181"/>
      <c r="L194" s="96">
        <f t="shared" si="33"/>
        <v>0</v>
      </c>
      <c r="M194" s="110"/>
      <c r="N194" s="52"/>
      <c r="O194" s="96">
        <f t="shared" si="34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7"/>
        <v>15211</v>
      </c>
      <c r="D195" s="225">
        <f>SUM(D196,D231,D269)</f>
        <v>8509</v>
      </c>
      <c r="E195" s="85">
        <f>SUM(E196,E231,E269)</f>
        <v>0</v>
      </c>
      <c r="F195" s="226">
        <f t="shared" si="31"/>
        <v>8509</v>
      </c>
      <c r="G195" s="225">
        <f>SUM(G196,G231,G269)</f>
        <v>0</v>
      </c>
      <c r="H195" s="177">
        <f>SUM(H196,H231,H269)</f>
        <v>450</v>
      </c>
      <c r="I195" s="86">
        <f t="shared" si="32"/>
        <v>450</v>
      </c>
      <c r="J195" s="225">
        <f>SUM(J196,J231,J269)</f>
        <v>0</v>
      </c>
      <c r="K195" s="177">
        <f>SUM(K196,K231,K269)</f>
        <v>6252</v>
      </c>
      <c r="L195" s="86">
        <f t="shared" si="33"/>
        <v>6252</v>
      </c>
      <c r="M195" s="290">
        <f>SUM(M196,M231,M269)</f>
        <v>0</v>
      </c>
      <c r="N195" s="294">
        <f>SUM(N196,N231,N269)</f>
        <v>0</v>
      </c>
      <c r="O195" s="299">
        <f t="shared" si="34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8959</v>
      </c>
      <c r="D196" s="227">
        <f>D197+D205</f>
        <v>8509</v>
      </c>
      <c r="E196" s="88">
        <f>E197+E205</f>
        <v>0</v>
      </c>
      <c r="F196" s="228">
        <f t="shared" si="31"/>
        <v>8509</v>
      </c>
      <c r="G196" s="227">
        <f>G197+G205</f>
        <v>0</v>
      </c>
      <c r="H196" s="178">
        <f>H197+H205</f>
        <v>450</v>
      </c>
      <c r="I196" s="89">
        <f t="shared" si="32"/>
        <v>450</v>
      </c>
      <c r="J196" s="227">
        <f>J197+J205</f>
        <v>0</v>
      </c>
      <c r="K196" s="178">
        <f>K197+K205</f>
        <v>0</v>
      </c>
      <c r="L196" s="89">
        <f t="shared" si="33"/>
        <v>0</v>
      </c>
      <c r="M196" s="122">
        <f>M197+M205</f>
        <v>0</v>
      </c>
      <c r="N196" s="88">
        <f>N197+N205</f>
        <v>0</v>
      </c>
      <c r="O196" s="89">
        <f t="shared" si="34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7"/>
        <v>805</v>
      </c>
      <c r="D197" s="229">
        <f>D198+D199+D202+D203+D204</f>
        <v>805</v>
      </c>
      <c r="E197" s="43">
        <f>E198+E199+E202+E203+E204</f>
        <v>0</v>
      </c>
      <c r="F197" s="230">
        <f t="shared" si="31"/>
        <v>805</v>
      </c>
      <c r="G197" s="229">
        <f>G198+G199+G202+G203+G204</f>
        <v>0</v>
      </c>
      <c r="H197" s="91">
        <f>H198+H199+H202+H203+H204</f>
        <v>0</v>
      </c>
      <c r="I197" s="101">
        <f t="shared" si="32"/>
        <v>0</v>
      </c>
      <c r="J197" s="229">
        <f>J198+J199+J202+J203+J204</f>
        <v>0</v>
      </c>
      <c r="K197" s="91">
        <f>K198+K199+K202+K203+K204</f>
        <v>0</v>
      </c>
      <c r="L197" s="101">
        <f t="shared" si="33"/>
        <v>0</v>
      </c>
      <c r="M197" s="109">
        <f>M198+M199+M202+M203+M204</f>
        <v>0</v>
      </c>
      <c r="N197" s="43">
        <f>N198+N199+N202+N203+N204</f>
        <v>0</v>
      </c>
      <c r="O197" s="101">
        <f t="shared" si="34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7"/>
        <v>0</v>
      </c>
      <c r="D198" s="232"/>
      <c r="E198" s="47"/>
      <c r="F198" s="127">
        <f t="shared" si="31"/>
        <v>0</v>
      </c>
      <c r="G198" s="232"/>
      <c r="H198" s="180"/>
      <c r="I198" s="95">
        <f t="shared" si="32"/>
        <v>0</v>
      </c>
      <c r="J198" s="232"/>
      <c r="K198" s="180"/>
      <c r="L198" s="95">
        <f t="shared" si="33"/>
        <v>0</v>
      </c>
      <c r="M198" s="275"/>
      <c r="N198" s="47"/>
      <c r="O198" s="95">
        <f t="shared" si="34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7"/>
        <v>805</v>
      </c>
      <c r="D199" s="234">
        <f>D200+D201</f>
        <v>805</v>
      </c>
      <c r="E199" s="34">
        <f>E200+E201</f>
        <v>0</v>
      </c>
      <c r="F199" s="131">
        <f t="shared" si="31"/>
        <v>805</v>
      </c>
      <c r="G199" s="234">
        <f>G200+G201</f>
        <v>0</v>
      </c>
      <c r="H199" s="104">
        <f>H200+H201</f>
        <v>0</v>
      </c>
      <c r="I199" s="98">
        <f t="shared" si="32"/>
        <v>0</v>
      </c>
      <c r="J199" s="234">
        <f>J200+J201</f>
        <v>0</v>
      </c>
      <c r="K199" s="104">
        <f>K200+K201</f>
        <v>0</v>
      </c>
      <c r="L199" s="98">
        <f t="shared" si="33"/>
        <v>0</v>
      </c>
      <c r="M199" s="119">
        <f>M200+M201</f>
        <v>0</v>
      </c>
      <c r="N199" s="34">
        <f>N200+N201</f>
        <v>0</v>
      </c>
      <c r="O199" s="98">
        <f t="shared" si="34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7"/>
        <v>805</v>
      </c>
      <c r="D200" s="233">
        <v>805</v>
      </c>
      <c r="E200" s="52"/>
      <c r="F200" s="126">
        <f t="shared" si="31"/>
        <v>805</v>
      </c>
      <c r="G200" s="233"/>
      <c r="H200" s="181"/>
      <c r="I200" s="96">
        <f t="shared" si="32"/>
        <v>0</v>
      </c>
      <c r="J200" s="233"/>
      <c r="K200" s="181"/>
      <c r="L200" s="96">
        <f t="shared" si="33"/>
        <v>0</v>
      </c>
      <c r="M200" s="110"/>
      <c r="N200" s="52"/>
      <c r="O200" s="96">
        <f t="shared" si="34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7"/>
        <v>0</v>
      </c>
      <c r="D201" s="233"/>
      <c r="E201" s="52"/>
      <c r="F201" s="126">
        <f t="shared" si="31"/>
        <v>0</v>
      </c>
      <c r="G201" s="233"/>
      <c r="H201" s="181"/>
      <c r="I201" s="96">
        <f t="shared" si="32"/>
        <v>0</v>
      </c>
      <c r="J201" s="233"/>
      <c r="K201" s="181"/>
      <c r="L201" s="96">
        <f t="shared" si="33"/>
        <v>0</v>
      </c>
      <c r="M201" s="110"/>
      <c r="N201" s="52"/>
      <c r="O201" s="96">
        <f t="shared" si="34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7"/>
        <v>0</v>
      </c>
      <c r="D202" s="233"/>
      <c r="E202" s="52"/>
      <c r="F202" s="126">
        <f t="shared" si="31"/>
        <v>0</v>
      </c>
      <c r="G202" s="233"/>
      <c r="H202" s="181"/>
      <c r="I202" s="96">
        <f t="shared" si="32"/>
        <v>0</v>
      </c>
      <c r="J202" s="233"/>
      <c r="K202" s="181"/>
      <c r="L202" s="96">
        <f t="shared" si="33"/>
        <v>0</v>
      </c>
      <c r="M202" s="110"/>
      <c r="N202" s="52"/>
      <c r="O202" s="96">
        <f t="shared" si="34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7"/>
        <v>0</v>
      </c>
      <c r="D203" s="233"/>
      <c r="E203" s="52"/>
      <c r="F203" s="126">
        <f t="shared" si="31"/>
        <v>0</v>
      </c>
      <c r="G203" s="233"/>
      <c r="H203" s="181"/>
      <c r="I203" s="96">
        <f t="shared" si="32"/>
        <v>0</v>
      </c>
      <c r="J203" s="233"/>
      <c r="K203" s="181"/>
      <c r="L203" s="96">
        <f t="shared" si="33"/>
        <v>0</v>
      </c>
      <c r="M203" s="110"/>
      <c r="N203" s="52"/>
      <c r="O203" s="96">
        <f t="shared" si="34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7"/>
        <v>0</v>
      </c>
      <c r="D204" s="233"/>
      <c r="E204" s="52"/>
      <c r="F204" s="126">
        <f t="shared" si="31"/>
        <v>0</v>
      </c>
      <c r="G204" s="233"/>
      <c r="H204" s="181"/>
      <c r="I204" s="96">
        <f t="shared" si="32"/>
        <v>0</v>
      </c>
      <c r="J204" s="233"/>
      <c r="K204" s="181"/>
      <c r="L204" s="96">
        <f t="shared" si="33"/>
        <v>0</v>
      </c>
      <c r="M204" s="110"/>
      <c r="N204" s="52"/>
      <c r="O204" s="96">
        <f t="shared" si="34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7"/>
        <v>8154</v>
      </c>
      <c r="D205" s="229">
        <f>D206+D216+D217+D226+D227+D228+D230</f>
        <v>7704</v>
      </c>
      <c r="E205" s="43">
        <f>E206+E216+E217+E226+E227+E228+E230</f>
        <v>0</v>
      </c>
      <c r="F205" s="230">
        <f t="shared" si="31"/>
        <v>7704</v>
      </c>
      <c r="G205" s="229">
        <f>G206+G216+G217+G226+G227+G228+G230</f>
        <v>0</v>
      </c>
      <c r="H205" s="91">
        <f>H206+H216+H217+H226+H227+H228+H230</f>
        <v>450</v>
      </c>
      <c r="I205" s="101">
        <f t="shared" si="32"/>
        <v>450</v>
      </c>
      <c r="J205" s="229">
        <f>J206+J216+J217+J226+J227+J228+J230</f>
        <v>0</v>
      </c>
      <c r="K205" s="91">
        <f>K206+K216+K217+K226+K227+K228+K230</f>
        <v>0</v>
      </c>
      <c r="L205" s="101">
        <f t="shared" si="33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34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7"/>
        <v>0</v>
      </c>
      <c r="D206" s="115">
        <f>SUM(D207:D215)</f>
        <v>0</v>
      </c>
      <c r="E206" s="93">
        <f>SUM(E207:E215)</f>
        <v>0</v>
      </c>
      <c r="F206" s="231">
        <f t="shared" si="31"/>
        <v>0</v>
      </c>
      <c r="G206" s="115">
        <f>SUM(G207:G215)</f>
        <v>0</v>
      </c>
      <c r="H206" s="179">
        <f>SUM(H207:H215)</f>
        <v>0</v>
      </c>
      <c r="I206" s="94">
        <f t="shared" si="32"/>
        <v>0</v>
      </c>
      <c r="J206" s="115">
        <f>SUM(J207:J215)</f>
        <v>0</v>
      </c>
      <c r="K206" s="179">
        <f>SUM(K207:K215)</f>
        <v>0</v>
      </c>
      <c r="L206" s="94">
        <f t="shared" si="33"/>
        <v>0</v>
      </c>
      <c r="M206" s="120">
        <f>SUM(M207:M215)</f>
        <v>0</v>
      </c>
      <c r="N206" s="93">
        <f>SUM(N207:N215)</f>
        <v>0</v>
      </c>
      <c r="O206" s="94">
        <f t="shared" si="34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7"/>
        <v>0</v>
      </c>
      <c r="D207" s="232"/>
      <c r="E207" s="47"/>
      <c r="F207" s="127">
        <f t="shared" si="31"/>
        <v>0</v>
      </c>
      <c r="G207" s="232"/>
      <c r="H207" s="180"/>
      <c r="I207" s="95">
        <f t="shared" si="32"/>
        <v>0</v>
      </c>
      <c r="J207" s="232"/>
      <c r="K207" s="180"/>
      <c r="L207" s="95">
        <f t="shared" si="33"/>
        <v>0</v>
      </c>
      <c r="M207" s="275"/>
      <c r="N207" s="47"/>
      <c r="O207" s="95">
        <f t="shared" si="34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7"/>
        <v>0</v>
      </c>
      <c r="D208" s="233"/>
      <c r="E208" s="52"/>
      <c r="F208" s="126">
        <f t="shared" si="31"/>
        <v>0</v>
      </c>
      <c r="G208" s="233"/>
      <c r="H208" s="181"/>
      <c r="I208" s="96">
        <f t="shared" si="32"/>
        <v>0</v>
      </c>
      <c r="J208" s="233"/>
      <c r="K208" s="181"/>
      <c r="L208" s="96">
        <f t="shared" si="33"/>
        <v>0</v>
      </c>
      <c r="M208" s="110"/>
      <c r="N208" s="52"/>
      <c r="O208" s="96">
        <f t="shared" si="34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7"/>
        <v>0</v>
      </c>
      <c r="D209" s="233"/>
      <c r="E209" s="52"/>
      <c r="F209" s="126">
        <f t="shared" si="31"/>
        <v>0</v>
      </c>
      <c r="G209" s="233"/>
      <c r="H209" s="181"/>
      <c r="I209" s="96">
        <f t="shared" si="32"/>
        <v>0</v>
      </c>
      <c r="J209" s="233"/>
      <c r="K209" s="181"/>
      <c r="L209" s="96">
        <f t="shared" si="33"/>
        <v>0</v>
      </c>
      <c r="M209" s="110"/>
      <c r="N209" s="52"/>
      <c r="O209" s="96">
        <f t="shared" si="34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7"/>
        <v>0</v>
      </c>
      <c r="D210" s="233"/>
      <c r="E210" s="52"/>
      <c r="F210" s="126">
        <f t="shared" si="31"/>
        <v>0</v>
      </c>
      <c r="G210" s="233"/>
      <c r="H210" s="181"/>
      <c r="I210" s="96">
        <f t="shared" si="32"/>
        <v>0</v>
      </c>
      <c r="J210" s="233"/>
      <c r="K210" s="181"/>
      <c r="L210" s="96">
        <f t="shared" si="33"/>
        <v>0</v>
      </c>
      <c r="M210" s="110"/>
      <c r="N210" s="52"/>
      <c r="O210" s="96">
        <f t="shared" si="34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7"/>
        <v>0</v>
      </c>
      <c r="D211" s="233"/>
      <c r="E211" s="52"/>
      <c r="F211" s="126">
        <f t="shared" si="31"/>
        <v>0</v>
      </c>
      <c r="G211" s="233"/>
      <c r="H211" s="181"/>
      <c r="I211" s="96">
        <f t="shared" si="32"/>
        <v>0</v>
      </c>
      <c r="J211" s="233"/>
      <c r="K211" s="181"/>
      <c r="L211" s="96">
        <f t="shared" si="33"/>
        <v>0</v>
      </c>
      <c r="M211" s="110"/>
      <c r="N211" s="52"/>
      <c r="O211" s="96">
        <f t="shared" si="34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7"/>
        <v>0</v>
      </c>
      <c r="D212" s="233"/>
      <c r="E212" s="52"/>
      <c r="F212" s="126">
        <f t="shared" si="31"/>
        <v>0</v>
      </c>
      <c r="G212" s="233"/>
      <c r="H212" s="181"/>
      <c r="I212" s="96">
        <f t="shared" si="32"/>
        <v>0</v>
      </c>
      <c r="J212" s="233"/>
      <c r="K212" s="181"/>
      <c r="L212" s="96">
        <f t="shared" si="33"/>
        <v>0</v>
      </c>
      <c r="M212" s="110"/>
      <c r="N212" s="52"/>
      <c r="O212" s="96">
        <f t="shared" si="34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7"/>
        <v>0</v>
      </c>
      <c r="D213" s="233"/>
      <c r="E213" s="52"/>
      <c r="F213" s="126">
        <f t="shared" si="31"/>
        <v>0</v>
      </c>
      <c r="G213" s="233"/>
      <c r="H213" s="181"/>
      <c r="I213" s="96">
        <f t="shared" si="32"/>
        <v>0</v>
      </c>
      <c r="J213" s="233"/>
      <c r="K213" s="181"/>
      <c r="L213" s="96">
        <f t="shared" si="33"/>
        <v>0</v>
      </c>
      <c r="M213" s="110"/>
      <c r="N213" s="52"/>
      <c r="O213" s="96">
        <f t="shared" si="34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7"/>
        <v>0</v>
      </c>
      <c r="D214" s="233"/>
      <c r="E214" s="52"/>
      <c r="F214" s="126">
        <f t="shared" si="31"/>
        <v>0</v>
      </c>
      <c r="G214" s="233"/>
      <c r="H214" s="181"/>
      <c r="I214" s="96">
        <f t="shared" si="32"/>
        <v>0</v>
      </c>
      <c r="J214" s="233"/>
      <c r="K214" s="181"/>
      <c r="L214" s="96">
        <f t="shared" si="33"/>
        <v>0</v>
      </c>
      <c r="M214" s="110"/>
      <c r="N214" s="52"/>
      <c r="O214" s="96">
        <f t="shared" si="34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7"/>
        <v>0</v>
      </c>
      <c r="D215" s="233"/>
      <c r="E215" s="52"/>
      <c r="F215" s="126">
        <f t="shared" si="31"/>
        <v>0</v>
      </c>
      <c r="G215" s="233"/>
      <c r="H215" s="181"/>
      <c r="I215" s="96">
        <f t="shared" si="32"/>
        <v>0</v>
      </c>
      <c r="J215" s="233"/>
      <c r="K215" s="181"/>
      <c r="L215" s="96">
        <f t="shared" si="33"/>
        <v>0</v>
      </c>
      <c r="M215" s="110"/>
      <c r="N215" s="52"/>
      <c r="O215" s="96">
        <f t="shared" si="34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7"/>
        <v>0</v>
      </c>
      <c r="D216" s="233"/>
      <c r="E216" s="52"/>
      <c r="F216" s="126">
        <f t="shared" si="31"/>
        <v>0</v>
      </c>
      <c r="G216" s="233"/>
      <c r="H216" s="181"/>
      <c r="I216" s="96">
        <f t="shared" si="32"/>
        <v>0</v>
      </c>
      <c r="J216" s="233"/>
      <c r="K216" s="181"/>
      <c r="L216" s="96">
        <f t="shared" si="33"/>
        <v>0</v>
      </c>
      <c r="M216" s="110"/>
      <c r="N216" s="52"/>
      <c r="O216" s="96">
        <f t="shared" si="34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7"/>
        <v>8154</v>
      </c>
      <c r="D217" s="234">
        <f>SUM(D218:D225)</f>
        <v>7704</v>
      </c>
      <c r="E217" s="34">
        <f>SUM(E218:E225)</f>
        <v>0</v>
      </c>
      <c r="F217" s="131">
        <f t="shared" si="31"/>
        <v>7704</v>
      </c>
      <c r="G217" s="234">
        <f>SUM(G218:G225)</f>
        <v>0</v>
      </c>
      <c r="H217" s="104">
        <f>SUM(H218:H225)</f>
        <v>450</v>
      </c>
      <c r="I217" s="98">
        <f t="shared" si="32"/>
        <v>450</v>
      </c>
      <c r="J217" s="234">
        <f>SUM(J218:J225)</f>
        <v>0</v>
      </c>
      <c r="K217" s="104">
        <f>SUM(K218:K225)</f>
        <v>0</v>
      </c>
      <c r="L217" s="98">
        <f t="shared" si="33"/>
        <v>0</v>
      </c>
      <c r="M217" s="119">
        <f>SUM(M218:M225)</f>
        <v>0</v>
      </c>
      <c r="N217" s="34">
        <f>SUM(N218:N225)</f>
        <v>0</v>
      </c>
      <c r="O217" s="98">
        <f t="shared" si="34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7"/>
        <v>0</v>
      </c>
      <c r="D218" s="233"/>
      <c r="E218" s="52"/>
      <c r="F218" s="126">
        <f t="shared" si="31"/>
        <v>0</v>
      </c>
      <c r="G218" s="233"/>
      <c r="H218" s="181"/>
      <c r="I218" s="96">
        <f t="shared" si="32"/>
        <v>0</v>
      </c>
      <c r="J218" s="233"/>
      <c r="K218" s="181"/>
      <c r="L218" s="96">
        <f t="shared" si="33"/>
        <v>0</v>
      </c>
      <c r="M218" s="110"/>
      <c r="N218" s="52"/>
      <c r="O218" s="96">
        <f t="shared" si="34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7"/>
        <v>3800</v>
      </c>
      <c r="D219" s="233">
        <v>3800</v>
      </c>
      <c r="E219" s="52"/>
      <c r="F219" s="126">
        <f t="shared" si="31"/>
        <v>3800</v>
      </c>
      <c r="G219" s="233"/>
      <c r="H219" s="181"/>
      <c r="I219" s="96">
        <f t="shared" si="32"/>
        <v>0</v>
      </c>
      <c r="J219" s="233"/>
      <c r="K219" s="181"/>
      <c r="L219" s="96">
        <f t="shared" si="33"/>
        <v>0</v>
      </c>
      <c r="M219" s="110"/>
      <c r="N219" s="52"/>
      <c r="O219" s="96">
        <f t="shared" si="34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7"/>
        <v>1190</v>
      </c>
      <c r="D220" s="233">
        <v>740</v>
      </c>
      <c r="E220" s="52"/>
      <c r="F220" s="126">
        <f t="shared" si="31"/>
        <v>740</v>
      </c>
      <c r="G220" s="233"/>
      <c r="H220" s="181">
        <v>450</v>
      </c>
      <c r="I220" s="96">
        <f t="shared" si="32"/>
        <v>450</v>
      </c>
      <c r="J220" s="233"/>
      <c r="K220" s="181"/>
      <c r="L220" s="96">
        <f t="shared" si="33"/>
        <v>0</v>
      </c>
      <c r="M220" s="110"/>
      <c r="N220" s="52"/>
      <c r="O220" s="96">
        <f t="shared" si="34"/>
        <v>0</v>
      </c>
      <c r="P220" s="351" t="s">
        <v>345</v>
      </c>
    </row>
    <row r="221" spans="1:16" ht="24" x14ac:dyDescent="0.25">
      <c r="A221" s="31">
        <v>5234</v>
      </c>
      <c r="B221" s="50" t="s">
        <v>193</v>
      </c>
      <c r="C221" s="343">
        <f t="shared" si="27"/>
        <v>0</v>
      </c>
      <c r="D221" s="233"/>
      <c r="E221" s="52"/>
      <c r="F221" s="126">
        <f t="shared" si="31"/>
        <v>0</v>
      </c>
      <c r="G221" s="233"/>
      <c r="H221" s="181"/>
      <c r="I221" s="96">
        <f t="shared" si="32"/>
        <v>0</v>
      </c>
      <c r="J221" s="233"/>
      <c r="K221" s="181"/>
      <c r="L221" s="96">
        <f t="shared" si="33"/>
        <v>0</v>
      </c>
      <c r="M221" s="110"/>
      <c r="N221" s="52"/>
      <c r="O221" s="96">
        <f t="shared" si="34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7"/>
        <v>0</v>
      </c>
      <c r="D222" s="233"/>
      <c r="E222" s="52"/>
      <c r="F222" s="126">
        <f t="shared" si="31"/>
        <v>0</v>
      </c>
      <c r="G222" s="233"/>
      <c r="H222" s="181"/>
      <c r="I222" s="96">
        <f t="shared" si="32"/>
        <v>0</v>
      </c>
      <c r="J222" s="233"/>
      <c r="K222" s="181"/>
      <c r="L222" s="96">
        <f t="shared" si="33"/>
        <v>0</v>
      </c>
      <c r="M222" s="110"/>
      <c r="N222" s="52"/>
      <c r="O222" s="96">
        <f t="shared" si="34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7"/>
        <v>0</v>
      </c>
      <c r="D223" s="233"/>
      <c r="E223" s="52"/>
      <c r="F223" s="126">
        <f t="shared" si="31"/>
        <v>0</v>
      </c>
      <c r="G223" s="233"/>
      <c r="H223" s="181"/>
      <c r="I223" s="96">
        <f t="shared" si="32"/>
        <v>0</v>
      </c>
      <c r="J223" s="233"/>
      <c r="K223" s="181"/>
      <c r="L223" s="96">
        <f t="shared" si="33"/>
        <v>0</v>
      </c>
      <c r="M223" s="110"/>
      <c r="N223" s="52"/>
      <c r="O223" s="96">
        <f t="shared" si="34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7"/>
        <v>3164</v>
      </c>
      <c r="D224" s="233">
        <v>3164</v>
      </c>
      <c r="E224" s="52"/>
      <c r="F224" s="126">
        <f t="shared" si="31"/>
        <v>3164</v>
      </c>
      <c r="G224" s="233"/>
      <c r="H224" s="181"/>
      <c r="I224" s="96">
        <f t="shared" si="32"/>
        <v>0</v>
      </c>
      <c r="J224" s="233"/>
      <c r="K224" s="181"/>
      <c r="L224" s="96">
        <f t="shared" si="33"/>
        <v>0</v>
      </c>
      <c r="M224" s="110"/>
      <c r="N224" s="52"/>
      <c r="O224" s="96">
        <f t="shared" si="34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7"/>
        <v>0</v>
      </c>
      <c r="D225" s="233"/>
      <c r="E225" s="52"/>
      <c r="F225" s="126">
        <f t="shared" si="31"/>
        <v>0</v>
      </c>
      <c r="G225" s="233"/>
      <c r="H225" s="181"/>
      <c r="I225" s="96">
        <f t="shared" si="32"/>
        <v>0</v>
      </c>
      <c r="J225" s="233"/>
      <c r="K225" s="181"/>
      <c r="L225" s="96">
        <f t="shared" si="33"/>
        <v>0</v>
      </c>
      <c r="M225" s="110"/>
      <c r="N225" s="52"/>
      <c r="O225" s="96">
        <f t="shared" si="34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7"/>
        <v>0</v>
      </c>
      <c r="D226" s="233"/>
      <c r="E226" s="52"/>
      <c r="F226" s="126">
        <f t="shared" si="31"/>
        <v>0</v>
      </c>
      <c r="G226" s="233"/>
      <c r="H226" s="181"/>
      <c r="I226" s="96">
        <f t="shared" si="32"/>
        <v>0</v>
      </c>
      <c r="J226" s="233"/>
      <c r="K226" s="181"/>
      <c r="L226" s="96">
        <f t="shared" si="33"/>
        <v>0</v>
      </c>
      <c r="M226" s="110"/>
      <c r="N226" s="52"/>
      <c r="O226" s="96">
        <f t="shared" si="34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7"/>
        <v>0</v>
      </c>
      <c r="D227" s="233"/>
      <c r="E227" s="52"/>
      <c r="F227" s="126">
        <f t="shared" si="31"/>
        <v>0</v>
      </c>
      <c r="G227" s="233"/>
      <c r="H227" s="181"/>
      <c r="I227" s="96">
        <f t="shared" si="32"/>
        <v>0</v>
      </c>
      <c r="J227" s="233"/>
      <c r="K227" s="181"/>
      <c r="L227" s="96">
        <f t="shared" si="33"/>
        <v>0</v>
      </c>
      <c r="M227" s="110"/>
      <c r="N227" s="52"/>
      <c r="O227" s="96">
        <f t="shared" si="34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7"/>
        <v>0</v>
      </c>
      <c r="D228" s="234">
        <f>SUM(D229)</f>
        <v>0</v>
      </c>
      <c r="E228" s="34">
        <f>SUM(E229)</f>
        <v>0</v>
      </c>
      <c r="F228" s="131">
        <f t="shared" si="31"/>
        <v>0</v>
      </c>
      <c r="G228" s="234">
        <f>SUM(G229)</f>
        <v>0</v>
      </c>
      <c r="H228" s="104">
        <f>SUM(H229)</f>
        <v>0</v>
      </c>
      <c r="I228" s="98">
        <f t="shared" si="32"/>
        <v>0</v>
      </c>
      <c r="J228" s="234">
        <f>SUM(J229)</f>
        <v>0</v>
      </c>
      <c r="K228" s="104">
        <f>SUM(K229)</f>
        <v>0</v>
      </c>
      <c r="L228" s="98">
        <f t="shared" si="33"/>
        <v>0</v>
      </c>
      <c r="M228" s="119">
        <f>SUM(M229)</f>
        <v>0</v>
      </c>
      <c r="N228" s="34">
        <f>SUM(N229)</f>
        <v>0</v>
      </c>
      <c r="O228" s="98">
        <f t="shared" si="34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7"/>
        <v>0</v>
      </c>
      <c r="D229" s="233"/>
      <c r="E229" s="52"/>
      <c r="F229" s="126">
        <f t="shared" si="31"/>
        <v>0</v>
      </c>
      <c r="G229" s="233"/>
      <c r="H229" s="181"/>
      <c r="I229" s="96">
        <f t="shared" si="32"/>
        <v>0</v>
      </c>
      <c r="J229" s="233"/>
      <c r="K229" s="181"/>
      <c r="L229" s="96">
        <f t="shared" si="33"/>
        <v>0</v>
      </c>
      <c r="M229" s="110"/>
      <c r="N229" s="52"/>
      <c r="O229" s="96">
        <f t="shared" si="34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7"/>
        <v>0</v>
      </c>
      <c r="D230" s="235"/>
      <c r="E230" s="99"/>
      <c r="F230" s="236">
        <f t="shared" si="31"/>
        <v>0</v>
      </c>
      <c r="G230" s="235"/>
      <c r="H230" s="182"/>
      <c r="I230" s="100">
        <f t="shared" si="32"/>
        <v>0</v>
      </c>
      <c r="J230" s="235"/>
      <c r="K230" s="182"/>
      <c r="L230" s="100">
        <f t="shared" si="33"/>
        <v>0</v>
      </c>
      <c r="M230" s="282"/>
      <c r="N230" s="99"/>
      <c r="O230" s="100">
        <f t="shared" si="34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7"/>
        <v>0</v>
      </c>
      <c r="D231" s="227">
        <f>D232+D252+D259</f>
        <v>0</v>
      </c>
      <c r="E231" s="88">
        <f>E232+E252+E259</f>
        <v>0</v>
      </c>
      <c r="F231" s="228">
        <f t="shared" si="31"/>
        <v>0</v>
      </c>
      <c r="G231" s="227">
        <f>G232+G252+G259</f>
        <v>0</v>
      </c>
      <c r="H231" s="178">
        <f>H232+H252+H259</f>
        <v>0</v>
      </c>
      <c r="I231" s="89">
        <f t="shared" si="32"/>
        <v>0</v>
      </c>
      <c r="J231" s="227">
        <f>J232+J252+J259</f>
        <v>0</v>
      </c>
      <c r="K231" s="178">
        <f>K232+K252+K259</f>
        <v>0</v>
      </c>
      <c r="L231" s="89">
        <f t="shared" si="33"/>
        <v>0</v>
      </c>
      <c r="M231" s="122">
        <f>M232+M252+M259</f>
        <v>0</v>
      </c>
      <c r="N231" s="88">
        <f>N232+N252+N259</f>
        <v>0</v>
      </c>
      <c r="O231" s="89">
        <f t="shared" si="34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32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33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34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7"/>
        <v>0</v>
      </c>
      <c r="D233" s="232"/>
      <c r="E233" s="47"/>
      <c r="F233" s="127">
        <f t="shared" si="31"/>
        <v>0</v>
      </c>
      <c r="G233" s="232"/>
      <c r="H233" s="180"/>
      <c r="I233" s="95">
        <f t="shared" si="32"/>
        <v>0</v>
      </c>
      <c r="J233" s="232"/>
      <c r="K233" s="180"/>
      <c r="L233" s="95">
        <f t="shared" si="33"/>
        <v>0</v>
      </c>
      <c r="M233" s="275"/>
      <c r="N233" s="47"/>
      <c r="O233" s="95">
        <f t="shared" si="34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7"/>
        <v>0</v>
      </c>
      <c r="D234" s="233">
        <f>SUM(D235)</f>
        <v>0</v>
      </c>
      <c r="E234" s="181">
        <f>SUM(E235)</f>
        <v>0</v>
      </c>
      <c r="F234" s="131">
        <f t="shared" si="31"/>
        <v>0</v>
      </c>
      <c r="G234" s="233">
        <f>SUM(G235)</f>
        <v>0</v>
      </c>
      <c r="H234" s="181">
        <f>SUM(H235)</f>
        <v>0</v>
      </c>
      <c r="I234" s="98">
        <f t="shared" si="32"/>
        <v>0</v>
      </c>
      <c r="J234" s="233">
        <f>SUM(J235)</f>
        <v>0</v>
      </c>
      <c r="K234" s="181">
        <f>SUM(K235)</f>
        <v>0</v>
      </c>
      <c r="L234" s="98">
        <f t="shared" si="33"/>
        <v>0</v>
      </c>
      <c r="M234" s="233">
        <f>SUM(M235)</f>
        <v>0</v>
      </c>
      <c r="N234" s="181">
        <f>SUM(N235)</f>
        <v>0</v>
      </c>
      <c r="O234" s="98">
        <f t="shared" si="34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7"/>
        <v>0</v>
      </c>
      <c r="D235" s="233"/>
      <c r="E235" s="52"/>
      <c r="F235" s="131">
        <f t="shared" si="31"/>
        <v>0</v>
      </c>
      <c r="G235" s="233"/>
      <c r="H235" s="181"/>
      <c r="I235" s="98">
        <f t="shared" si="32"/>
        <v>0</v>
      </c>
      <c r="J235" s="233"/>
      <c r="K235" s="181"/>
      <c r="L235" s="98">
        <f t="shared" si="33"/>
        <v>0</v>
      </c>
      <c r="M235" s="110"/>
      <c r="N235" s="52"/>
      <c r="O235" s="98">
        <f t="shared" si="34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7"/>
        <v>0</v>
      </c>
      <c r="D236" s="234">
        <f>SUM(D237:D238)</f>
        <v>0</v>
      </c>
      <c r="E236" s="34">
        <f>SUM(E237:E238)</f>
        <v>0</v>
      </c>
      <c r="F236" s="131">
        <f t="shared" si="31"/>
        <v>0</v>
      </c>
      <c r="G236" s="234">
        <f>SUM(G237:G238)</f>
        <v>0</v>
      </c>
      <c r="H236" s="104">
        <f>SUM(H237:H238)</f>
        <v>0</v>
      </c>
      <c r="I236" s="98">
        <f t="shared" si="32"/>
        <v>0</v>
      </c>
      <c r="J236" s="234">
        <f>SUM(J237:J238)</f>
        <v>0</v>
      </c>
      <c r="K236" s="104">
        <f>SUM(K237:K238)</f>
        <v>0</v>
      </c>
      <c r="L236" s="98">
        <f t="shared" si="33"/>
        <v>0</v>
      </c>
      <c r="M236" s="119">
        <f>SUM(M237:M238)</f>
        <v>0</v>
      </c>
      <c r="N236" s="34">
        <f>SUM(N237:N238)</f>
        <v>0</v>
      </c>
      <c r="O236" s="98">
        <f t="shared" si="34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7"/>
        <v>0</v>
      </c>
      <c r="D237" s="233"/>
      <c r="E237" s="52"/>
      <c r="F237" s="126">
        <f t="shared" si="31"/>
        <v>0</v>
      </c>
      <c r="G237" s="233"/>
      <c r="H237" s="181"/>
      <c r="I237" s="96">
        <f t="shared" si="32"/>
        <v>0</v>
      </c>
      <c r="J237" s="233"/>
      <c r="K237" s="181"/>
      <c r="L237" s="96">
        <f t="shared" si="33"/>
        <v>0</v>
      </c>
      <c r="M237" s="110"/>
      <c r="N237" s="52"/>
      <c r="O237" s="96">
        <f t="shared" si="34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7"/>
        <v>0</v>
      </c>
      <c r="D238" s="233"/>
      <c r="E238" s="52"/>
      <c r="F238" s="126">
        <f t="shared" si="31"/>
        <v>0</v>
      </c>
      <c r="G238" s="233"/>
      <c r="H238" s="181"/>
      <c r="I238" s="96">
        <f t="shared" si="32"/>
        <v>0</v>
      </c>
      <c r="J238" s="233"/>
      <c r="K238" s="181"/>
      <c r="L238" s="96">
        <f t="shared" si="33"/>
        <v>0</v>
      </c>
      <c r="M238" s="110"/>
      <c r="N238" s="52"/>
      <c r="O238" s="96">
        <f t="shared" si="34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7"/>
        <v>0</v>
      </c>
      <c r="D239" s="234">
        <f>SUM(D240:D244)</f>
        <v>0</v>
      </c>
      <c r="E239" s="34">
        <f>SUM(E240:E244)</f>
        <v>0</v>
      </c>
      <c r="F239" s="131">
        <f t="shared" si="31"/>
        <v>0</v>
      </c>
      <c r="G239" s="234">
        <f>SUM(G240:G244)</f>
        <v>0</v>
      </c>
      <c r="H239" s="104">
        <f>SUM(H240:H244)</f>
        <v>0</v>
      </c>
      <c r="I239" s="98">
        <f t="shared" si="32"/>
        <v>0</v>
      </c>
      <c r="J239" s="234">
        <f>SUM(J240:J244)</f>
        <v>0</v>
      </c>
      <c r="K239" s="104">
        <f>SUM(K240:K244)</f>
        <v>0</v>
      </c>
      <c r="L239" s="98">
        <f t="shared" si="33"/>
        <v>0</v>
      </c>
      <c r="M239" s="119">
        <f>SUM(M240:M244)</f>
        <v>0</v>
      </c>
      <c r="N239" s="34">
        <f>SUM(N240:N244)</f>
        <v>0</v>
      </c>
      <c r="O239" s="98">
        <f t="shared" si="34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7"/>
        <v>0</v>
      </c>
      <c r="D240" s="233"/>
      <c r="E240" s="52"/>
      <c r="F240" s="126">
        <f t="shared" si="31"/>
        <v>0</v>
      </c>
      <c r="G240" s="233"/>
      <c r="H240" s="181"/>
      <c r="I240" s="96">
        <f t="shared" si="32"/>
        <v>0</v>
      </c>
      <c r="J240" s="233"/>
      <c r="K240" s="181"/>
      <c r="L240" s="96">
        <f t="shared" si="33"/>
        <v>0</v>
      </c>
      <c r="M240" s="110"/>
      <c r="N240" s="52"/>
      <c r="O240" s="96">
        <f t="shared" si="34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7"/>
        <v>0</v>
      </c>
      <c r="D241" s="233"/>
      <c r="E241" s="52"/>
      <c r="F241" s="126">
        <f t="shared" si="31"/>
        <v>0</v>
      </c>
      <c r="G241" s="233"/>
      <c r="H241" s="181"/>
      <c r="I241" s="96">
        <f t="shared" si="32"/>
        <v>0</v>
      </c>
      <c r="J241" s="233"/>
      <c r="K241" s="181"/>
      <c r="L241" s="96">
        <f t="shared" si="33"/>
        <v>0</v>
      </c>
      <c r="M241" s="110"/>
      <c r="N241" s="52"/>
      <c r="O241" s="96">
        <f t="shared" si="34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7"/>
        <v>0</v>
      </c>
      <c r="D242" s="233"/>
      <c r="E242" s="52"/>
      <c r="F242" s="126">
        <f t="shared" si="31"/>
        <v>0</v>
      </c>
      <c r="G242" s="233"/>
      <c r="H242" s="181"/>
      <c r="I242" s="96">
        <f t="shared" si="32"/>
        <v>0</v>
      </c>
      <c r="J242" s="233"/>
      <c r="K242" s="181"/>
      <c r="L242" s="96">
        <f t="shared" si="33"/>
        <v>0</v>
      </c>
      <c r="M242" s="110"/>
      <c r="N242" s="52"/>
      <c r="O242" s="96">
        <f t="shared" si="34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7"/>
        <v>0</v>
      </c>
      <c r="D243" s="233"/>
      <c r="E243" s="52"/>
      <c r="F243" s="126">
        <f t="shared" si="31"/>
        <v>0</v>
      </c>
      <c r="G243" s="233"/>
      <c r="H243" s="181"/>
      <c r="I243" s="96">
        <f t="shared" si="32"/>
        <v>0</v>
      </c>
      <c r="J243" s="233"/>
      <c r="K243" s="181"/>
      <c r="L243" s="96">
        <f t="shared" si="33"/>
        <v>0</v>
      </c>
      <c r="M243" s="110"/>
      <c r="N243" s="52"/>
      <c r="O243" s="96">
        <f t="shared" si="34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7"/>
        <v>0</v>
      </c>
      <c r="D244" s="233"/>
      <c r="E244" s="52"/>
      <c r="F244" s="126">
        <f t="shared" si="31"/>
        <v>0</v>
      </c>
      <c r="G244" s="233"/>
      <c r="H244" s="181"/>
      <c r="I244" s="96">
        <f t="shared" si="32"/>
        <v>0</v>
      </c>
      <c r="J244" s="233"/>
      <c r="K244" s="181"/>
      <c r="L244" s="96">
        <f t="shared" si="33"/>
        <v>0</v>
      </c>
      <c r="M244" s="110"/>
      <c r="N244" s="52"/>
      <c r="O244" s="96">
        <f t="shared" si="34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7"/>
        <v>0</v>
      </c>
      <c r="D245" s="233"/>
      <c r="E245" s="52"/>
      <c r="F245" s="126">
        <f t="shared" ref="F245:F286" si="38">D245+E245</f>
        <v>0</v>
      </c>
      <c r="G245" s="233"/>
      <c r="H245" s="181"/>
      <c r="I245" s="96">
        <f t="shared" ref="I245:I286" si="39">G245+H245</f>
        <v>0</v>
      </c>
      <c r="J245" s="233"/>
      <c r="K245" s="181"/>
      <c r="L245" s="96">
        <f t="shared" ref="L245:L286" si="40">J245+K245</f>
        <v>0</v>
      </c>
      <c r="M245" s="110"/>
      <c r="N245" s="52"/>
      <c r="O245" s="96">
        <f t="shared" ref="O245:O276" si="41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7"/>
        <v>0</v>
      </c>
      <c r="D246" s="233"/>
      <c r="E246" s="52"/>
      <c r="F246" s="126">
        <f t="shared" si="38"/>
        <v>0</v>
      </c>
      <c r="G246" s="233"/>
      <c r="H246" s="181"/>
      <c r="I246" s="96">
        <f t="shared" si="39"/>
        <v>0</v>
      </c>
      <c r="J246" s="233"/>
      <c r="K246" s="181"/>
      <c r="L246" s="96">
        <f t="shared" si="40"/>
        <v>0</v>
      </c>
      <c r="M246" s="110"/>
      <c r="N246" s="52"/>
      <c r="O246" s="96">
        <f t="shared" si="41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7"/>
        <v>0</v>
      </c>
      <c r="D247" s="237">
        <f>SUM(D248:D251)</f>
        <v>0</v>
      </c>
      <c r="E247" s="60">
        <f>SUM(E248:E251)</f>
        <v>0</v>
      </c>
      <c r="F247" s="238">
        <f t="shared" si="38"/>
        <v>0</v>
      </c>
      <c r="G247" s="237">
        <f>SUM(G248:G251)</f>
        <v>0</v>
      </c>
      <c r="H247" s="183">
        <f t="shared" ref="H247" si="42">SUM(H248:H251)</f>
        <v>0</v>
      </c>
      <c r="I247" s="103">
        <f t="shared" si="39"/>
        <v>0</v>
      </c>
      <c r="J247" s="237">
        <f>SUM(J248:J251)</f>
        <v>0</v>
      </c>
      <c r="K247" s="183">
        <f t="shared" ref="K247" si="43">SUM(K248:K251)</f>
        <v>0</v>
      </c>
      <c r="L247" s="103">
        <f t="shared" si="40"/>
        <v>0</v>
      </c>
      <c r="M247" s="125">
        <f t="shared" ref="M247:N247" si="44">SUM(M248:M251)</f>
        <v>0</v>
      </c>
      <c r="N247" s="293">
        <f t="shared" si="44"/>
        <v>0</v>
      </c>
      <c r="O247" s="298">
        <f t="shared" si="41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7"/>
        <v>0</v>
      </c>
      <c r="D248" s="233"/>
      <c r="E248" s="52"/>
      <c r="F248" s="126">
        <f t="shared" si="38"/>
        <v>0</v>
      </c>
      <c r="G248" s="233"/>
      <c r="H248" s="181"/>
      <c r="I248" s="96">
        <f t="shared" si="39"/>
        <v>0</v>
      </c>
      <c r="J248" s="233"/>
      <c r="K248" s="181"/>
      <c r="L248" s="96">
        <f t="shared" si="40"/>
        <v>0</v>
      </c>
      <c r="M248" s="110"/>
      <c r="N248" s="52"/>
      <c r="O248" s="96">
        <f t="shared" si="41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7"/>
        <v>0</v>
      </c>
      <c r="D249" s="233"/>
      <c r="E249" s="52"/>
      <c r="F249" s="126">
        <f t="shared" si="38"/>
        <v>0</v>
      </c>
      <c r="G249" s="233"/>
      <c r="H249" s="181"/>
      <c r="I249" s="96">
        <f t="shared" si="39"/>
        <v>0</v>
      </c>
      <c r="J249" s="233"/>
      <c r="K249" s="181"/>
      <c r="L249" s="96">
        <f t="shared" si="40"/>
        <v>0</v>
      </c>
      <c r="M249" s="110"/>
      <c r="N249" s="52"/>
      <c r="O249" s="96">
        <f t="shared" si="41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7"/>
        <v>0</v>
      </c>
      <c r="D250" s="233"/>
      <c r="E250" s="52"/>
      <c r="F250" s="126">
        <f t="shared" si="38"/>
        <v>0</v>
      </c>
      <c r="G250" s="233"/>
      <c r="H250" s="181"/>
      <c r="I250" s="96">
        <f t="shared" si="39"/>
        <v>0</v>
      </c>
      <c r="J250" s="233"/>
      <c r="K250" s="181"/>
      <c r="L250" s="96">
        <f t="shared" si="40"/>
        <v>0</v>
      </c>
      <c r="M250" s="110"/>
      <c r="N250" s="52"/>
      <c r="O250" s="96">
        <f t="shared" si="41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7"/>
        <v>0</v>
      </c>
      <c r="D251" s="233"/>
      <c r="E251" s="52"/>
      <c r="F251" s="126">
        <f t="shared" si="38"/>
        <v>0</v>
      </c>
      <c r="G251" s="233"/>
      <c r="H251" s="181"/>
      <c r="I251" s="96">
        <f t="shared" si="39"/>
        <v>0</v>
      </c>
      <c r="J251" s="233"/>
      <c r="K251" s="181"/>
      <c r="L251" s="96">
        <f t="shared" si="40"/>
        <v>0</v>
      </c>
      <c r="M251" s="110"/>
      <c r="N251" s="52"/>
      <c r="O251" s="96">
        <f t="shared" si="41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7"/>
        <v>0</v>
      </c>
      <c r="D252" s="229">
        <f>SUM(D253,D257,D258)</f>
        <v>0</v>
      </c>
      <c r="E252" s="43">
        <f>SUM(E253,E257,E258)</f>
        <v>0</v>
      </c>
      <c r="F252" s="230">
        <f t="shared" si="38"/>
        <v>0</v>
      </c>
      <c r="G252" s="229">
        <f>SUM(G253,G257,G258)</f>
        <v>0</v>
      </c>
      <c r="H252" s="91">
        <f t="shared" ref="H252" si="45">SUM(H253,H257,H258)</f>
        <v>0</v>
      </c>
      <c r="I252" s="101">
        <f t="shared" si="39"/>
        <v>0</v>
      </c>
      <c r="J252" s="229">
        <f>SUM(J253,J257,J258)</f>
        <v>0</v>
      </c>
      <c r="K252" s="91">
        <f t="shared" ref="K252" si="46">SUM(K253,K257,K258)</f>
        <v>0</v>
      </c>
      <c r="L252" s="101">
        <f t="shared" si="40"/>
        <v>0</v>
      </c>
      <c r="M252" s="121">
        <f t="shared" ref="M252:N252" si="47">SUM(M253,M257,M258)</f>
        <v>0</v>
      </c>
      <c r="N252" s="55">
        <f t="shared" si="47"/>
        <v>0</v>
      </c>
      <c r="O252" s="265">
        <f t="shared" si="41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7"/>
        <v>0</v>
      </c>
      <c r="D253" s="237">
        <f>SUM(D254:D256)</f>
        <v>0</v>
      </c>
      <c r="E253" s="60">
        <f>SUM(E254:E256)</f>
        <v>0</v>
      </c>
      <c r="F253" s="238">
        <f t="shared" si="38"/>
        <v>0</v>
      </c>
      <c r="G253" s="237">
        <f>SUM(G254:G256)</f>
        <v>0</v>
      </c>
      <c r="H253" s="183">
        <f t="shared" ref="H253" si="48">SUM(H254:H256)</f>
        <v>0</v>
      </c>
      <c r="I253" s="103">
        <f t="shared" si="39"/>
        <v>0</v>
      </c>
      <c r="J253" s="237">
        <f>SUM(J254:J256)</f>
        <v>0</v>
      </c>
      <c r="K253" s="183">
        <f t="shared" ref="K253" si="49">SUM(K254:K256)</f>
        <v>0</v>
      </c>
      <c r="L253" s="103">
        <f t="shared" si="40"/>
        <v>0</v>
      </c>
      <c r="M253" s="124">
        <f t="shared" ref="M253:N253" si="50">SUM(M254:M256)</f>
        <v>0</v>
      </c>
      <c r="N253" s="60">
        <f t="shared" si="50"/>
        <v>0</v>
      </c>
      <c r="O253" s="103">
        <f t="shared" si="41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7"/>
        <v>0</v>
      </c>
      <c r="D254" s="233"/>
      <c r="E254" s="52"/>
      <c r="F254" s="126">
        <f t="shared" si="38"/>
        <v>0</v>
      </c>
      <c r="G254" s="233"/>
      <c r="H254" s="181"/>
      <c r="I254" s="96">
        <f t="shared" si="39"/>
        <v>0</v>
      </c>
      <c r="J254" s="233"/>
      <c r="K254" s="181"/>
      <c r="L254" s="96">
        <f t="shared" si="40"/>
        <v>0</v>
      </c>
      <c r="M254" s="110"/>
      <c r="N254" s="52"/>
      <c r="O254" s="96">
        <f t="shared" si="41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7"/>
        <v>0</v>
      </c>
      <c r="D255" s="233"/>
      <c r="E255" s="52"/>
      <c r="F255" s="126">
        <f t="shared" si="38"/>
        <v>0</v>
      </c>
      <c r="G255" s="233"/>
      <c r="H255" s="181"/>
      <c r="I255" s="96">
        <f t="shared" si="39"/>
        <v>0</v>
      </c>
      <c r="J255" s="233"/>
      <c r="K255" s="181"/>
      <c r="L255" s="96">
        <f t="shared" si="40"/>
        <v>0</v>
      </c>
      <c r="M255" s="110"/>
      <c r="N255" s="52"/>
      <c r="O255" s="96">
        <f t="shared" si="41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7"/>
        <v>0</v>
      </c>
      <c r="D256" s="232"/>
      <c r="E256" s="47"/>
      <c r="F256" s="127">
        <f t="shared" si="38"/>
        <v>0</v>
      </c>
      <c r="G256" s="232"/>
      <c r="H256" s="180"/>
      <c r="I256" s="95">
        <f t="shared" si="39"/>
        <v>0</v>
      </c>
      <c r="J256" s="232"/>
      <c r="K256" s="180"/>
      <c r="L256" s="95">
        <f t="shared" si="40"/>
        <v>0</v>
      </c>
      <c r="M256" s="275"/>
      <c r="N256" s="47"/>
      <c r="O256" s="95">
        <f t="shared" si="41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51">F257+I257+L257+O257</f>
        <v>0</v>
      </c>
      <c r="D257" s="241"/>
      <c r="E257" s="112"/>
      <c r="F257" s="242">
        <f t="shared" si="38"/>
        <v>0</v>
      </c>
      <c r="G257" s="241"/>
      <c r="H257" s="185"/>
      <c r="I257" s="135">
        <f t="shared" si="39"/>
        <v>0</v>
      </c>
      <c r="J257" s="241"/>
      <c r="K257" s="185"/>
      <c r="L257" s="135">
        <f t="shared" si="40"/>
        <v>0</v>
      </c>
      <c r="M257" s="113"/>
      <c r="N257" s="112"/>
      <c r="O257" s="135">
        <f t="shared" si="41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51"/>
        <v>0</v>
      </c>
      <c r="D258" s="233"/>
      <c r="E258" s="52"/>
      <c r="F258" s="126">
        <f t="shared" si="38"/>
        <v>0</v>
      </c>
      <c r="G258" s="233"/>
      <c r="H258" s="181"/>
      <c r="I258" s="96">
        <f t="shared" si="39"/>
        <v>0</v>
      </c>
      <c r="J258" s="233"/>
      <c r="K258" s="181"/>
      <c r="L258" s="96">
        <f t="shared" si="40"/>
        <v>0</v>
      </c>
      <c r="M258" s="110"/>
      <c r="N258" s="52"/>
      <c r="O258" s="96">
        <f t="shared" si="41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51"/>
        <v>0</v>
      </c>
      <c r="D259" s="229">
        <f>SUM(D260,D264)</f>
        <v>0</v>
      </c>
      <c r="E259" s="43">
        <f>SUM(E260,E264)</f>
        <v>0</v>
      </c>
      <c r="F259" s="230">
        <f t="shared" si="38"/>
        <v>0</v>
      </c>
      <c r="G259" s="229">
        <f>SUM(G260,G264)</f>
        <v>0</v>
      </c>
      <c r="H259" s="91">
        <f t="shared" ref="H259" si="52">SUM(H260,H264)</f>
        <v>0</v>
      </c>
      <c r="I259" s="101">
        <f t="shared" si="39"/>
        <v>0</v>
      </c>
      <c r="J259" s="229">
        <f>SUM(J260,J264)</f>
        <v>0</v>
      </c>
      <c r="K259" s="91">
        <f t="shared" ref="K259" si="53">SUM(K260,K264)</f>
        <v>0</v>
      </c>
      <c r="L259" s="101">
        <f t="shared" si="40"/>
        <v>0</v>
      </c>
      <c r="M259" s="121">
        <f t="shared" ref="M259:N259" si="54">SUM(M260,M264)</f>
        <v>0</v>
      </c>
      <c r="N259" s="55">
        <f t="shared" si="54"/>
        <v>0</v>
      </c>
      <c r="O259" s="265">
        <f t="shared" si="41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51"/>
        <v>0</v>
      </c>
      <c r="D260" s="237">
        <f>SUM(D261:D263)</f>
        <v>0</v>
      </c>
      <c r="E260" s="60">
        <f>SUM(E261:E263)</f>
        <v>0</v>
      </c>
      <c r="F260" s="238">
        <f t="shared" si="38"/>
        <v>0</v>
      </c>
      <c r="G260" s="237">
        <f>SUM(G261:G263)</f>
        <v>0</v>
      </c>
      <c r="H260" s="183">
        <f t="shared" ref="H260" si="55">SUM(H261:H263)</f>
        <v>0</v>
      </c>
      <c r="I260" s="103">
        <f t="shared" si="39"/>
        <v>0</v>
      </c>
      <c r="J260" s="237">
        <f>SUM(J261:J263)</f>
        <v>0</v>
      </c>
      <c r="K260" s="183">
        <f t="shared" ref="K260" si="56">SUM(K261:K263)</f>
        <v>0</v>
      </c>
      <c r="L260" s="103">
        <f t="shared" si="40"/>
        <v>0</v>
      </c>
      <c r="M260" s="289">
        <f t="shared" ref="M260:N260" si="57">SUM(M261:M263)</f>
        <v>0</v>
      </c>
      <c r="N260" s="292">
        <f t="shared" si="57"/>
        <v>0</v>
      </c>
      <c r="O260" s="297">
        <f t="shared" si="41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51"/>
        <v>0</v>
      </c>
      <c r="D261" s="233"/>
      <c r="E261" s="52"/>
      <c r="F261" s="126">
        <f t="shared" si="38"/>
        <v>0</v>
      </c>
      <c r="G261" s="233"/>
      <c r="H261" s="181"/>
      <c r="I261" s="96">
        <f t="shared" si="39"/>
        <v>0</v>
      </c>
      <c r="J261" s="233"/>
      <c r="K261" s="181"/>
      <c r="L261" s="96">
        <f t="shared" si="40"/>
        <v>0</v>
      </c>
      <c r="M261" s="110"/>
      <c r="N261" s="52"/>
      <c r="O261" s="96">
        <f t="shared" si="41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51"/>
        <v>0</v>
      </c>
      <c r="D262" s="233"/>
      <c r="E262" s="52"/>
      <c r="F262" s="126">
        <f t="shared" si="38"/>
        <v>0</v>
      </c>
      <c r="G262" s="233"/>
      <c r="H262" s="181"/>
      <c r="I262" s="96">
        <f t="shared" si="39"/>
        <v>0</v>
      </c>
      <c r="J262" s="233"/>
      <c r="K262" s="181"/>
      <c r="L262" s="96">
        <f t="shared" si="40"/>
        <v>0</v>
      </c>
      <c r="M262" s="110"/>
      <c r="N262" s="52"/>
      <c r="O262" s="96">
        <f t="shared" si="41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51"/>
        <v>0</v>
      </c>
      <c r="D263" s="233"/>
      <c r="E263" s="52"/>
      <c r="F263" s="126">
        <f t="shared" si="38"/>
        <v>0</v>
      </c>
      <c r="G263" s="233"/>
      <c r="H263" s="181"/>
      <c r="I263" s="96">
        <f t="shared" si="39"/>
        <v>0</v>
      </c>
      <c r="J263" s="233"/>
      <c r="K263" s="181"/>
      <c r="L263" s="96">
        <f t="shared" si="40"/>
        <v>0</v>
      </c>
      <c r="M263" s="110"/>
      <c r="N263" s="52"/>
      <c r="O263" s="96">
        <f t="shared" si="41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51"/>
        <v>0</v>
      </c>
      <c r="D264" s="234">
        <f>SUM(D265:D268)</f>
        <v>0</v>
      </c>
      <c r="E264" s="34">
        <f>SUM(E265:E268)</f>
        <v>0</v>
      </c>
      <c r="F264" s="131">
        <f t="shared" si="38"/>
        <v>0</v>
      </c>
      <c r="G264" s="234">
        <f>SUM(G265:G268)</f>
        <v>0</v>
      </c>
      <c r="H264" s="104">
        <f>SUM(H265:H268)</f>
        <v>0</v>
      </c>
      <c r="I264" s="98">
        <f t="shared" si="39"/>
        <v>0</v>
      </c>
      <c r="J264" s="234">
        <f>SUM(J265:J268)</f>
        <v>0</v>
      </c>
      <c r="K264" s="104">
        <f>SUM(K265:K268)</f>
        <v>0</v>
      </c>
      <c r="L264" s="98">
        <f t="shared" si="40"/>
        <v>0</v>
      </c>
      <c r="M264" s="119">
        <f>SUM(M265:M268)</f>
        <v>0</v>
      </c>
      <c r="N264" s="34">
        <f>SUM(N265:N268)</f>
        <v>0</v>
      </c>
      <c r="O264" s="98">
        <f t="shared" si="41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51"/>
        <v>0</v>
      </c>
      <c r="D265" s="233"/>
      <c r="E265" s="52"/>
      <c r="F265" s="126">
        <f t="shared" si="38"/>
        <v>0</v>
      </c>
      <c r="G265" s="233"/>
      <c r="H265" s="181"/>
      <c r="I265" s="96">
        <f t="shared" si="39"/>
        <v>0</v>
      </c>
      <c r="J265" s="233"/>
      <c r="K265" s="181"/>
      <c r="L265" s="96">
        <f t="shared" si="40"/>
        <v>0</v>
      </c>
      <c r="M265" s="110"/>
      <c r="N265" s="52"/>
      <c r="O265" s="96">
        <f t="shared" si="41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51"/>
        <v>0</v>
      </c>
      <c r="D266" s="233"/>
      <c r="E266" s="52"/>
      <c r="F266" s="126">
        <f t="shared" si="38"/>
        <v>0</v>
      </c>
      <c r="G266" s="233"/>
      <c r="H266" s="181"/>
      <c r="I266" s="96">
        <f t="shared" si="39"/>
        <v>0</v>
      </c>
      <c r="J266" s="233"/>
      <c r="K266" s="181"/>
      <c r="L266" s="96">
        <f t="shared" si="40"/>
        <v>0</v>
      </c>
      <c r="M266" s="110"/>
      <c r="N266" s="52"/>
      <c r="O266" s="96">
        <f t="shared" si="41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51"/>
        <v>0</v>
      </c>
      <c r="D267" s="233"/>
      <c r="E267" s="52"/>
      <c r="F267" s="126">
        <f t="shared" si="38"/>
        <v>0</v>
      </c>
      <c r="G267" s="233"/>
      <c r="H267" s="181"/>
      <c r="I267" s="96">
        <f t="shared" si="39"/>
        <v>0</v>
      </c>
      <c r="J267" s="233"/>
      <c r="K267" s="181"/>
      <c r="L267" s="96">
        <f t="shared" si="40"/>
        <v>0</v>
      </c>
      <c r="M267" s="110"/>
      <c r="N267" s="52"/>
      <c r="O267" s="96">
        <f t="shared" si="41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51"/>
        <v>0</v>
      </c>
      <c r="D268" s="233"/>
      <c r="E268" s="52"/>
      <c r="F268" s="126">
        <f t="shared" si="38"/>
        <v>0</v>
      </c>
      <c r="G268" s="233"/>
      <c r="H268" s="181"/>
      <c r="I268" s="96">
        <f t="shared" si="39"/>
        <v>0</v>
      </c>
      <c r="J268" s="233"/>
      <c r="K268" s="181"/>
      <c r="L268" s="96">
        <f t="shared" si="40"/>
        <v>0</v>
      </c>
      <c r="M268" s="110"/>
      <c r="N268" s="52"/>
      <c r="O268" s="96">
        <f t="shared" si="41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51"/>
        <v>6252</v>
      </c>
      <c r="D269" s="246">
        <f>SUM(D270,D281)</f>
        <v>0</v>
      </c>
      <c r="E269" s="133">
        <f>SUM(E270,E281)</f>
        <v>0</v>
      </c>
      <c r="F269" s="247">
        <f t="shared" si="38"/>
        <v>0</v>
      </c>
      <c r="G269" s="246">
        <f>SUM(G270,G281)</f>
        <v>0</v>
      </c>
      <c r="H269" s="188">
        <f t="shared" ref="H269" si="58">SUM(H270,H281)</f>
        <v>0</v>
      </c>
      <c r="I269" s="266">
        <f t="shared" si="39"/>
        <v>0</v>
      </c>
      <c r="J269" s="246">
        <f>SUM(J270,J281)</f>
        <v>0</v>
      </c>
      <c r="K269" s="188">
        <f t="shared" ref="K269" si="59">SUM(K270,K281)</f>
        <v>6252</v>
      </c>
      <c r="L269" s="266">
        <f t="shared" si="40"/>
        <v>6252</v>
      </c>
      <c r="M269" s="291">
        <f t="shared" ref="M269:N269" si="60">SUM(M270,M281)</f>
        <v>0</v>
      </c>
      <c r="N269" s="295">
        <f t="shared" si="60"/>
        <v>0</v>
      </c>
      <c r="O269" s="300">
        <f t="shared" si="41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51"/>
        <v>6252</v>
      </c>
      <c r="D270" s="229">
        <f>SUM(D271,D272,D276,D277,D280)</f>
        <v>0</v>
      </c>
      <c r="E270" s="43">
        <f>SUM(E271,E272,E276,E277,E280)</f>
        <v>0</v>
      </c>
      <c r="F270" s="230">
        <f t="shared" si="38"/>
        <v>0</v>
      </c>
      <c r="G270" s="229">
        <f>SUM(G271,G272,G276,G277,G280)</f>
        <v>0</v>
      </c>
      <c r="H270" s="91">
        <f t="shared" ref="H270" si="61">SUM(H271,H272,H276,H277,H280)</f>
        <v>0</v>
      </c>
      <c r="I270" s="101">
        <f t="shared" si="39"/>
        <v>0</v>
      </c>
      <c r="J270" s="229">
        <f>SUM(J271,J272,J276,J277,J280)</f>
        <v>0</v>
      </c>
      <c r="K270" s="91">
        <f t="shared" ref="K270" si="62">SUM(K271,K272,K276,K277,K280)</f>
        <v>6252</v>
      </c>
      <c r="L270" s="101">
        <f t="shared" si="40"/>
        <v>6252</v>
      </c>
      <c r="M270" s="123">
        <f t="shared" ref="M270:N270" si="63">SUM(M271,M272,M276,M277,M280)</f>
        <v>0</v>
      </c>
      <c r="N270" s="114">
        <f t="shared" si="63"/>
        <v>0</v>
      </c>
      <c r="O270" s="141">
        <f t="shared" si="41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51"/>
        <v>0</v>
      </c>
      <c r="D271" s="232"/>
      <c r="E271" s="47"/>
      <c r="F271" s="127">
        <f t="shared" si="38"/>
        <v>0</v>
      </c>
      <c r="G271" s="232"/>
      <c r="H271" s="180"/>
      <c r="I271" s="95">
        <f t="shared" si="39"/>
        <v>0</v>
      </c>
      <c r="J271" s="232"/>
      <c r="K271" s="180"/>
      <c r="L271" s="95">
        <f t="shared" si="40"/>
        <v>0</v>
      </c>
      <c r="M271" s="275"/>
      <c r="N271" s="47"/>
      <c r="O271" s="95">
        <f t="shared" si="41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51"/>
        <v>6252</v>
      </c>
      <c r="D272" s="234">
        <f>SUM(D273:D275)</f>
        <v>0</v>
      </c>
      <c r="E272" s="34">
        <f>SUM(E273:E275)</f>
        <v>0</v>
      </c>
      <c r="F272" s="131">
        <f t="shared" si="38"/>
        <v>0</v>
      </c>
      <c r="G272" s="234">
        <f>SUM(G273:G275)</f>
        <v>0</v>
      </c>
      <c r="H272" s="104">
        <f>SUM(H273:H275)</f>
        <v>0</v>
      </c>
      <c r="I272" s="98">
        <f t="shared" si="39"/>
        <v>0</v>
      </c>
      <c r="J272" s="234">
        <f>SUM(J273:J275)</f>
        <v>0</v>
      </c>
      <c r="K272" s="104">
        <f>SUM(K273:K275)</f>
        <v>6252</v>
      </c>
      <c r="L272" s="98">
        <f t="shared" si="40"/>
        <v>6252</v>
      </c>
      <c r="M272" s="119">
        <f>SUM(M273:M275)</f>
        <v>0</v>
      </c>
      <c r="N272" s="34">
        <f>SUM(N273:N275)</f>
        <v>0</v>
      </c>
      <c r="O272" s="98">
        <f t="shared" si="41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51"/>
        <v>0</v>
      </c>
      <c r="D273" s="233"/>
      <c r="E273" s="52"/>
      <c r="F273" s="126">
        <f t="shared" si="38"/>
        <v>0</v>
      </c>
      <c r="G273" s="233"/>
      <c r="H273" s="181"/>
      <c r="I273" s="96">
        <f t="shared" si="39"/>
        <v>0</v>
      </c>
      <c r="J273" s="233"/>
      <c r="K273" s="181"/>
      <c r="L273" s="96">
        <f t="shared" si="40"/>
        <v>0</v>
      </c>
      <c r="M273" s="110"/>
      <c r="N273" s="52"/>
      <c r="O273" s="96">
        <f t="shared" si="41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51"/>
        <v>0</v>
      </c>
      <c r="D274" s="233"/>
      <c r="E274" s="52"/>
      <c r="F274" s="126">
        <f t="shared" si="38"/>
        <v>0</v>
      </c>
      <c r="G274" s="233"/>
      <c r="H274" s="181"/>
      <c r="I274" s="96">
        <f t="shared" si="39"/>
        <v>0</v>
      </c>
      <c r="J274" s="233"/>
      <c r="K274" s="181"/>
      <c r="L274" s="96">
        <f t="shared" si="40"/>
        <v>0</v>
      </c>
      <c r="M274" s="110"/>
      <c r="N274" s="52"/>
      <c r="O274" s="96">
        <f t="shared" si="41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51"/>
        <v>6252</v>
      </c>
      <c r="D275" s="232"/>
      <c r="E275" s="47"/>
      <c r="F275" s="127">
        <f t="shared" si="38"/>
        <v>0</v>
      </c>
      <c r="G275" s="232"/>
      <c r="H275" s="180"/>
      <c r="I275" s="95">
        <f t="shared" si="39"/>
        <v>0</v>
      </c>
      <c r="J275" s="232"/>
      <c r="K275" s="180">
        <v>6252</v>
      </c>
      <c r="L275" s="95">
        <f t="shared" si="40"/>
        <v>6252</v>
      </c>
      <c r="M275" s="275"/>
      <c r="N275" s="47"/>
      <c r="O275" s="95">
        <f t="shared" si="41"/>
        <v>0</v>
      </c>
      <c r="P275" s="324" t="s">
        <v>339</v>
      </c>
    </row>
    <row r="276" spans="1:16" ht="24" x14ac:dyDescent="0.25">
      <c r="A276" s="97">
        <v>7230</v>
      </c>
      <c r="B276" s="50" t="s">
        <v>244</v>
      </c>
      <c r="C276" s="343">
        <f t="shared" si="51"/>
        <v>0</v>
      </c>
      <c r="D276" s="233"/>
      <c r="E276" s="52"/>
      <c r="F276" s="126">
        <f t="shared" si="38"/>
        <v>0</v>
      </c>
      <c r="G276" s="233"/>
      <c r="H276" s="181"/>
      <c r="I276" s="96">
        <f t="shared" si="39"/>
        <v>0</v>
      </c>
      <c r="J276" s="233"/>
      <c r="K276" s="181"/>
      <c r="L276" s="96">
        <f t="shared" si="40"/>
        <v>0</v>
      </c>
      <c r="M276" s="110"/>
      <c r="N276" s="52"/>
      <c r="O276" s="96">
        <f t="shared" si="41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51"/>
        <v>0</v>
      </c>
      <c r="D277" s="234">
        <f>SUM(D278:D279)</f>
        <v>0</v>
      </c>
      <c r="E277" s="34">
        <f>SUM(E278:E279)</f>
        <v>0</v>
      </c>
      <c r="F277" s="131">
        <f t="shared" si="38"/>
        <v>0</v>
      </c>
      <c r="G277" s="234">
        <f>SUM(G278:G279)</f>
        <v>0</v>
      </c>
      <c r="H277" s="104">
        <f>SUM(H278:H279)</f>
        <v>0</v>
      </c>
      <c r="I277" s="98">
        <f t="shared" si="39"/>
        <v>0</v>
      </c>
      <c r="J277" s="234">
        <f>SUM(J278:J279)</f>
        <v>0</v>
      </c>
      <c r="K277" s="104">
        <f>SUM(K278:K279)</f>
        <v>0</v>
      </c>
      <c r="L277" s="98">
        <f t="shared" si="40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51"/>
        <v>0</v>
      </c>
      <c r="D278" s="233"/>
      <c r="E278" s="52"/>
      <c r="F278" s="126">
        <f t="shared" si="38"/>
        <v>0</v>
      </c>
      <c r="G278" s="233"/>
      <c r="H278" s="181"/>
      <c r="I278" s="96">
        <f t="shared" si="39"/>
        <v>0</v>
      </c>
      <c r="J278" s="233"/>
      <c r="K278" s="181"/>
      <c r="L278" s="96">
        <f t="shared" si="40"/>
        <v>0</v>
      </c>
      <c r="M278" s="110"/>
      <c r="N278" s="52"/>
      <c r="O278" s="96">
        <f t="shared" ref="O278:O281" si="64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51"/>
        <v>0</v>
      </c>
      <c r="D279" s="233"/>
      <c r="E279" s="52"/>
      <c r="F279" s="126">
        <f t="shared" si="38"/>
        <v>0</v>
      </c>
      <c r="G279" s="233"/>
      <c r="H279" s="181"/>
      <c r="I279" s="96">
        <f t="shared" si="39"/>
        <v>0</v>
      </c>
      <c r="J279" s="233"/>
      <c r="K279" s="181"/>
      <c r="L279" s="96">
        <f t="shared" si="40"/>
        <v>0</v>
      </c>
      <c r="M279" s="110"/>
      <c r="N279" s="52"/>
      <c r="O279" s="96">
        <f t="shared" si="64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51"/>
        <v>0</v>
      </c>
      <c r="D280" s="232"/>
      <c r="E280" s="47"/>
      <c r="F280" s="127">
        <f t="shared" si="38"/>
        <v>0</v>
      </c>
      <c r="G280" s="232"/>
      <c r="H280" s="180"/>
      <c r="I280" s="95">
        <f t="shared" si="39"/>
        <v>0</v>
      </c>
      <c r="J280" s="232"/>
      <c r="K280" s="180"/>
      <c r="L280" s="95">
        <f t="shared" si="40"/>
        <v>0</v>
      </c>
      <c r="M280" s="275"/>
      <c r="N280" s="47"/>
      <c r="O280" s="95">
        <f t="shared" si="64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51"/>
        <v>0</v>
      </c>
      <c r="D281" s="244">
        <f>D282</f>
        <v>0</v>
      </c>
      <c r="E281" s="55">
        <f>SUM(E282)</f>
        <v>0</v>
      </c>
      <c r="F281" s="245">
        <f t="shared" si="38"/>
        <v>0</v>
      </c>
      <c r="G281" s="244">
        <f t="shared" ref="G281" si="65">G282</f>
        <v>0</v>
      </c>
      <c r="H281" s="187">
        <f>SUM(H282)</f>
        <v>0</v>
      </c>
      <c r="I281" s="265">
        <f t="shared" si="39"/>
        <v>0</v>
      </c>
      <c r="J281" s="244">
        <f t="shared" ref="J281" si="66">J282</f>
        <v>0</v>
      </c>
      <c r="K281" s="187">
        <f>SUM(K282)</f>
        <v>0</v>
      </c>
      <c r="L281" s="265">
        <f t="shared" si="40"/>
        <v>0</v>
      </c>
      <c r="M281" s="121">
        <f>SUM(M282)</f>
        <v>0</v>
      </c>
      <c r="N281" s="55">
        <f>SUM(N282)</f>
        <v>0</v>
      </c>
      <c r="O281" s="265">
        <f t="shared" si="64"/>
        <v>0</v>
      </c>
      <c r="P281" s="335"/>
    </row>
    <row r="282" spans="1:16" x14ac:dyDescent="0.25">
      <c r="A282" s="56">
        <v>7720</v>
      </c>
      <c r="B282" s="57" t="s">
        <v>250</v>
      </c>
      <c r="C282" s="360">
        <f t="shared" si="51"/>
        <v>0</v>
      </c>
      <c r="D282" s="251"/>
      <c r="E282" s="58"/>
      <c r="F282" s="252">
        <f t="shared" si="38"/>
        <v>0</v>
      </c>
      <c r="G282" s="251"/>
      <c r="H282" s="191"/>
      <c r="I282" s="150">
        <f t="shared" si="39"/>
        <v>0</v>
      </c>
      <c r="J282" s="251"/>
      <c r="K282" s="191"/>
      <c r="L282" s="150">
        <f>J282+K282</f>
        <v>0</v>
      </c>
      <c r="M282" s="276"/>
      <c r="N282" s="58"/>
      <c r="O282" s="150">
        <f>M282+N282</f>
        <v>0</v>
      </c>
      <c r="P282" s="328"/>
    </row>
    <row r="283" spans="1:16" x14ac:dyDescent="0.25">
      <c r="A283" s="149"/>
      <c r="B283" s="69" t="s">
        <v>278</v>
      </c>
      <c r="C283" s="359">
        <f t="shared" si="51"/>
        <v>0</v>
      </c>
      <c r="D283" s="115">
        <f>SUM(D284:D285)</f>
        <v>0</v>
      </c>
      <c r="E283" s="93">
        <f>SUM(E284:E285)</f>
        <v>0</v>
      </c>
      <c r="F283" s="231">
        <f t="shared" si="38"/>
        <v>0</v>
      </c>
      <c r="G283" s="115">
        <f>SUM(G284:G285)</f>
        <v>0</v>
      </c>
      <c r="H283" s="179">
        <f>SUM(H284:H285)</f>
        <v>0</v>
      </c>
      <c r="I283" s="94">
        <f t="shared" si="39"/>
        <v>0</v>
      </c>
      <c r="J283" s="115">
        <f>SUM(J284:J285)</f>
        <v>2059</v>
      </c>
      <c r="K283" s="179">
        <f>SUM(K284:K285)</f>
        <v>-2059</v>
      </c>
      <c r="L283" s="94">
        <f t="shared" si="40"/>
        <v>0</v>
      </c>
      <c r="M283" s="120">
        <f>SUM(M284:M285)</f>
        <v>0</v>
      </c>
      <c r="N283" s="93">
        <f>SUM(N284:N285)</f>
        <v>0</v>
      </c>
      <c r="O283" s="94">
        <f t="shared" ref="O283:O286" si="67">M283+N283</f>
        <v>0</v>
      </c>
      <c r="P283" s="329"/>
    </row>
    <row r="284" spans="1:16" x14ac:dyDescent="0.25">
      <c r="A284" s="130" t="s">
        <v>281</v>
      </c>
      <c r="B284" s="31" t="s">
        <v>279</v>
      </c>
      <c r="C284" s="343">
        <f t="shared" si="51"/>
        <v>0</v>
      </c>
      <c r="D284" s="233"/>
      <c r="E284" s="52"/>
      <c r="F284" s="126">
        <f t="shared" si="38"/>
        <v>0</v>
      </c>
      <c r="G284" s="233"/>
      <c r="H284" s="181"/>
      <c r="I284" s="96">
        <f t="shared" si="39"/>
        <v>0</v>
      </c>
      <c r="J284" s="233">
        <v>2059</v>
      </c>
      <c r="K284" s="181">
        <v>-2059</v>
      </c>
      <c r="L284" s="96">
        <f t="shared" si="40"/>
        <v>0</v>
      </c>
      <c r="M284" s="110"/>
      <c r="N284" s="52"/>
      <c r="O284" s="96">
        <f t="shared" si="67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51"/>
        <v>0</v>
      </c>
      <c r="D285" s="232"/>
      <c r="E285" s="47"/>
      <c r="F285" s="127">
        <f t="shared" si="38"/>
        <v>0</v>
      </c>
      <c r="G285" s="232"/>
      <c r="H285" s="180"/>
      <c r="I285" s="95">
        <f t="shared" si="39"/>
        <v>0</v>
      </c>
      <c r="J285" s="232"/>
      <c r="K285" s="180"/>
      <c r="L285" s="95">
        <f t="shared" si="40"/>
        <v>0</v>
      </c>
      <c r="M285" s="275"/>
      <c r="N285" s="47"/>
      <c r="O285" s="95">
        <f t="shared" si="67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540965</v>
      </c>
      <c r="D286" s="403">
        <f>SUM(D283,D269,D231,D196,D188,D174,D76,D54)</f>
        <v>492283</v>
      </c>
      <c r="E286" s="404">
        <f>SUM(E283,E269,E231,E196,E188,E174,E76,E54)</f>
        <v>1544</v>
      </c>
      <c r="F286" s="405">
        <f t="shared" si="38"/>
        <v>493827</v>
      </c>
      <c r="G286" s="403">
        <f>SUM(G283,G269,G231,G196,G188,G174,G76,G54)</f>
        <v>35223</v>
      </c>
      <c r="H286" s="406">
        <f>SUM(H283,H269,H231,H196,H188,H174,H76,H54)</f>
        <v>1233</v>
      </c>
      <c r="I286" s="407">
        <f t="shared" si="39"/>
        <v>36456</v>
      </c>
      <c r="J286" s="403">
        <f>SUM(J283,J269,J231,J196,J188,J174,J76,J54)</f>
        <v>5188</v>
      </c>
      <c r="K286" s="406">
        <f>SUM(K283,K269,K231,K196,K188,K174,K76,K54)</f>
        <v>5494</v>
      </c>
      <c r="L286" s="407">
        <f t="shared" si="40"/>
        <v>10682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67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68">F288+I288+L288+O288</f>
        <v>-7553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-7553</v>
      </c>
      <c r="L288" s="147">
        <f>J288+K288</f>
        <v>-7553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7553</v>
      </c>
      <c r="D290" s="250">
        <f t="shared" ref="D290:E290" si="69">SUM(D291,D293)-D301+D303</f>
        <v>0</v>
      </c>
      <c r="E290" s="143">
        <f t="shared" si="69"/>
        <v>0</v>
      </c>
      <c r="F290" s="144">
        <f>D290+E290</f>
        <v>0</v>
      </c>
      <c r="G290" s="250">
        <f t="shared" ref="G290:H290" si="70">SUM(G291,G293)-G301+G303</f>
        <v>0</v>
      </c>
      <c r="H290" s="190">
        <f t="shared" si="70"/>
        <v>0</v>
      </c>
      <c r="I290" s="147">
        <f>G290+H290</f>
        <v>0</v>
      </c>
      <c r="J290" s="250">
        <f t="shared" ref="J290:K290" si="71">SUM(J291,J293)-J301+J303</f>
        <v>0</v>
      </c>
      <c r="K290" s="190">
        <f t="shared" si="71"/>
        <v>7553</v>
      </c>
      <c r="L290" s="147">
        <f>J290+K290</f>
        <v>7553</v>
      </c>
      <c r="M290" s="142">
        <f t="shared" ref="M290:N290" si="72">SUM(M291,M293)-M301+M303</f>
        <v>0</v>
      </c>
      <c r="N290" s="143">
        <f t="shared" si="72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7553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7553</v>
      </c>
      <c r="L291" s="147">
        <f>J291+K291</f>
        <v>7553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E293" si="73">SUM(D294,D296,D298)-SUM(D295,D297,D299)</f>
        <v>0</v>
      </c>
      <c r="E293" s="143">
        <f t="shared" si="73"/>
        <v>0</v>
      </c>
      <c r="F293" s="144">
        <f>D293+E293</f>
        <v>0</v>
      </c>
      <c r="G293" s="250">
        <f t="shared" ref="G293:H293" si="74">SUM(G294,G296,G298)-SUM(G295,G297,G299)</f>
        <v>0</v>
      </c>
      <c r="H293" s="190">
        <f t="shared" si="74"/>
        <v>0</v>
      </c>
      <c r="I293" s="147">
        <f>G293+H293</f>
        <v>0</v>
      </c>
      <c r="J293" s="250">
        <f t="shared" ref="J293:K293" si="75">SUM(J294,J296,J298)-SUM(J295,J297,J299)</f>
        <v>0</v>
      </c>
      <c r="K293" s="190">
        <f t="shared" si="75"/>
        <v>0</v>
      </c>
      <c r="L293" s="147">
        <f>J293+K293</f>
        <v>0</v>
      </c>
      <c r="M293" s="142">
        <f t="shared" ref="M293:N293" si="76">SUM(M294,M296,M298)-SUM(M295,M297,M299)</f>
        <v>0</v>
      </c>
      <c r="N293" s="143">
        <f t="shared" si="7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7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7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7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78">G296+H296</f>
        <v>0</v>
      </c>
      <c r="J296" s="233"/>
      <c r="K296" s="181"/>
      <c r="L296" s="96">
        <f t="shared" ref="L296:L303" si="79">J296+K296</f>
        <v>0</v>
      </c>
      <c r="M296" s="110"/>
      <c r="N296" s="52"/>
      <c r="O296" s="96">
        <f t="shared" ref="O296:O303" si="8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77"/>
        <v>0</v>
      </c>
      <c r="D297" s="233"/>
      <c r="E297" s="52"/>
      <c r="F297" s="126">
        <f t="shared" ref="F297:F303" si="81">D297+E297</f>
        <v>0</v>
      </c>
      <c r="G297" s="233"/>
      <c r="H297" s="181"/>
      <c r="I297" s="96">
        <f t="shared" si="78"/>
        <v>0</v>
      </c>
      <c r="J297" s="233"/>
      <c r="K297" s="181"/>
      <c r="L297" s="96">
        <f t="shared" si="79"/>
        <v>0</v>
      </c>
      <c r="M297" s="110"/>
      <c r="N297" s="52"/>
      <c r="O297" s="96">
        <f t="shared" si="8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77"/>
        <v>0</v>
      </c>
      <c r="D298" s="233"/>
      <c r="E298" s="52"/>
      <c r="F298" s="126">
        <f t="shared" si="81"/>
        <v>0</v>
      </c>
      <c r="G298" s="233"/>
      <c r="H298" s="181"/>
      <c r="I298" s="96">
        <f t="shared" si="78"/>
        <v>0</v>
      </c>
      <c r="J298" s="233"/>
      <c r="K298" s="181"/>
      <c r="L298" s="96">
        <f t="shared" si="79"/>
        <v>0</v>
      </c>
      <c r="M298" s="110"/>
      <c r="N298" s="52"/>
      <c r="O298" s="96">
        <f t="shared" si="8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77"/>
        <v>0</v>
      </c>
      <c r="D299" s="241"/>
      <c r="E299" s="112"/>
      <c r="F299" s="242">
        <f t="shared" si="81"/>
        <v>0</v>
      </c>
      <c r="G299" s="241"/>
      <c r="H299" s="185"/>
      <c r="I299" s="135">
        <f t="shared" si="78"/>
        <v>0</v>
      </c>
      <c r="J299" s="241"/>
      <c r="K299" s="185"/>
      <c r="L299" s="135">
        <f t="shared" si="79"/>
        <v>0</v>
      </c>
      <c r="M299" s="113"/>
      <c r="N299" s="112"/>
      <c r="O299" s="135">
        <f t="shared" si="8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77"/>
        <v>0</v>
      </c>
      <c r="D301" s="253"/>
      <c r="E301" s="153"/>
      <c r="F301" s="254">
        <f t="shared" si="81"/>
        <v>0</v>
      </c>
      <c r="G301" s="253"/>
      <c r="H301" s="192"/>
      <c r="I301" s="154">
        <f t="shared" si="78"/>
        <v>0</v>
      </c>
      <c r="J301" s="253"/>
      <c r="K301" s="192"/>
      <c r="L301" s="154">
        <f t="shared" si="79"/>
        <v>0</v>
      </c>
      <c r="M301" s="284"/>
      <c r="N301" s="153"/>
      <c r="O301" s="154">
        <f t="shared" si="8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77"/>
        <v>0</v>
      </c>
      <c r="D303" s="257"/>
      <c r="E303" s="161"/>
      <c r="F303" s="258">
        <f t="shared" si="81"/>
        <v>0</v>
      </c>
      <c r="G303" s="253"/>
      <c r="H303" s="192"/>
      <c r="I303" s="154">
        <f t="shared" si="78"/>
        <v>0</v>
      </c>
      <c r="J303" s="253"/>
      <c r="K303" s="192"/>
      <c r="L303" s="154">
        <f t="shared" si="79"/>
        <v>0</v>
      </c>
      <c r="M303" s="284"/>
      <c r="N303" s="153"/>
      <c r="O303" s="154">
        <f t="shared" si="80"/>
        <v>0</v>
      </c>
      <c r="P303" s="340"/>
    </row>
    <row r="304" spans="1:16" x14ac:dyDescent="0.25">
      <c r="A304" s="413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  <c r="L304" s="413"/>
      <c r="M304" s="413"/>
      <c r="N304" s="413"/>
      <c r="O304" s="413"/>
      <c r="P304" s="414"/>
    </row>
  </sheetData>
  <sheetProtection algorithmName="SHA-512" hashValue="uTz1NXAOFCdjBlOhNeeASgcbLKTf/EOBm7qNctutN+/B1kx3NdlD59sXqyqwKEKhkppu1G7Y8uNx84IYqNGLGg==" saltValue="C8rhCqgaiaARAuxhNdOILg==" spinCount="100000" sheet="1" objects="1" scenarios="1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34.pielikums Jūrmalas pilsētas domes
2015.gada 5.marta saistošajiem noteikumiem Nr.13
(protokols Nr.6, 11.punkts)
Tāme Nr.09.15.1.  </first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92D050"/>
  </sheetPr>
  <dimension ref="A1:Q303"/>
  <sheetViews>
    <sheetView view="pageLayout" zoomScaleNormal="90" workbookViewId="0">
      <selection activeCell="T7" sqref="T7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5" customHeight="1" x14ac:dyDescent="0.25">
      <c r="A5" s="5" t="s">
        <v>0</v>
      </c>
      <c r="B5" s="6"/>
      <c r="C5" s="1100" t="s">
        <v>370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371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372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330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331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373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374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 t="s">
        <v>375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514513</v>
      </c>
      <c r="D22" s="195">
        <f>SUM(D23,D26,D27,D43,D44)</f>
        <v>459255</v>
      </c>
      <c r="E22" s="20">
        <f>SUM(E23,E26,E27,E43,E44)</f>
        <v>1355</v>
      </c>
      <c r="F22" s="196">
        <f t="shared" ref="F22:F27" si="0">D22+E22</f>
        <v>460610</v>
      </c>
      <c r="G22" s="195">
        <f>SUM(G23,G26,G44)</f>
        <v>41422</v>
      </c>
      <c r="H22" s="163">
        <f>SUM(H23,H26,H44)</f>
        <v>1442</v>
      </c>
      <c r="I22" s="21">
        <f>G22+H22</f>
        <v>42864</v>
      </c>
      <c r="J22" s="195">
        <f>SUM(J23,J28,J44)</f>
        <v>4565</v>
      </c>
      <c r="K22" s="163">
        <f>SUM(K23,K28,K44)</f>
        <v>6474</v>
      </c>
      <c r="L22" s="21">
        <f>J22+K22</f>
        <v>11039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7620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1146</v>
      </c>
      <c r="K23" s="164">
        <f>SUM(K24:K25)</f>
        <v>6474</v>
      </c>
      <c r="L23" s="25">
        <f>J23+K23</f>
        <v>7620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ht="24" x14ac:dyDescent="0.25">
      <c r="A25" s="30"/>
      <c r="B25" s="31" t="s">
        <v>23</v>
      </c>
      <c r="C25" s="356">
        <f>F25+I25+L25+O25</f>
        <v>7620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>
        <v>1146</v>
      </c>
      <c r="K25" s="166">
        <v>6474</v>
      </c>
      <c r="L25" s="33">
        <f>J25+K25</f>
        <v>7620</v>
      </c>
      <c r="M25" s="272"/>
      <c r="N25" s="32"/>
      <c r="O25" s="33">
        <f>M25+N25</f>
        <v>0</v>
      </c>
      <c r="P25" s="351" t="s">
        <v>335</v>
      </c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503474</v>
      </c>
      <c r="D26" s="203">
        <f>D52</f>
        <v>459255</v>
      </c>
      <c r="E26" s="35">
        <f>220+1135</f>
        <v>1355</v>
      </c>
      <c r="F26" s="204">
        <f t="shared" si="0"/>
        <v>460610</v>
      </c>
      <c r="G26" s="203">
        <f>G52</f>
        <v>41422</v>
      </c>
      <c r="H26" s="167">
        <v>1442</v>
      </c>
      <c r="I26" s="260">
        <f>G26+H26</f>
        <v>42864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51" t="s">
        <v>343</v>
      </c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3419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3419</v>
      </c>
      <c r="K28" s="91">
        <f>SUM(K29,K33,K35,K38)</f>
        <v>0</v>
      </c>
      <c r="L28" s="101">
        <f t="shared" ref="L28:L42" si="2">J28+K28</f>
        <v>3419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350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350</v>
      </c>
      <c r="K35" s="91">
        <f>SUM(K36:K37)</f>
        <v>0</v>
      </c>
      <c r="L35" s="101">
        <f t="shared" si="2"/>
        <v>350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350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>
        <v>350</v>
      </c>
      <c r="K36" s="180"/>
      <c r="L36" s="95">
        <f t="shared" si="2"/>
        <v>350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3069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3069</v>
      </c>
      <c r="K38" s="91">
        <f>SUM(K39:K42)</f>
        <v>0</v>
      </c>
      <c r="L38" s="101">
        <f t="shared" si="2"/>
        <v>3069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3069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3069</v>
      </c>
      <c r="K42" s="181"/>
      <c r="L42" s="96">
        <f t="shared" si="2"/>
        <v>3069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>G45</f>
        <v>0</v>
      </c>
      <c r="H44" s="172">
        <f t="shared" ref="H44:K44" si="3">H45</f>
        <v>0</v>
      </c>
      <c r="I44" s="261">
        <f>G44+H44</f>
        <v>0</v>
      </c>
      <c r="J44" s="215">
        <f>J45</f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514513</v>
      </c>
      <c r="D51" s="221">
        <f>SUM(D52,D283)</f>
        <v>459255</v>
      </c>
      <c r="E51" s="78">
        <f>SUM(E52,E283)</f>
        <v>1355</v>
      </c>
      <c r="F51" s="222">
        <f t="shared" ref="F51:F115" si="5">D51+E51</f>
        <v>460610</v>
      </c>
      <c r="G51" s="221">
        <f>SUM(G52,G283)</f>
        <v>41422</v>
      </c>
      <c r="H51" s="175">
        <f>SUM(H52,H283)</f>
        <v>1442</v>
      </c>
      <c r="I51" s="79">
        <f t="shared" ref="I51:I115" si="6">G51+H51</f>
        <v>42864</v>
      </c>
      <c r="J51" s="221">
        <f>SUM(J52,J283)</f>
        <v>4565</v>
      </c>
      <c r="K51" s="175">
        <f>SUM(K52,K283)</f>
        <v>6474</v>
      </c>
      <c r="L51" s="79">
        <f t="shared" ref="L51:L115" si="7">J51+K51</f>
        <v>11039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514513</v>
      </c>
      <c r="D52" s="223">
        <f>SUM(D53,D195)</f>
        <v>459255</v>
      </c>
      <c r="E52" s="82">
        <f>SUM(E53,E195)</f>
        <v>1355</v>
      </c>
      <c r="F52" s="224">
        <f t="shared" si="5"/>
        <v>460610</v>
      </c>
      <c r="G52" s="223">
        <f>SUM(G53,G195)</f>
        <v>41422</v>
      </c>
      <c r="H52" s="176">
        <f>SUM(H53,H195)</f>
        <v>1442</v>
      </c>
      <c r="I52" s="83">
        <f t="shared" si="6"/>
        <v>42864</v>
      </c>
      <c r="J52" s="223">
        <f>SUM(J53,J195)</f>
        <v>3419</v>
      </c>
      <c r="K52" s="176">
        <f>SUM(K53,K195)</f>
        <v>7620</v>
      </c>
      <c r="L52" s="83">
        <f t="shared" si="7"/>
        <v>11039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501716</v>
      </c>
      <c r="D53" s="225">
        <f>SUM(D54,D76,D174,D188)</f>
        <v>453156</v>
      </c>
      <c r="E53" s="85">
        <f>SUM(E54,E76,E174,E188)</f>
        <v>1355</v>
      </c>
      <c r="F53" s="226">
        <f t="shared" si="5"/>
        <v>454511</v>
      </c>
      <c r="G53" s="225">
        <f>SUM(G54,G76,G174,G188)</f>
        <v>41422</v>
      </c>
      <c r="H53" s="177">
        <f>SUM(H54,H76,H174,H188)</f>
        <v>1200</v>
      </c>
      <c r="I53" s="86">
        <f t="shared" si="6"/>
        <v>42622</v>
      </c>
      <c r="J53" s="225">
        <f>SUM(J54,J76,J174,J188)</f>
        <v>3419</v>
      </c>
      <c r="K53" s="177">
        <f>SUM(K54,K76,K174,K188)</f>
        <v>1164</v>
      </c>
      <c r="L53" s="86">
        <f t="shared" si="7"/>
        <v>4583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429243</v>
      </c>
      <c r="D54" s="227">
        <f>SUM(D55,D68)</f>
        <v>387821</v>
      </c>
      <c r="E54" s="88">
        <f>SUM(E55,E68)</f>
        <v>0</v>
      </c>
      <c r="F54" s="228">
        <f t="shared" si="5"/>
        <v>387821</v>
      </c>
      <c r="G54" s="227">
        <f>SUM(G55,G68)</f>
        <v>41422</v>
      </c>
      <c r="H54" s="178">
        <f>SUM(H55,H68)</f>
        <v>0</v>
      </c>
      <c r="I54" s="89">
        <f t="shared" si="6"/>
        <v>41422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325050</v>
      </c>
      <c r="D55" s="229">
        <f>SUM(D56,D59,D67)</f>
        <v>291834</v>
      </c>
      <c r="E55" s="43">
        <f>SUM(E56,E59,E67)</f>
        <v>0</v>
      </c>
      <c r="F55" s="230">
        <f t="shared" si="5"/>
        <v>291834</v>
      </c>
      <c r="G55" s="229">
        <f>SUM(G56,G59,G67)</f>
        <v>33366</v>
      </c>
      <c r="H55" s="91">
        <f>SUM(H56,H59,H67)</f>
        <v>-150</v>
      </c>
      <c r="I55" s="101">
        <f t="shared" si="6"/>
        <v>33216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297605</v>
      </c>
      <c r="D56" s="115">
        <f>SUM(D57:D58)</f>
        <v>266525</v>
      </c>
      <c r="E56" s="93">
        <f>SUM(E57:E58)</f>
        <v>0</v>
      </c>
      <c r="F56" s="231">
        <f t="shared" si="5"/>
        <v>266525</v>
      </c>
      <c r="G56" s="115">
        <f>SUM(G57:G58)</f>
        <v>31230</v>
      </c>
      <c r="H56" s="179">
        <f>SUM(H57:H58)</f>
        <v>-150</v>
      </c>
      <c r="I56" s="94">
        <f t="shared" si="6"/>
        <v>31080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297605</v>
      </c>
      <c r="D58" s="233">
        <v>266525</v>
      </c>
      <c r="E58" s="52"/>
      <c r="F58" s="126">
        <f t="shared" si="5"/>
        <v>266525</v>
      </c>
      <c r="G58" s="233">
        <v>31230</v>
      </c>
      <c r="H58" s="181">
        <v>-150</v>
      </c>
      <c r="I58" s="96">
        <f t="shared" si="6"/>
        <v>31080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 t="s">
        <v>369</v>
      </c>
    </row>
    <row r="59" spans="1:16" ht="23.25" customHeight="1" x14ac:dyDescent="0.25">
      <c r="A59" s="97">
        <v>1140</v>
      </c>
      <c r="B59" s="50" t="s">
        <v>56</v>
      </c>
      <c r="C59" s="343">
        <f t="shared" si="4"/>
        <v>27445</v>
      </c>
      <c r="D59" s="234">
        <f>SUM(D60:D66)</f>
        <v>25309</v>
      </c>
      <c r="E59" s="34">
        <f>SUM(E60:E66)</f>
        <v>0</v>
      </c>
      <c r="F59" s="131">
        <f>D59+E59</f>
        <v>25309</v>
      </c>
      <c r="G59" s="234">
        <f>SUM(G60:G66)</f>
        <v>2136</v>
      </c>
      <c r="H59" s="104">
        <f>SUM(H60:H66)</f>
        <v>0</v>
      </c>
      <c r="I59" s="98">
        <f t="shared" si="6"/>
        <v>2136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3723</v>
      </c>
      <c r="D60" s="233">
        <v>3723</v>
      </c>
      <c r="E60" s="52"/>
      <c r="F60" s="126">
        <f t="shared" si="5"/>
        <v>3723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918</v>
      </c>
      <c r="D61" s="233">
        <v>918</v>
      </c>
      <c r="E61" s="52"/>
      <c r="F61" s="126">
        <f t="shared" si="5"/>
        <v>918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3147</v>
      </c>
      <c r="D64" s="233">
        <v>3147</v>
      </c>
      <c r="E64" s="52"/>
      <c r="F64" s="126">
        <f t="shared" si="5"/>
        <v>3147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14799</v>
      </c>
      <c r="D65" s="233">
        <v>14799</v>
      </c>
      <c r="E65" s="52"/>
      <c r="F65" s="126">
        <f t="shared" si="5"/>
        <v>14799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4858</v>
      </c>
      <c r="D66" s="233">
        <v>2722</v>
      </c>
      <c r="E66" s="52"/>
      <c r="F66" s="126">
        <f t="shared" si="5"/>
        <v>2722</v>
      </c>
      <c r="G66" s="233">
        <v>2136</v>
      </c>
      <c r="H66" s="181"/>
      <c r="I66" s="96">
        <f t="shared" si="6"/>
        <v>2136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104193</v>
      </c>
      <c r="D68" s="229">
        <f>SUM(D69:D70)</f>
        <v>95987</v>
      </c>
      <c r="E68" s="43">
        <f>SUM(E69:E70)</f>
        <v>0</v>
      </c>
      <c r="F68" s="230">
        <f>D68+E68</f>
        <v>95987</v>
      </c>
      <c r="G68" s="229">
        <f>SUM(G69:G70)</f>
        <v>8056</v>
      </c>
      <c r="H68" s="91">
        <f>SUM(H69:H70)</f>
        <v>150</v>
      </c>
      <c r="I68" s="101">
        <f t="shared" si="6"/>
        <v>8206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80179</v>
      </c>
      <c r="D69" s="232">
        <v>72273</v>
      </c>
      <c r="E69" s="47"/>
      <c r="F69" s="127">
        <f t="shared" si="5"/>
        <v>72273</v>
      </c>
      <c r="G69" s="232">
        <v>7906</v>
      </c>
      <c r="H69" s="180"/>
      <c r="I69" s="95">
        <f t="shared" si="6"/>
        <v>7906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24014</v>
      </c>
      <c r="D70" s="234">
        <f>SUM(D71:D75)</f>
        <v>23714</v>
      </c>
      <c r="E70" s="34">
        <f>SUM(E71:E75)</f>
        <v>0</v>
      </c>
      <c r="F70" s="131">
        <f t="shared" si="5"/>
        <v>23714</v>
      </c>
      <c r="G70" s="234">
        <f>SUM(G71:G75)</f>
        <v>150</v>
      </c>
      <c r="H70" s="104">
        <f>SUM(H71:H75)</f>
        <v>150</v>
      </c>
      <c r="I70" s="98">
        <f t="shared" si="6"/>
        <v>300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14836</v>
      </c>
      <c r="D71" s="233">
        <v>14536</v>
      </c>
      <c r="E71" s="52"/>
      <c r="F71" s="126">
        <f t="shared" si="5"/>
        <v>14536</v>
      </c>
      <c r="G71" s="233">
        <v>150</v>
      </c>
      <c r="H71" s="181">
        <v>150</v>
      </c>
      <c r="I71" s="96">
        <f t="shared" si="6"/>
        <v>300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 t="s">
        <v>369</v>
      </c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9178</v>
      </c>
      <c r="D74" s="233">
        <v>9178</v>
      </c>
      <c r="E74" s="52"/>
      <c r="F74" s="126">
        <f t="shared" si="5"/>
        <v>9178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72473</v>
      </c>
      <c r="D76" s="227">
        <f>SUM(D77,D84,D131,D165,D166,D173)</f>
        <v>65335</v>
      </c>
      <c r="E76" s="88">
        <f>SUM(E77,E84,E131,E165,E166,E173)</f>
        <v>1355</v>
      </c>
      <c r="F76" s="228">
        <f t="shared" si="5"/>
        <v>66690</v>
      </c>
      <c r="G76" s="227">
        <f>SUM(G77,G84,G131,G165,G166,G173)</f>
        <v>0</v>
      </c>
      <c r="H76" s="178">
        <f>SUM(H77,H84,H131,H165,H166,H173)</f>
        <v>1200</v>
      </c>
      <c r="I76" s="89">
        <f t="shared" si="6"/>
        <v>1200</v>
      </c>
      <c r="J76" s="227">
        <f>SUM(J77,J84,J131,J165,J166,J173)</f>
        <v>3419</v>
      </c>
      <c r="K76" s="178">
        <f>SUM(K77,K84,K131,K165,K166,K173)</f>
        <v>1164</v>
      </c>
      <c r="L76" s="89">
        <f t="shared" si="7"/>
        <v>4583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180</v>
      </c>
      <c r="D77" s="229">
        <f>SUM(D78,D81)</f>
        <v>180</v>
      </c>
      <c r="E77" s="43">
        <f>SUM(E78,E81)</f>
        <v>0</v>
      </c>
      <c r="F77" s="230">
        <f t="shared" si="5"/>
        <v>180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180</v>
      </c>
      <c r="D78" s="237">
        <f>SUM(D79:D80)</f>
        <v>180</v>
      </c>
      <c r="E78" s="60">
        <f>SUM(E79:E80)</f>
        <v>0</v>
      </c>
      <c r="F78" s="238">
        <f t="shared" si="5"/>
        <v>180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180</v>
      </c>
      <c r="D80" s="233">
        <v>180</v>
      </c>
      <c r="E80" s="52"/>
      <c r="F80" s="126">
        <f t="shared" si="5"/>
        <v>180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57582</v>
      </c>
      <c r="D84" s="229">
        <f>SUM(D85,D90,D96,D104,D113,D117,D123,D129)</f>
        <v>55063</v>
      </c>
      <c r="E84" s="43">
        <f>SUM(E85,E90,E96,E104,E113,E117,E123,E129)</f>
        <v>1355</v>
      </c>
      <c r="F84" s="230">
        <f t="shared" si="5"/>
        <v>56418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1164</v>
      </c>
      <c r="L84" s="101">
        <f t="shared" si="7"/>
        <v>1164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1103</v>
      </c>
      <c r="D85" s="115">
        <f>SUM(D86:D89)</f>
        <v>1103</v>
      </c>
      <c r="E85" s="93">
        <f>SUM(E86:E89)</f>
        <v>0</v>
      </c>
      <c r="F85" s="231">
        <f t="shared" si="5"/>
        <v>1103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900</v>
      </c>
      <c r="D87" s="233">
        <v>900</v>
      </c>
      <c r="E87" s="52"/>
      <c r="F87" s="126">
        <f t="shared" si="5"/>
        <v>900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174</v>
      </c>
      <c r="D88" s="233">
        <v>174</v>
      </c>
      <c r="E88" s="52"/>
      <c r="F88" s="126">
        <f t="shared" si="5"/>
        <v>174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29</v>
      </c>
      <c r="D89" s="233">
        <v>29</v>
      </c>
      <c r="E89" s="52"/>
      <c r="F89" s="126">
        <f t="shared" si="5"/>
        <v>29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49214</v>
      </c>
      <c r="D90" s="234">
        <f>SUM(D91:D95)</f>
        <v>49037</v>
      </c>
      <c r="E90" s="34">
        <f>SUM(E91:E95)</f>
        <v>177</v>
      </c>
      <c r="F90" s="131">
        <f t="shared" si="5"/>
        <v>49214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31759</v>
      </c>
      <c r="D91" s="233">
        <v>31759</v>
      </c>
      <c r="E91" s="52"/>
      <c r="F91" s="126">
        <f t="shared" si="5"/>
        <v>31759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6075</v>
      </c>
      <c r="D92" s="233">
        <v>6075</v>
      </c>
      <c r="E92" s="52"/>
      <c r="F92" s="126">
        <f t="shared" si="5"/>
        <v>6075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10826</v>
      </c>
      <c r="D93" s="233">
        <v>10826</v>
      </c>
      <c r="E93" s="52"/>
      <c r="F93" s="126">
        <f t="shared" si="5"/>
        <v>10826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554</v>
      </c>
      <c r="D94" s="233">
        <v>377</v>
      </c>
      <c r="E94" s="52">
        <f>220-43</f>
        <v>177</v>
      </c>
      <c r="F94" s="126">
        <f t="shared" si="5"/>
        <v>554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 t="s">
        <v>336</v>
      </c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761</v>
      </c>
      <c r="D96" s="234">
        <f>SUM(D97:D103)</f>
        <v>761</v>
      </c>
      <c r="E96" s="34">
        <f>SUM(E97:E103)</f>
        <v>0</v>
      </c>
      <c r="F96" s="131">
        <f t="shared" si="5"/>
        <v>761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761</v>
      </c>
      <c r="D103" s="233">
        <f>449+120+192</f>
        <v>761</v>
      </c>
      <c r="E103" s="52"/>
      <c r="F103" s="126">
        <f t="shared" si="5"/>
        <v>761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5001</v>
      </c>
      <c r="D104" s="234">
        <f>SUM(D105:D112)</f>
        <v>3866</v>
      </c>
      <c r="E104" s="34">
        <f>SUM(E105:E112)</f>
        <v>1135</v>
      </c>
      <c r="F104" s="131">
        <f t="shared" si="5"/>
        <v>5001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200</v>
      </c>
      <c r="D107" s="233">
        <f>392-192</f>
        <v>200</v>
      </c>
      <c r="E107" s="52"/>
      <c r="F107" s="126">
        <f t="shared" si="5"/>
        <v>200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2597</v>
      </c>
      <c r="D108" s="233">
        <v>1462</v>
      </c>
      <c r="E108" s="52">
        <v>1135</v>
      </c>
      <c r="F108" s="126">
        <f t="shared" si="5"/>
        <v>2597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 t="s">
        <v>354</v>
      </c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2204</v>
      </c>
      <c r="D112" s="233">
        <v>2204</v>
      </c>
      <c r="E112" s="52"/>
      <c r="F112" s="126">
        <f t="shared" si="5"/>
        <v>2204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246</v>
      </c>
      <c r="D113" s="234">
        <f>SUM(D114:D116)</f>
        <v>246</v>
      </c>
      <c r="E113" s="34">
        <f>SUM(E114:E116)</f>
        <v>0</v>
      </c>
      <c r="F113" s="131">
        <f t="shared" si="5"/>
        <v>246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166</v>
      </c>
      <c r="D114" s="233">
        <v>166</v>
      </c>
      <c r="E114" s="52"/>
      <c r="F114" s="126">
        <f t="shared" si="5"/>
        <v>166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80</v>
      </c>
      <c r="D116" s="233">
        <f>200-120</f>
        <v>80</v>
      </c>
      <c r="E116" s="52"/>
      <c r="F116" s="126">
        <f t="shared" ref="F116:F180" si="10">D116+E116</f>
        <v>80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43</v>
      </c>
      <c r="D117" s="234">
        <f>SUM(D118:D122)</f>
        <v>0</v>
      </c>
      <c r="E117" s="34">
        <f>SUM(E118:E122)</f>
        <v>43</v>
      </c>
      <c r="F117" s="131">
        <f t="shared" si="10"/>
        <v>43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43</v>
      </c>
      <c r="D122" s="233"/>
      <c r="E122" s="52">
        <v>43</v>
      </c>
      <c r="F122" s="126">
        <f t="shared" si="10"/>
        <v>43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 t="s">
        <v>337</v>
      </c>
    </row>
    <row r="123" spans="1:16" x14ac:dyDescent="0.25">
      <c r="A123" s="97">
        <v>2270</v>
      </c>
      <c r="B123" s="50" t="s">
        <v>104</v>
      </c>
      <c r="C123" s="343">
        <f t="shared" si="9"/>
        <v>1214</v>
      </c>
      <c r="D123" s="234">
        <f>SUM(D124:D128)</f>
        <v>50</v>
      </c>
      <c r="E123" s="34">
        <f>SUM(E124:E128)</f>
        <v>0</v>
      </c>
      <c r="F123" s="131">
        <f t="shared" si="10"/>
        <v>50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1164</v>
      </c>
      <c r="L123" s="98">
        <f t="shared" si="12"/>
        <v>1164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1214</v>
      </c>
      <c r="D128" s="233">
        <v>50</v>
      </c>
      <c r="E128" s="52"/>
      <c r="F128" s="126">
        <f t="shared" si="10"/>
        <v>50</v>
      </c>
      <c r="G128" s="233"/>
      <c r="H128" s="181"/>
      <c r="I128" s="96">
        <f t="shared" si="11"/>
        <v>0</v>
      </c>
      <c r="J128" s="233"/>
      <c r="K128" s="181">
        <v>1164</v>
      </c>
      <c r="L128" s="96">
        <f t="shared" si="12"/>
        <v>1164</v>
      </c>
      <c r="M128" s="110"/>
      <c r="N128" s="52"/>
      <c r="O128" s="96">
        <f t="shared" si="13"/>
        <v>0</v>
      </c>
      <c r="P128" s="351" t="s">
        <v>338</v>
      </c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" si="14">SUM(D130)</f>
        <v>0</v>
      </c>
      <c r="E129" s="60">
        <f t="shared" ref="E129:N129" si="15">SUM(E130)</f>
        <v>0</v>
      </c>
      <c r="F129" s="238">
        <f t="shared" si="10"/>
        <v>0</v>
      </c>
      <c r="G129" s="237">
        <f t="shared" ref="G129" si="16">SUM(G130)</f>
        <v>0</v>
      </c>
      <c r="H129" s="183">
        <f t="shared" si="15"/>
        <v>0</v>
      </c>
      <c r="I129" s="103">
        <f t="shared" si="11"/>
        <v>0</v>
      </c>
      <c r="J129" s="237">
        <f t="shared" ref="J129" si="17">SUM(J130)</f>
        <v>0</v>
      </c>
      <c r="K129" s="183">
        <f t="shared" si="15"/>
        <v>0</v>
      </c>
      <c r="L129" s="103">
        <f t="shared" si="12"/>
        <v>0</v>
      </c>
      <c r="M129" s="119">
        <f t="shared" si="15"/>
        <v>0</v>
      </c>
      <c r="N129" s="34">
        <f t="shared" si="15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14711</v>
      </c>
      <c r="D131" s="229">
        <f>SUM(D132,D137,D141,D142,D145,D152,D160,D161,D164)</f>
        <v>10092</v>
      </c>
      <c r="E131" s="43">
        <f>SUM(E132,E137,E141,E142,E145,E152,E160,E161,E164)</f>
        <v>0</v>
      </c>
      <c r="F131" s="230">
        <f t="shared" si="10"/>
        <v>10092</v>
      </c>
      <c r="G131" s="229">
        <f>SUM(G132,G137,G141,G142,G145,G152,G160,G161,G164)</f>
        <v>0</v>
      </c>
      <c r="H131" s="91">
        <f>SUM(H132,H137,H141,H142,H145,H152,H160,H161,H164)</f>
        <v>1200</v>
      </c>
      <c r="I131" s="101">
        <f t="shared" si="11"/>
        <v>1200</v>
      </c>
      <c r="J131" s="229">
        <f>SUM(J132,J137,J141,J142,J145,J152,J160,J161,J164)</f>
        <v>3419</v>
      </c>
      <c r="K131" s="91">
        <f>SUM(K132,K137,K141,K142,K145,K152,K160,K161,K164)</f>
        <v>0</v>
      </c>
      <c r="L131" s="101">
        <f t="shared" si="12"/>
        <v>3419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5045</v>
      </c>
      <c r="D132" s="342">
        <f>SUM(D133:D136)</f>
        <v>4695</v>
      </c>
      <c r="E132" s="183">
        <f>SUM(E133:E136)</f>
        <v>0</v>
      </c>
      <c r="F132" s="238">
        <f t="shared" si="10"/>
        <v>4695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350</v>
      </c>
      <c r="K132" s="183">
        <f>SUM(K133:K136)</f>
        <v>0</v>
      </c>
      <c r="L132" s="103">
        <f t="shared" si="12"/>
        <v>350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282</v>
      </c>
      <c r="D133" s="233">
        <f>217+65</f>
        <v>282</v>
      </c>
      <c r="E133" s="52"/>
      <c r="F133" s="126">
        <f t="shared" si="10"/>
        <v>282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4577</v>
      </c>
      <c r="D134" s="233">
        <f>3627+600</f>
        <v>4227</v>
      </c>
      <c r="E134" s="52"/>
      <c r="F134" s="126">
        <f t="shared" si="10"/>
        <v>4227</v>
      </c>
      <c r="G134" s="233"/>
      <c r="H134" s="181"/>
      <c r="I134" s="96">
        <f t="shared" si="11"/>
        <v>0</v>
      </c>
      <c r="J134" s="233">
        <v>350</v>
      </c>
      <c r="K134" s="181"/>
      <c r="L134" s="96">
        <f t="shared" si="12"/>
        <v>350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150</v>
      </c>
      <c r="D135" s="233">
        <v>150</v>
      </c>
      <c r="E135" s="52"/>
      <c r="F135" s="126">
        <f t="shared" si="10"/>
        <v>150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36</v>
      </c>
      <c r="D136" s="233">
        <v>36</v>
      </c>
      <c r="E136" s="52"/>
      <c r="F136" s="126">
        <f t="shared" si="10"/>
        <v>36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100</v>
      </c>
      <c r="D137" s="234">
        <f>SUM(D138:D140)</f>
        <v>100</v>
      </c>
      <c r="E137" s="34">
        <f>SUM(E138:E140)</f>
        <v>0</v>
      </c>
      <c r="F137" s="131">
        <f t="shared" si="10"/>
        <v>100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100</v>
      </c>
      <c r="D139" s="233">
        <v>100</v>
      </c>
      <c r="E139" s="52"/>
      <c r="F139" s="126">
        <f t="shared" si="10"/>
        <v>100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217</v>
      </c>
      <c r="D142" s="234">
        <f>SUM(D143:D144)</f>
        <v>217</v>
      </c>
      <c r="E142" s="34">
        <f>SUM(E143:E144)</f>
        <v>0</v>
      </c>
      <c r="F142" s="131">
        <f t="shared" si="10"/>
        <v>217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217</v>
      </c>
      <c r="D143" s="233">
        <v>217</v>
      </c>
      <c r="E143" s="52"/>
      <c r="F143" s="126">
        <f t="shared" si="10"/>
        <v>217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2649</v>
      </c>
      <c r="D145" s="115">
        <f>SUM(D146:D151)</f>
        <v>2649</v>
      </c>
      <c r="E145" s="93">
        <f>SUM(E146:E151)</f>
        <v>0</v>
      </c>
      <c r="F145" s="231">
        <f t="shared" si="10"/>
        <v>2649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500</v>
      </c>
      <c r="D146" s="232">
        <v>500</v>
      </c>
      <c r="E146" s="47"/>
      <c r="F146" s="127">
        <f t="shared" si="10"/>
        <v>500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2149</v>
      </c>
      <c r="D147" s="233">
        <v>2149</v>
      </c>
      <c r="E147" s="52"/>
      <c r="F147" s="126">
        <f t="shared" si="10"/>
        <v>2149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4418</v>
      </c>
      <c r="D152" s="234">
        <f>SUM(D153:D159)</f>
        <v>1349</v>
      </c>
      <c r="E152" s="34">
        <f>SUM(E153:E159)</f>
        <v>0</v>
      </c>
      <c r="F152" s="131">
        <f t="shared" si="10"/>
        <v>1349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3069</v>
      </c>
      <c r="K152" s="104">
        <f>SUM(K153:K159)</f>
        <v>0</v>
      </c>
      <c r="L152" s="98">
        <f t="shared" si="12"/>
        <v>3069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1206</v>
      </c>
      <c r="D153" s="233">
        <v>1206</v>
      </c>
      <c r="E153" s="52"/>
      <c r="F153" s="126">
        <f t="shared" si="10"/>
        <v>1206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143</v>
      </c>
      <c r="D154" s="233">
        <v>143</v>
      </c>
      <c r="E154" s="52"/>
      <c r="F154" s="126">
        <f t="shared" si="10"/>
        <v>143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3069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>
        <v>3069</v>
      </c>
      <c r="K155" s="181"/>
      <c r="L155" s="96">
        <f t="shared" si="12"/>
        <v>3069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2246</v>
      </c>
      <c r="D160" s="235">
        <v>1046</v>
      </c>
      <c r="E160" s="99"/>
      <c r="F160" s="236">
        <f t="shared" si="10"/>
        <v>1046</v>
      </c>
      <c r="G160" s="235"/>
      <c r="H160" s="182">
        <v>1200</v>
      </c>
      <c r="I160" s="100">
        <f t="shared" si="11"/>
        <v>1200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 t="s">
        <v>376</v>
      </c>
    </row>
    <row r="161" spans="1:16" x14ac:dyDescent="0.25">
      <c r="A161" s="92">
        <v>2380</v>
      </c>
      <c r="B161" s="69" t="s">
        <v>140</v>
      </c>
      <c r="C161" s="343">
        <f t="shared" si="9"/>
        <v>36</v>
      </c>
      <c r="D161" s="115">
        <f>SUM(D162:D163)</f>
        <v>36</v>
      </c>
      <c r="E161" s="93">
        <f>SUM(E162:E163)</f>
        <v>0</v>
      </c>
      <c r="F161" s="231">
        <f t="shared" si="10"/>
        <v>36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36</v>
      </c>
      <c r="D163" s="233">
        <v>36</v>
      </c>
      <c r="E163" s="52"/>
      <c r="F163" s="126">
        <f t="shared" si="10"/>
        <v>36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>SUM(G167,G172)</f>
        <v>0</v>
      </c>
      <c r="H166" s="91">
        <f t="shared" ref="H166" si="18">SUM(H167,H172)</f>
        <v>0</v>
      </c>
      <c r="I166" s="101">
        <f t="shared" si="11"/>
        <v>0</v>
      </c>
      <c r="J166" s="229">
        <f>SUM(J167,J172)</f>
        <v>0</v>
      </c>
      <c r="K166" s="91">
        <f t="shared" ref="K166" si="19">SUM(K167,K172)</f>
        <v>0</v>
      </c>
      <c r="L166" s="101">
        <f t="shared" si="12"/>
        <v>0</v>
      </c>
      <c r="M166" s="123">
        <f t="shared" ref="M166:N166" si="20">SUM(M167,M172)</f>
        <v>0</v>
      </c>
      <c r="N166" s="114">
        <f t="shared" si="20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>SUM(G168:G171)</f>
        <v>0</v>
      </c>
      <c r="H167" s="183">
        <f t="shared" ref="H167" si="21">SUM(H168:H171)</f>
        <v>0</v>
      </c>
      <c r="I167" s="103">
        <f t="shared" si="11"/>
        <v>0</v>
      </c>
      <c r="J167" s="237">
        <f>SUM(J168:J171)</f>
        <v>0</v>
      </c>
      <c r="K167" s="183">
        <f t="shared" ref="K167" si="22">SUM(K168:K171)</f>
        <v>0</v>
      </c>
      <c r="L167" s="103">
        <f t="shared" si="12"/>
        <v>0</v>
      </c>
      <c r="M167" s="289">
        <f t="shared" ref="M167:N167" si="23">SUM(M168:M171)</f>
        <v>0</v>
      </c>
      <c r="N167" s="292">
        <f t="shared" si="23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>SUM(G176,G180)</f>
        <v>0</v>
      </c>
      <c r="H175" s="91">
        <f t="shared" ref="H175" si="24">SUM(H176,H180)</f>
        <v>0</v>
      </c>
      <c r="I175" s="101">
        <f t="shared" si="11"/>
        <v>0</v>
      </c>
      <c r="J175" s="229">
        <f>SUM(J176,J180)</f>
        <v>0</v>
      </c>
      <c r="K175" s="91">
        <f t="shared" ref="K175" si="25">SUM(K176,K180)</f>
        <v>0</v>
      </c>
      <c r="L175" s="101">
        <f t="shared" si="12"/>
        <v>0</v>
      </c>
      <c r="M175" s="123">
        <f t="shared" ref="M175:N175" si="26">SUM(M176,M180)</f>
        <v>0</v>
      </c>
      <c r="N175" s="114">
        <f t="shared" si="26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7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>SUM(G181:G184)</f>
        <v>0</v>
      </c>
      <c r="H180" s="183">
        <f t="shared" ref="H180" si="28">SUM(H181:H184)</f>
        <v>0</v>
      </c>
      <c r="I180" s="103">
        <f t="shared" si="11"/>
        <v>0</v>
      </c>
      <c r="J180" s="237">
        <f>SUM(J181:J184)</f>
        <v>0</v>
      </c>
      <c r="K180" s="183">
        <f t="shared" ref="K180" si="29">SUM(K181:K184)</f>
        <v>0</v>
      </c>
      <c r="L180" s="103">
        <f t="shared" si="12"/>
        <v>0</v>
      </c>
      <c r="M180" s="125">
        <f t="shared" ref="M180:N180" si="30">SUM(M181:M184)</f>
        <v>0</v>
      </c>
      <c r="N180" s="293">
        <f t="shared" si="30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7"/>
        <v>0</v>
      </c>
      <c r="D181" s="233"/>
      <c r="E181" s="52"/>
      <c r="F181" s="126">
        <f t="shared" ref="F181:F244" si="31">D181+E181</f>
        <v>0</v>
      </c>
      <c r="G181" s="233"/>
      <c r="H181" s="181"/>
      <c r="I181" s="96">
        <f t="shared" ref="I181:I244" si="32">G181+H181</f>
        <v>0</v>
      </c>
      <c r="J181" s="233"/>
      <c r="K181" s="181"/>
      <c r="L181" s="96">
        <f t="shared" ref="L181:L244" si="33">J181+K181</f>
        <v>0</v>
      </c>
      <c r="M181" s="110"/>
      <c r="N181" s="52"/>
      <c r="O181" s="96">
        <f t="shared" ref="O181:O244" si="34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7"/>
        <v>0</v>
      </c>
      <c r="D182" s="233"/>
      <c r="E182" s="52"/>
      <c r="F182" s="126">
        <f t="shared" si="31"/>
        <v>0</v>
      </c>
      <c r="G182" s="233"/>
      <c r="H182" s="181"/>
      <c r="I182" s="96">
        <f t="shared" si="32"/>
        <v>0</v>
      </c>
      <c r="J182" s="233"/>
      <c r="K182" s="181"/>
      <c r="L182" s="96">
        <f t="shared" si="33"/>
        <v>0</v>
      </c>
      <c r="M182" s="110"/>
      <c r="N182" s="52"/>
      <c r="O182" s="96">
        <f t="shared" si="34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7"/>
        <v>0</v>
      </c>
      <c r="D183" s="233"/>
      <c r="E183" s="52"/>
      <c r="F183" s="126">
        <f t="shared" si="31"/>
        <v>0</v>
      </c>
      <c r="G183" s="233"/>
      <c r="H183" s="181"/>
      <c r="I183" s="96">
        <f t="shared" si="32"/>
        <v>0</v>
      </c>
      <c r="J183" s="233"/>
      <c r="K183" s="181"/>
      <c r="L183" s="96">
        <f t="shared" si="33"/>
        <v>0</v>
      </c>
      <c r="M183" s="110"/>
      <c r="N183" s="52"/>
      <c r="O183" s="96">
        <f t="shared" si="34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7"/>
        <v>0</v>
      </c>
      <c r="D184" s="241"/>
      <c r="E184" s="112"/>
      <c r="F184" s="242">
        <f t="shared" si="31"/>
        <v>0</v>
      </c>
      <c r="G184" s="241"/>
      <c r="H184" s="185"/>
      <c r="I184" s="135">
        <f t="shared" si="32"/>
        <v>0</v>
      </c>
      <c r="J184" s="241"/>
      <c r="K184" s="185"/>
      <c r="L184" s="135">
        <f t="shared" si="33"/>
        <v>0</v>
      </c>
      <c r="M184" s="113"/>
      <c r="N184" s="112"/>
      <c r="O184" s="135">
        <f t="shared" si="34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7"/>
        <v>0</v>
      </c>
      <c r="D185" s="243">
        <f>SUM(D186:D187)</f>
        <v>0</v>
      </c>
      <c r="E185" s="114">
        <f>SUM(E186:E187)</f>
        <v>0</v>
      </c>
      <c r="F185" s="140">
        <f t="shared" si="31"/>
        <v>0</v>
      </c>
      <c r="G185" s="243">
        <f>SUM(G186:G187)</f>
        <v>0</v>
      </c>
      <c r="H185" s="186">
        <f t="shared" ref="H185" si="35">SUM(H186:H187)</f>
        <v>0</v>
      </c>
      <c r="I185" s="141">
        <f t="shared" si="32"/>
        <v>0</v>
      </c>
      <c r="J185" s="243">
        <f>SUM(J186:J187)</f>
        <v>0</v>
      </c>
      <c r="K185" s="186">
        <f t="shared" ref="K185" si="36">SUM(K186:K187)</f>
        <v>0</v>
      </c>
      <c r="L185" s="141">
        <f t="shared" si="33"/>
        <v>0</v>
      </c>
      <c r="M185" s="123">
        <f t="shared" ref="M185:N185" si="37">SUM(M186:M187)</f>
        <v>0</v>
      </c>
      <c r="N185" s="114">
        <f t="shared" si="37"/>
        <v>0</v>
      </c>
      <c r="O185" s="141">
        <f t="shared" si="34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7"/>
        <v>0</v>
      </c>
      <c r="D186" s="235"/>
      <c r="E186" s="99"/>
      <c r="F186" s="236">
        <f t="shared" si="31"/>
        <v>0</v>
      </c>
      <c r="G186" s="235"/>
      <c r="H186" s="182"/>
      <c r="I186" s="100">
        <f t="shared" si="32"/>
        <v>0</v>
      </c>
      <c r="J186" s="235"/>
      <c r="K186" s="182"/>
      <c r="L186" s="100">
        <f t="shared" si="33"/>
        <v>0</v>
      </c>
      <c r="M186" s="282"/>
      <c r="N186" s="99"/>
      <c r="O186" s="100">
        <f t="shared" si="34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7"/>
        <v>0</v>
      </c>
      <c r="D187" s="232"/>
      <c r="E187" s="47"/>
      <c r="F187" s="127">
        <f t="shared" si="31"/>
        <v>0</v>
      </c>
      <c r="G187" s="232"/>
      <c r="H187" s="180"/>
      <c r="I187" s="95">
        <f t="shared" si="32"/>
        <v>0</v>
      </c>
      <c r="J187" s="232"/>
      <c r="K187" s="180"/>
      <c r="L187" s="95">
        <f t="shared" si="33"/>
        <v>0</v>
      </c>
      <c r="M187" s="275"/>
      <c r="N187" s="47"/>
      <c r="O187" s="95">
        <f t="shared" si="34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7"/>
        <v>0</v>
      </c>
      <c r="D188" s="227">
        <f>SUM(D189,D192)</f>
        <v>0</v>
      </c>
      <c r="E188" s="88">
        <f>SUM(E189,E192)</f>
        <v>0</v>
      </c>
      <c r="F188" s="228">
        <f t="shared" si="31"/>
        <v>0</v>
      </c>
      <c r="G188" s="227">
        <f>SUM(G189,G192)</f>
        <v>0</v>
      </c>
      <c r="H188" s="178">
        <f>SUM(H189,H192)</f>
        <v>0</v>
      </c>
      <c r="I188" s="89">
        <f t="shared" si="32"/>
        <v>0</v>
      </c>
      <c r="J188" s="227">
        <f>SUM(J189,J192)</f>
        <v>0</v>
      </c>
      <c r="K188" s="178">
        <f>SUM(K189,K192)</f>
        <v>0</v>
      </c>
      <c r="L188" s="89">
        <f t="shared" si="33"/>
        <v>0</v>
      </c>
      <c r="M188" s="122">
        <f>SUM(M189,M192)</f>
        <v>0</v>
      </c>
      <c r="N188" s="88">
        <f>SUM(N189,N192)</f>
        <v>0</v>
      </c>
      <c r="O188" s="89">
        <f t="shared" si="34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7"/>
        <v>0</v>
      </c>
      <c r="D189" s="229">
        <f>SUM(D190,D191)</f>
        <v>0</v>
      </c>
      <c r="E189" s="43">
        <f>SUM(E190,E191)</f>
        <v>0</v>
      </c>
      <c r="F189" s="230">
        <f t="shared" si="31"/>
        <v>0</v>
      </c>
      <c r="G189" s="229">
        <f>SUM(G190,G191)</f>
        <v>0</v>
      </c>
      <c r="H189" s="91">
        <f>SUM(H190,H191)</f>
        <v>0</v>
      </c>
      <c r="I189" s="101">
        <f t="shared" si="32"/>
        <v>0</v>
      </c>
      <c r="J189" s="229">
        <f>SUM(J190,J191)</f>
        <v>0</v>
      </c>
      <c r="K189" s="91">
        <f>SUM(K190,K191)</f>
        <v>0</v>
      </c>
      <c r="L189" s="101">
        <f t="shared" si="33"/>
        <v>0</v>
      </c>
      <c r="M189" s="109">
        <f>SUM(M190,M191)</f>
        <v>0</v>
      </c>
      <c r="N189" s="43">
        <f>SUM(N190,N191)</f>
        <v>0</v>
      </c>
      <c r="O189" s="101">
        <f t="shared" si="34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7"/>
        <v>0</v>
      </c>
      <c r="D190" s="232"/>
      <c r="E190" s="47"/>
      <c r="F190" s="127">
        <f t="shared" si="31"/>
        <v>0</v>
      </c>
      <c r="G190" s="232"/>
      <c r="H190" s="180"/>
      <c r="I190" s="95">
        <f t="shared" si="32"/>
        <v>0</v>
      </c>
      <c r="J190" s="232"/>
      <c r="K190" s="180"/>
      <c r="L190" s="95">
        <f t="shared" si="33"/>
        <v>0</v>
      </c>
      <c r="M190" s="275"/>
      <c r="N190" s="47"/>
      <c r="O190" s="95">
        <f t="shared" si="34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7"/>
        <v>0</v>
      </c>
      <c r="D191" s="233"/>
      <c r="E191" s="52"/>
      <c r="F191" s="126">
        <f t="shared" si="31"/>
        <v>0</v>
      </c>
      <c r="G191" s="233"/>
      <c r="H191" s="181"/>
      <c r="I191" s="96">
        <f t="shared" si="32"/>
        <v>0</v>
      </c>
      <c r="J191" s="233"/>
      <c r="K191" s="181"/>
      <c r="L191" s="96">
        <f t="shared" si="33"/>
        <v>0</v>
      </c>
      <c r="M191" s="110"/>
      <c r="N191" s="52"/>
      <c r="O191" s="96">
        <f t="shared" si="34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7"/>
        <v>0</v>
      </c>
      <c r="D192" s="229">
        <f>SUM(D193)</f>
        <v>0</v>
      </c>
      <c r="E192" s="43">
        <f>SUM(E193)</f>
        <v>0</v>
      </c>
      <c r="F192" s="230">
        <f t="shared" si="31"/>
        <v>0</v>
      </c>
      <c r="G192" s="229">
        <f>SUM(G193)</f>
        <v>0</v>
      </c>
      <c r="H192" s="91">
        <f>SUM(H193)</f>
        <v>0</v>
      </c>
      <c r="I192" s="101">
        <f t="shared" si="32"/>
        <v>0</v>
      </c>
      <c r="J192" s="229">
        <f>SUM(J193)</f>
        <v>0</v>
      </c>
      <c r="K192" s="91">
        <f>SUM(K193)</f>
        <v>0</v>
      </c>
      <c r="L192" s="101">
        <f t="shared" si="33"/>
        <v>0</v>
      </c>
      <c r="M192" s="109">
        <f>SUM(M193)</f>
        <v>0</v>
      </c>
      <c r="N192" s="43">
        <f>SUM(N193)</f>
        <v>0</v>
      </c>
      <c r="O192" s="101">
        <f t="shared" si="34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7"/>
        <v>0</v>
      </c>
      <c r="D193" s="237">
        <f>SUM(D194:D194)</f>
        <v>0</v>
      </c>
      <c r="E193" s="60">
        <f>SUM(E194:E194)</f>
        <v>0</v>
      </c>
      <c r="F193" s="238">
        <f t="shared" si="31"/>
        <v>0</v>
      </c>
      <c r="G193" s="237">
        <f>SUM(G194:G194)</f>
        <v>0</v>
      </c>
      <c r="H193" s="183">
        <f>SUM(H194:H194)</f>
        <v>0</v>
      </c>
      <c r="I193" s="103">
        <f t="shared" si="32"/>
        <v>0</v>
      </c>
      <c r="J193" s="237">
        <f>SUM(J194:J194)</f>
        <v>0</v>
      </c>
      <c r="K193" s="183">
        <f>SUM(K194:K194)</f>
        <v>0</v>
      </c>
      <c r="L193" s="103">
        <f t="shared" si="33"/>
        <v>0</v>
      </c>
      <c r="M193" s="124">
        <f>SUM(M194:M194)</f>
        <v>0</v>
      </c>
      <c r="N193" s="60">
        <f>SUM(N194:N194)</f>
        <v>0</v>
      </c>
      <c r="O193" s="103">
        <f t="shared" si="34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7"/>
        <v>0</v>
      </c>
      <c r="D194" s="233"/>
      <c r="E194" s="52"/>
      <c r="F194" s="126">
        <f t="shared" si="31"/>
        <v>0</v>
      </c>
      <c r="G194" s="233"/>
      <c r="H194" s="181"/>
      <c r="I194" s="96">
        <f t="shared" si="32"/>
        <v>0</v>
      </c>
      <c r="J194" s="233"/>
      <c r="K194" s="181"/>
      <c r="L194" s="96">
        <f t="shared" si="33"/>
        <v>0</v>
      </c>
      <c r="M194" s="110"/>
      <c r="N194" s="52"/>
      <c r="O194" s="96">
        <f t="shared" si="34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7"/>
        <v>12797</v>
      </c>
      <c r="D195" s="225">
        <f>SUM(D196,D231,D269)</f>
        <v>6099</v>
      </c>
      <c r="E195" s="85">
        <f>SUM(E196,E231,E269)</f>
        <v>0</v>
      </c>
      <c r="F195" s="226">
        <f t="shared" si="31"/>
        <v>6099</v>
      </c>
      <c r="G195" s="225">
        <f>SUM(G196,G231,G269)</f>
        <v>0</v>
      </c>
      <c r="H195" s="177">
        <f>SUM(H196,H231,H269)</f>
        <v>242</v>
      </c>
      <c r="I195" s="86">
        <f t="shared" si="32"/>
        <v>242</v>
      </c>
      <c r="J195" s="225">
        <f>SUM(J196,J231,J269)</f>
        <v>0</v>
      </c>
      <c r="K195" s="177">
        <f>SUM(K196,K231,K269)</f>
        <v>6456</v>
      </c>
      <c r="L195" s="86">
        <f t="shared" si="33"/>
        <v>6456</v>
      </c>
      <c r="M195" s="290">
        <f>SUM(M196,M231,M269)</f>
        <v>0</v>
      </c>
      <c r="N195" s="294">
        <f>SUM(N196,N231,N269)</f>
        <v>0</v>
      </c>
      <c r="O195" s="299">
        <f t="shared" si="34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6341</v>
      </c>
      <c r="D196" s="227">
        <f>D197+D205</f>
        <v>6099</v>
      </c>
      <c r="E196" s="88">
        <f>E197+E205</f>
        <v>0</v>
      </c>
      <c r="F196" s="228">
        <f t="shared" si="31"/>
        <v>6099</v>
      </c>
      <c r="G196" s="227">
        <f>G197+G205</f>
        <v>0</v>
      </c>
      <c r="H196" s="178">
        <f>H197+H205</f>
        <v>242</v>
      </c>
      <c r="I196" s="89">
        <f t="shared" si="32"/>
        <v>242</v>
      </c>
      <c r="J196" s="227">
        <f>J197+J205</f>
        <v>0</v>
      </c>
      <c r="K196" s="178">
        <f>K197+K205</f>
        <v>0</v>
      </c>
      <c r="L196" s="89">
        <f t="shared" si="33"/>
        <v>0</v>
      </c>
      <c r="M196" s="122">
        <f>M197+M205</f>
        <v>0</v>
      </c>
      <c r="N196" s="88">
        <f>N197+N205</f>
        <v>0</v>
      </c>
      <c r="O196" s="89">
        <f t="shared" si="34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7"/>
        <v>975</v>
      </c>
      <c r="D197" s="229">
        <f>D198+D199+D202+D203+D204</f>
        <v>975</v>
      </c>
      <c r="E197" s="43">
        <f>E198+E199+E202+E203+E204</f>
        <v>0</v>
      </c>
      <c r="F197" s="230">
        <f t="shared" si="31"/>
        <v>975</v>
      </c>
      <c r="G197" s="229">
        <f>G198+G199+G202+G203+G204</f>
        <v>0</v>
      </c>
      <c r="H197" s="91">
        <f>H198+H199+H202+H203+H204</f>
        <v>0</v>
      </c>
      <c r="I197" s="101">
        <f t="shared" si="32"/>
        <v>0</v>
      </c>
      <c r="J197" s="229">
        <f>J198+J199+J202+J203+J204</f>
        <v>0</v>
      </c>
      <c r="K197" s="91">
        <f>K198+K199+K202+K203+K204</f>
        <v>0</v>
      </c>
      <c r="L197" s="101">
        <f t="shared" si="33"/>
        <v>0</v>
      </c>
      <c r="M197" s="109">
        <f>M198+M199+M202+M203+M204</f>
        <v>0</v>
      </c>
      <c r="N197" s="43">
        <f>N198+N199+N202+N203+N204</f>
        <v>0</v>
      </c>
      <c r="O197" s="101">
        <f t="shared" si="34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7"/>
        <v>0</v>
      </c>
      <c r="D198" s="232"/>
      <c r="E198" s="47"/>
      <c r="F198" s="127">
        <f t="shared" si="31"/>
        <v>0</v>
      </c>
      <c r="G198" s="232"/>
      <c r="H198" s="180"/>
      <c r="I198" s="95">
        <f t="shared" si="32"/>
        <v>0</v>
      </c>
      <c r="J198" s="232"/>
      <c r="K198" s="180"/>
      <c r="L198" s="95">
        <f t="shared" si="33"/>
        <v>0</v>
      </c>
      <c r="M198" s="275"/>
      <c r="N198" s="47"/>
      <c r="O198" s="95">
        <f t="shared" si="34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7"/>
        <v>975</v>
      </c>
      <c r="D199" s="234">
        <f>D200+D201</f>
        <v>975</v>
      </c>
      <c r="E199" s="34">
        <f>E200+E201</f>
        <v>0</v>
      </c>
      <c r="F199" s="131">
        <f t="shared" si="31"/>
        <v>975</v>
      </c>
      <c r="G199" s="234">
        <f>G200+G201</f>
        <v>0</v>
      </c>
      <c r="H199" s="104">
        <f>H200+H201</f>
        <v>0</v>
      </c>
      <c r="I199" s="98">
        <f t="shared" si="32"/>
        <v>0</v>
      </c>
      <c r="J199" s="234">
        <f>J200+J201</f>
        <v>0</v>
      </c>
      <c r="K199" s="104">
        <f>K200+K201</f>
        <v>0</v>
      </c>
      <c r="L199" s="98">
        <f t="shared" si="33"/>
        <v>0</v>
      </c>
      <c r="M199" s="119">
        <f>M200+M201</f>
        <v>0</v>
      </c>
      <c r="N199" s="34">
        <f>N200+N201</f>
        <v>0</v>
      </c>
      <c r="O199" s="98">
        <f t="shared" si="34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7"/>
        <v>975</v>
      </c>
      <c r="D200" s="233">
        <v>975</v>
      </c>
      <c r="E200" s="52"/>
      <c r="F200" s="126">
        <f t="shared" si="31"/>
        <v>975</v>
      </c>
      <c r="G200" s="233"/>
      <c r="H200" s="181"/>
      <c r="I200" s="96">
        <f t="shared" si="32"/>
        <v>0</v>
      </c>
      <c r="J200" s="233"/>
      <c r="K200" s="181"/>
      <c r="L200" s="96">
        <f t="shared" si="33"/>
        <v>0</v>
      </c>
      <c r="M200" s="110"/>
      <c r="N200" s="52"/>
      <c r="O200" s="96">
        <f t="shared" si="34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7"/>
        <v>0</v>
      </c>
      <c r="D201" s="233"/>
      <c r="E201" s="52"/>
      <c r="F201" s="126">
        <f t="shared" si="31"/>
        <v>0</v>
      </c>
      <c r="G201" s="233"/>
      <c r="H201" s="181"/>
      <c r="I201" s="96">
        <f t="shared" si="32"/>
        <v>0</v>
      </c>
      <c r="J201" s="233"/>
      <c r="K201" s="181"/>
      <c r="L201" s="96">
        <f t="shared" si="33"/>
        <v>0</v>
      </c>
      <c r="M201" s="110"/>
      <c r="N201" s="52"/>
      <c r="O201" s="96">
        <f t="shared" si="34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7"/>
        <v>0</v>
      </c>
      <c r="D202" s="233"/>
      <c r="E202" s="52"/>
      <c r="F202" s="126">
        <f t="shared" si="31"/>
        <v>0</v>
      </c>
      <c r="G202" s="233"/>
      <c r="H202" s="181"/>
      <c r="I202" s="96">
        <f t="shared" si="32"/>
        <v>0</v>
      </c>
      <c r="J202" s="233"/>
      <c r="K202" s="181"/>
      <c r="L202" s="96">
        <f t="shared" si="33"/>
        <v>0</v>
      </c>
      <c r="M202" s="110"/>
      <c r="N202" s="52"/>
      <c r="O202" s="96">
        <f t="shared" si="34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7"/>
        <v>0</v>
      </c>
      <c r="D203" s="233"/>
      <c r="E203" s="52"/>
      <c r="F203" s="126">
        <f t="shared" si="31"/>
        <v>0</v>
      </c>
      <c r="G203" s="233"/>
      <c r="H203" s="181"/>
      <c r="I203" s="96">
        <f t="shared" si="32"/>
        <v>0</v>
      </c>
      <c r="J203" s="233"/>
      <c r="K203" s="181"/>
      <c r="L203" s="96">
        <f t="shared" si="33"/>
        <v>0</v>
      </c>
      <c r="M203" s="110"/>
      <c r="N203" s="52"/>
      <c r="O203" s="96">
        <f t="shared" si="34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7"/>
        <v>0</v>
      </c>
      <c r="D204" s="233"/>
      <c r="E204" s="52"/>
      <c r="F204" s="126">
        <f t="shared" si="31"/>
        <v>0</v>
      </c>
      <c r="G204" s="233"/>
      <c r="H204" s="181"/>
      <c r="I204" s="96">
        <f t="shared" si="32"/>
        <v>0</v>
      </c>
      <c r="J204" s="233"/>
      <c r="K204" s="181"/>
      <c r="L204" s="96">
        <f t="shared" si="33"/>
        <v>0</v>
      </c>
      <c r="M204" s="110"/>
      <c r="N204" s="52"/>
      <c r="O204" s="96">
        <f t="shared" si="34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7"/>
        <v>5366</v>
      </c>
      <c r="D205" s="229">
        <f>D206+D216+D217+D226+D227+D228+D230</f>
        <v>5124</v>
      </c>
      <c r="E205" s="43">
        <f>E206+E216+E217+E226+E227+E228+E230</f>
        <v>0</v>
      </c>
      <c r="F205" s="230">
        <f t="shared" si="31"/>
        <v>5124</v>
      </c>
      <c r="G205" s="229">
        <f>G206+G216+G217+G226+G227+G228+G230</f>
        <v>0</v>
      </c>
      <c r="H205" s="91">
        <f>H206+H216+H217+H226+H227+H228+H230</f>
        <v>242</v>
      </c>
      <c r="I205" s="101">
        <f t="shared" si="32"/>
        <v>242</v>
      </c>
      <c r="J205" s="229">
        <f>J206+J216+J217+J226+J227+J228+J230</f>
        <v>0</v>
      </c>
      <c r="K205" s="91">
        <f>K206+K216+K217+K226+K227+K228+K230</f>
        <v>0</v>
      </c>
      <c r="L205" s="101">
        <f t="shared" si="33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34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7"/>
        <v>0</v>
      </c>
      <c r="D206" s="115">
        <f>SUM(D207:D215)</f>
        <v>0</v>
      </c>
      <c r="E206" s="93">
        <f>SUM(E207:E215)</f>
        <v>0</v>
      </c>
      <c r="F206" s="231">
        <f t="shared" si="31"/>
        <v>0</v>
      </c>
      <c r="G206" s="115">
        <f>SUM(G207:G215)</f>
        <v>0</v>
      </c>
      <c r="H206" s="179">
        <f>SUM(H207:H215)</f>
        <v>0</v>
      </c>
      <c r="I206" s="94">
        <f t="shared" si="32"/>
        <v>0</v>
      </c>
      <c r="J206" s="115">
        <f>SUM(J207:J215)</f>
        <v>0</v>
      </c>
      <c r="K206" s="179">
        <f>SUM(K207:K215)</f>
        <v>0</v>
      </c>
      <c r="L206" s="94">
        <f t="shared" si="33"/>
        <v>0</v>
      </c>
      <c r="M206" s="120">
        <f>SUM(M207:M215)</f>
        <v>0</v>
      </c>
      <c r="N206" s="93">
        <f>SUM(N207:N215)</f>
        <v>0</v>
      </c>
      <c r="O206" s="94">
        <f t="shared" si="34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7"/>
        <v>0</v>
      </c>
      <c r="D207" s="232"/>
      <c r="E207" s="47"/>
      <c r="F207" s="127">
        <f t="shared" si="31"/>
        <v>0</v>
      </c>
      <c r="G207" s="232"/>
      <c r="H207" s="180"/>
      <c r="I207" s="95">
        <f t="shared" si="32"/>
        <v>0</v>
      </c>
      <c r="J207" s="232"/>
      <c r="K207" s="180"/>
      <c r="L207" s="95">
        <f t="shared" si="33"/>
        <v>0</v>
      </c>
      <c r="M207" s="275"/>
      <c r="N207" s="47"/>
      <c r="O207" s="95">
        <f t="shared" si="34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7"/>
        <v>0</v>
      </c>
      <c r="D208" s="233"/>
      <c r="E208" s="52"/>
      <c r="F208" s="126">
        <f t="shared" si="31"/>
        <v>0</v>
      </c>
      <c r="G208" s="233"/>
      <c r="H208" s="181"/>
      <c r="I208" s="96">
        <f t="shared" si="32"/>
        <v>0</v>
      </c>
      <c r="J208" s="233"/>
      <c r="K208" s="181"/>
      <c r="L208" s="96">
        <f t="shared" si="33"/>
        <v>0</v>
      </c>
      <c r="M208" s="110"/>
      <c r="N208" s="52"/>
      <c r="O208" s="96">
        <f t="shared" si="34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7"/>
        <v>0</v>
      </c>
      <c r="D209" s="233"/>
      <c r="E209" s="52"/>
      <c r="F209" s="126">
        <f t="shared" si="31"/>
        <v>0</v>
      </c>
      <c r="G209" s="233"/>
      <c r="H209" s="181"/>
      <c r="I209" s="96">
        <f t="shared" si="32"/>
        <v>0</v>
      </c>
      <c r="J209" s="233"/>
      <c r="K209" s="181"/>
      <c r="L209" s="96">
        <f t="shared" si="33"/>
        <v>0</v>
      </c>
      <c r="M209" s="110"/>
      <c r="N209" s="52"/>
      <c r="O209" s="96">
        <f t="shared" si="34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7"/>
        <v>0</v>
      </c>
      <c r="D210" s="233"/>
      <c r="E210" s="52"/>
      <c r="F210" s="126">
        <f t="shared" si="31"/>
        <v>0</v>
      </c>
      <c r="G210" s="233"/>
      <c r="H210" s="181"/>
      <c r="I210" s="96">
        <f t="shared" si="32"/>
        <v>0</v>
      </c>
      <c r="J210" s="233"/>
      <c r="K210" s="181"/>
      <c r="L210" s="96">
        <f t="shared" si="33"/>
        <v>0</v>
      </c>
      <c r="M210" s="110"/>
      <c r="N210" s="52"/>
      <c r="O210" s="96">
        <f t="shared" si="34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7"/>
        <v>0</v>
      </c>
      <c r="D211" s="233"/>
      <c r="E211" s="52"/>
      <c r="F211" s="126">
        <f t="shared" si="31"/>
        <v>0</v>
      </c>
      <c r="G211" s="233"/>
      <c r="H211" s="181"/>
      <c r="I211" s="96">
        <f t="shared" si="32"/>
        <v>0</v>
      </c>
      <c r="J211" s="233"/>
      <c r="K211" s="181"/>
      <c r="L211" s="96">
        <f t="shared" si="33"/>
        <v>0</v>
      </c>
      <c r="M211" s="110"/>
      <c r="N211" s="52"/>
      <c r="O211" s="96">
        <f t="shared" si="34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7"/>
        <v>0</v>
      </c>
      <c r="D212" s="233"/>
      <c r="E212" s="52"/>
      <c r="F212" s="126">
        <f t="shared" si="31"/>
        <v>0</v>
      </c>
      <c r="G212" s="233"/>
      <c r="H212" s="181"/>
      <c r="I212" s="96">
        <f t="shared" si="32"/>
        <v>0</v>
      </c>
      <c r="J212" s="233"/>
      <c r="K212" s="181"/>
      <c r="L212" s="96">
        <f t="shared" si="33"/>
        <v>0</v>
      </c>
      <c r="M212" s="110"/>
      <c r="N212" s="52"/>
      <c r="O212" s="96">
        <f t="shared" si="34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7"/>
        <v>0</v>
      </c>
      <c r="D213" s="233"/>
      <c r="E213" s="52"/>
      <c r="F213" s="126">
        <f t="shared" si="31"/>
        <v>0</v>
      </c>
      <c r="G213" s="233"/>
      <c r="H213" s="181"/>
      <c r="I213" s="96">
        <f t="shared" si="32"/>
        <v>0</v>
      </c>
      <c r="J213" s="233"/>
      <c r="K213" s="181"/>
      <c r="L213" s="96">
        <f t="shared" si="33"/>
        <v>0</v>
      </c>
      <c r="M213" s="110"/>
      <c r="N213" s="52"/>
      <c r="O213" s="96">
        <f t="shared" si="34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7"/>
        <v>0</v>
      </c>
      <c r="D214" s="233"/>
      <c r="E214" s="52"/>
      <c r="F214" s="126">
        <f t="shared" si="31"/>
        <v>0</v>
      </c>
      <c r="G214" s="233"/>
      <c r="H214" s="181"/>
      <c r="I214" s="96">
        <f t="shared" si="32"/>
        <v>0</v>
      </c>
      <c r="J214" s="233"/>
      <c r="K214" s="181"/>
      <c r="L214" s="96">
        <f t="shared" si="33"/>
        <v>0</v>
      </c>
      <c r="M214" s="110"/>
      <c r="N214" s="52"/>
      <c r="O214" s="96">
        <f t="shared" si="34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7"/>
        <v>0</v>
      </c>
      <c r="D215" s="233"/>
      <c r="E215" s="52"/>
      <c r="F215" s="126">
        <f t="shared" si="31"/>
        <v>0</v>
      </c>
      <c r="G215" s="233"/>
      <c r="H215" s="181"/>
      <c r="I215" s="96">
        <f t="shared" si="32"/>
        <v>0</v>
      </c>
      <c r="J215" s="233"/>
      <c r="K215" s="181"/>
      <c r="L215" s="96">
        <f t="shared" si="33"/>
        <v>0</v>
      </c>
      <c r="M215" s="110"/>
      <c r="N215" s="52"/>
      <c r="O215" s="96">
        <f t="shared" si="34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7"/>
        <v>0</v>
      </c>
      <c r="D216" s="233"/>
      <c r="E216" s="52"/>
      <c r="F216" s="126">
        <f t="shared" si="31"/>
        <v>0</v>
      </c>
      <c r="G216" s="233"/>
      <c r="H216" s="181"/>
      <c r="I216" s="96">
        <f t="shared" si="32"/>
        <v>0</v>
      </c>
      <c r="J216" s="233"/>
      <c r="K216" s="181"/>
      <c r="L216" s="96">
        <f t="shared" si="33"/>
        <v>0</v>
      </c>
      <c r="M216" s="110"/>
      <c r="N216" s="52"/>
      <c r="O216" s="96">
        <f t="shared" si="34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7"/>
        <v>5366</v>
      </c>
      <c r="D217" s="234">
        <f>SUM(D218:D225)</f>
        <v>5124</v>
      </c>
      <c r="E217" s="34">
        <f>SUM(E218:E225)</f>
        <v>0</v>
      </c>
      <c r="F217" s="131">
        <f t="shared" si="31"/>
        <v>5124</v>
      </c>
      <c r="G217" s="234">
        <f>SUM(G218:G225)</f>
        <v>0</v>
      </c>
      <c r="H217" s="104">
        <f>SUM(H218:H225)</f>
        <v>242</v>
      </c>
      <c r="I217" s="98">
        <f t="shared" si="32"/>
        <v>242</v>
      </c>
      <c r="J217" s="234">
        <f>SUM(J218:J225)</f>
        <v>0</v>
      </c>
      <c r="K217" s="104">
        <f>SUM(K218:K225)</f>
        <v>0</v>
      </c>
      <c r="L217" s="98">
        <f t="shared" si="33"/>
        <v>0</v>
      </c>
      <c r="M217" s="119">
        <f>SUM(M218:M225)</f>
        <v>0</v>
      </c>
      <c r="N217" s="34">
        <f>SUM(N218:N225)</f>
        <v>0</v>
      </c>
      <c r="O217" s="98">
        <f t="shared" si="34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7"/>
        <v>0</v>
      </c>
      <c r="D218" s="233"/>
      <c r="E218" s="52"/>
      <c r="F218" s="126">
        <f t="shared" si="31"/>
        <v>0</v>
      </c>
      <c r="G218" s="233"/>
      <c r="H218" s="181"/>
      <c r="I218" s="96">
        <f t="shared" si="32"/>
        <v>0</v>
      </c>
      <c r="J218" s="233"/>
      <c r="K218" s="181"/>
      <c r="L218" s="96">
        <f t="shared" si="33"/>
        <v>0</v>
      </c>
      <c r="M218" s="110"/>
      <c r="N218" s="52"/>
      <c r="O218" s="96">
        <f t="shared" si="34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7"/>
        <v>800</v>
      </c>
      <c r="D219" s="233">
        <v>800</v>
      </c>
      <c r="E219" s="52"/>
      <c r="F219" s="126">
        <f t="shared" si="31"/>
        <v>800</v>
      </c>
      <c r="G219" s="233"/>
      <c r="H219" s="181"/>
      <c r="I219" s="96">
        <f t="shared" si="32"/>
        <v>0</v>
      </c>
      <c r="J219" s="233"/>
      <c r="K219" s="181"/>
      <c r="L219" s="96">
        <f t="shared" si="33"/>
        <v>0</v>
      </c>
      <c r="M219" s="110"/>
      <c r="N219" s="52"/>
      <c r="O219" s="96">
        <f t="shared" si="34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7"/>
        <v>242</v>
      </c>
      <c r="D220" s="233"/>
      <c r="E220" s="52"/>
      <c r="F220" s="126">
        <f t="shared" si="31"/>
        <v>0</v>
      </c>
      <c r="G220" s="233"/>
      <c r="H220" s="181">
        <v>242</v>
      </c>
      <c r="I220" s="96">
        <f t="shared" si="32"/>
        <v>242</v>
      </c>
      <c r="J220" s="233"/>
      <c r="K220" s="181"/>
      <c r="L220" s="96">
        <f t="shared" si="33"/>
        <v>0</v>
      </c>
      <c r="M220" s="110"/>
      <c r="N220" s="52"/>
      <c r="O220" s="96">
        <f t="shared" si="34"/>
        <v>0</v>
      </c>
      <c r="P220" s="351" t="s">
        <v>376</v>
      </c>
    </row>
    <row r="221" spans="1:16" ht="24" x14ac:dyDescent="0.25">
      <c r="A221" s="31">
        <v>5234</v>
      </c>
      <c r="B221" s="50" t="s">
        <v>193</v>
      </c>
      <c r="C221" s="343">
        <f t="shared" si="27"/>
        <v>0</v>
      </c>
      <c r="D221" s="233"/>
      <c r="E221" s="52"/>
      <c r="F221" s="126">
        <f t="shared" si="31"/>
        <v>0</v>
      </c>
      <c r="G221" s="233"/>
      <c r="H221" s="181"/>
      <c r="I221" s="96">
        <f t="shared" si="32"/>
        <v>0</v>
      </c>
      <c r="J221" s="233"/>
      <c r="K221" s="181"/>
      <c r="L221" s="96">
        <f t="shared" si="33"/>
        <v>0</v>
      </c>
      <c r="M221" s="110"/>
      <c r="N221" s="52"/>
      <c r="O221" s="96">
        <f t="shared" si="34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7"/>
        <v>0</v>
      </c>
      <c r="D222" s="233"/>
      <c r="E222" s="52"/>
      <c r="F222" s="126">
        <f t="shared" si="31"/>
        <v>0</v>
      </c>
      <c r="G222" s="233"/>
      <c r="H222" s="181"/>
      <c r="I222" s="96">
        <f t="shared" si="32"/>
        <v>0</v>
      </c>
      <c r="J222" s="233"/>
      <c r="K222" s="181"/>
      <c r="L222" s="96">
        <f t="shared" si="33"/>
        <v>0</v>
      </c>
      <c r="M222" s="110"/>
      <c r="N222" s="52"/>
      <c r="O222" s="96">
        <f t="shared" si="34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7"/>
        <v>0</v>
      </c>
      <c r="D223" s="233"/>
      <c r="E223" s="52"/>
      <c r="F223" s="126">
        <f t="shared" si="31"/>
        <v>0</v>
      </c>
      <c r="G223" s="233"/>
      <c r="H223" s="181"/>
      <c r="I223" s="96">
        <f t="shared" si="32"/>
        <v>0</v>
      </c>
      <c r="J223" s="233"/>
      <c r="K223" s="181"/>
      <c r="L223" s="96">
        <f t="shared" si="33"/>
        <v>0</v>
      </c>
      <c r="M223" s="110"/>
      <c r="N223" s="52"/>
      <c r="O223" s="96">
        <f t="shared" si="34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7"/>
        <v>4324</v>
      </c>
      <c r="D224" s="233">
        <f>600+3724</f>
        <v>4324</v>
      </c>
      <c r="E224" s="52"/>
      <c r="F224" s="126">
        <f t="shared" si="31"/>
        <v>4324</v>
      </c>
      <c r="G224" s="233"/>
      <c r="H224" s="181"/>
      <c r="I224" s="96">
        <f t="shared" si="32"/>
        <v>0</v>
      </c>
      <c r="J224" s="233"/>
      <c r="K224" s="181"/>
      <c r="L224" s="96">
        <f t="shared" si="33"/>
        <v>0</v>
      </c>
      <c r="M224" s="110"/>
      <c r="N224" s="52"/>
      <c r="O224" s="96">
        <f t="shared" si="34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7"/>
        <v>0</v>
      </c>
      <c r="D225" s="233"/>
      <c r="E225" s="52"/>
      <c r="F225" s="126">
        <f t="shared" si="31"/>
        <v>0</v>
      </c>
      <c r="G225" s="233"/>
      <c r="H225" s="181"/>
      <c r="I225" s="96">
        <f t="shared" si="32"/>
        <v>0</v>
      </c>
      <c r="J225" s="233"/>
      <c r="K225" s="181"/>
      <c r="L225" s="96">
        <f t="shared" si="33"/>
        <v>0</v>
      </c>
      <c r="M225" s="110"/>
      <c r="N225" s="52"/>
      <c r="O225" s="96">
        <f t="shared" si="34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7"/>
        <v>0</v>
      </c>
      <c r="D226" s="233"/>
      <c r="E226" s="52"/>
      <c r="F226" s="126">
        <f t="shared" si="31"/>
        <v>0</v>
      </c>
      <c r="G226" s="233"/>
      <c r="H226" s="181"/>
      <c r="I226" s="96">
        <f t="shared" si="32"/>
        <v>0</v>
      </c>
      <c r="J226" s="233"/>
      <c r="K226" s="181"/>
      <c r="L226" s="96">
        <f t="shared" si="33"/>
        <v>0</v>
      </c>
      <c r="M226" s="110"/>
      <c r="N226" s="52"/>
      <c r="O226" s="96">
        <f t="shared" si="34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7"/>
        <v>0</v>
      </c>
      <c r="D227" s="233"/>
      <c r="E227" s="52"/>
      <c r="F227" s="126">
        <f t="shared" si="31"/>
        <v>0</v>
      </c>
      <c r="G227" s="233"/>
      <c r="H227" s="181"/>
      <c r="I227" s="96">
        <f t="shared" si="32"/>
        <v>0</v>
      </c>
      <c r="J227" s="233"/>
      <c r="K227" s="181"/>
      <c r="L227" s="96">
        <f t="shared" si="33"/>
        <v>0</v>
      </c>
      <c r="M227" s="110"/>
      <c r="N227" s="52"/>
      <c r="O227" s="96">
        <f t="shared" si="34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7"/>
        <v>0</v>
      </c>
      <c r="D228" s="234">
        <f>SUM(D229)</f>
        <v>0</v>
      </c>
      <c r="E228" s="34">
        <f>SUM(E229)</f>
        <v>0</v>
      </c>
      <c r="F228" s="131">
        <f t="shared" si="31"/>
        <v>0</v>
      </c>
      <c r="G228" s="234">
        <f>SUM(G229)</f>
        <v>0</v>
      </c>
      <c r="H228" s="104">
        <f>SUM(H229)</f>
        <v>0</v>
      </c>
      <c r="I228" s="98">
        <f t="shared" si="32"/>
        <v>0</v>
      </c>
      <c r="J228" s="234">
        <f>SUM(J229)</f>
        <v>0</v>
      </c>
      <c r="K228" s="104">
        <f>SUM(K229)</f>
        <v>0</v>
      </c>
      <c r="L228" s="98">
        <f t="shared" si="33"/>
        <v>0</v>
      </c>
      <c r="M228" s="119">
        <f>SUM(M229)</f>
        <v>0</v>
      </c>
      <c r="N228" s="34">
        <f>SUM(N229)</f>
        <v>0</v>
      </c>
      <c r="O228" s="98">
        <f t="shared" si="34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7"/>
        <v>0</v>
      </c>
      <c r="D229" s="233"/>
      <c r="E229" s="52"/>
      <c r="F229" s="126">
        <f t="shared" si="31"/>
        <v>0</v>
      </c>
      <c r="G229" s="233"/>
      <c r="H229" s="181"/>
      <c r="I229" s="96">
        <f t="shared" si="32"/>
        <v>0</v>
      </c>
      <c r="J229" s="233"/>
      <c r="K229" s="181"/>
      <c r="L229" s="96">
        <f t="shared" si="33"/>
        <v>0</v>
      </c>
      <c r="M229" s="110"/>
      <c r="N229" s="52"/>
      <c r="O229" s="96">
        <f t="shared" si="34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7"/>
        <v>0</v>
      </c>
      <c r="D230" s="235"/>
      <c r="E230" s="99"/>
      <c r="F230" s="236">
        <f t="shared" si="31"/>
        <v>0</v>
      </c>
      <c r="G230" s="235"/>
      <c r="H230" s="182"/>
      <c r="I230" s="100">
        <f t="shared" si="32"/>
        <v>0</v>
      </c>
      <c r="J230" s="235"/>
      <c r="K230" s="182"/>
      <c r="L230" s="100">
        <f t="shared" si="33"/>
        <v>0</v>
      </c>
      <c r="M230" s="282"/>
      <c r="N230" s="99"/>
      <c r="O230" s="100">
        <f t="shared" si="34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7"/>
        <v>0</v>
      </c>
      <c r="D231" s="227">
        <f>D232+D252+D259</f>
        <v>0</v>
      </c>
      <c r="E231" s="88">
        <f>E232+E252+E259</f>
        <v>0</v>
      </c>
      <c r="F231" s="228">
        <f t="shared" si="31"/>
        <v>0</v>
      </c>
      <c r="G231" s="227">
        <f>G232+G252+G259</f>
        <v>0</v>
      </c>
      <c r="H231" s="178">
        <f>H232+H252+H259</f>
        <v>0</v>
      </c>
      <c r="I231" s="89">
        <f t="shared" si="32"/>
        <v>0</v>
      </c>
      <c r="J231" s="227">
        <f>J232+J252+J259</f>
        <v>0</v>
      </c>
      <c r="K231" s="178">
        <f>K232+K252+K259</f>
        <v>0</v>
      </c>
      <c r="L231" s="89">
        <f t="shared" si="33"/>
        <v>0</v>
      </c>
      <c r="M231" s="122">
        <f>M232+M252+M259</f>
        <v>0</v>
      </c>
      <c r="N231" s="88">
        <f>N232+N252+N259</f>
        <v>0</v>
      </c>
      <c r="O231" s="89">
        <f t="shared" si="34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32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33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34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7"/>
        <v>0</v>
      </c>
      <c r="D233" s="232"/>
      <c r="E233" s="47"/>
      <c r="F233" s="127">
        <f t="shared" si="31"/>
        <v>0</v>
      </c>
      <c r="G233" s="232"/>
      <c r="H233" s="180"/>
      <c r="I233" s="95">
        <f t="shared" si="32"/>
        <v>0</v>
      </c>
      <c r="J233" s="232"/>
      <c r="K233" s="180"/>
      <c r="L233" s="95">
        <f t="shared" si="33"/>
        <v>0</v>
      </c>
      <c r="M233" s="275"/>
      <c r="N233" s="47"/>
      <c r="O233" s="95">
        <f t="shared" si="34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7"/>
        <v>0</v>
      </c>
      <c r="D234" s="233">
        <f>SUM(D235)</f>
        <v>0</v>
      </c>
      <c r="E234" s="181">
        <f>SUM(E235)</f>
        <v>0</v>
      </c>
      <c r="F234" s="131">
        <f t="shared" si="31"/>
        <v>0</v>
      </c>
      <c r="G234" s="233">
        <f>SUM(G235)</f>
        <v>0</v>
      </c>
      <c r="H234" s="181">
        <f>SUM(H235)</f>
        <v>0</v>
      </c>
      <c r="I234" s="98">
        <f t="shared" si="32"/>
        <v>0</v>
      </c>
      <c r="J234" s="233">
        <f>SUM(J235)</f>
        <v>0</v>
      </c>
      <c r="K234" s="181">
        <f>SUM(K235)</f>
        <v>0</v>
      </c>
      <c r="L234" s="98">
        <f t="shared" si="33"/>
        <v>0</v>
      </c>
      <c r="M234" s="233">
        <f>SUM(M235)</f>
        <v>0</v>
      </c>
      <c r="N234" s="181">
        <f>SUM(N235)</f>
        <v>0</v>
      </c>
      <c r="O234" s="98">
        <f t="shared" si="34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7"/>
        <v>0</v>
      </c>
      <c r="D235" s="233"/>
      <c r="E235" s="52"/>
      <c r="F235" s="131">
        <f t="shared" si="31"/>
        <v>0</v>
      </c>
      <c r="G235" s="233"/>
      <c r="H235" s="181"/>
      <c r="I235" s="98">
        <f t="shared" si="32"/>
        <v>0</v>
      </c>
      <c r="J235" s="233"/>
      <c r="K235" s="181"/>
      <c r="L235" s="98">
        <f t="shared" si="33"/>
        <v>0</v>
      </c>
      <c r="M235" s="110"/>
      <c r="N235" s="52"/>
      <c r="O235" s="98">
        <f t="shared" si="34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7"/>
        <v>0</v>
      </c>
      <c r="D236" s="234">
        <f>SUM(D237:D238)</f>
        <v>0</v>
      </c>
      <c r="E236" s="34">
        <f>SUM(E237:E238)</f>
        <v>0</v>
      </c>
      <c r="F236" s="131">
        <f t="shared" si="31"/>
        <v>0</v>
      </c>
      <c r="G236" s="234">
        <f>SUM(G237:G238)</f>
        <v>0</v>
      </c>
      <c r="H236" s="104">
        <f>SUM(H237:H238)</f>
        <v>0</v>
      </c>
      <c r="I236" s="98">
        <f t="shared" si="32"/>
        <v>0</v>
      </c>
      <c r="J236" s="234">
        <f>SUM(J237:J238)</f>
        <v>0</v>
      </c>
      <c r="K236" s="104">
        <f>SUM(K237:K238)</f>
        <v>0</v>
      </c>
      <c r="L236" s="98">
        <f t="shared" si="33"/>
        <v>0</v>
      </c>
      <c r="M236" s="119">
        <f>SUM(M237:M238)</f>
        <v>0</v>
      </c>
      <c r="N236" s="34">
        <f>SUM(N237:N238)</f>
        <v>0</v>
      </c>
      <c r="O236" s="98">
        <f t="shared" si="34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7"/>
        <v>0</v>
      </c>
      <c r="D237" s="233"/>
      <c r="E237" s="52"/>
      <c r="F237" s="126">
        <f t="shared" si="31"/>
        <v>0</v>
      </c>
      <c r="G237" s="233"/>
      <c r="H237" s="181"/>
      <c r="I237" s="96">
        <f t="shared" si="32"/>
        <v>0</v>
      </c>
      <c r="J237" s="233"/>
      <c r="K237" s="181"/>
      <c r="L237" s="96">
        <f t="shared" si="33"/>
        <v>0</v>
      </c>
      <c r="M237" s="110"/>
      <c r="N237" s="52"/>
      <c r="O237" s="96">
        <f t="shared" si="34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7"/>
        <v>0</v>
      </c>
      <c r="D238" s="233"/>
      <c r="E238" s="52"/>
      <c r="F238" s="126">
        <f t="shared" si="31"/>
        <v>0</v>
      </c>
      <c r="G238" s="233"/>
      <c r="H238" s="181"/>
      <c r="I238" s="96">
        <f t="shared" si="32"/>
        <v>0</v>
      </c>
      <c r="J238" s="233"/>
      <c r="K238" s="181"/>
      <c r="L238" s="96">
        <f t="shared" si="33"/>
        <v>0</v>
      </c>
      <c r="M238" s="110"/>
      <c r="N238" s="52"/>
      <c r="O238" s="96">
        <f t="shared" si="34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7"/>
        <v>0</v>
      </c>
      <c r="D239" s="234">
        <f>SUM(D240:D244)</f>
        <v>0</v>
      </c>
      <c r="E239" s="34">
        <f>SUM(E240:E244)</f>
        <v>0</v>
      </c>
      <c r="F239" s="131">
        <f t="shared" si="31"/>
        <v>0</v>
      </c>
      <c r="G239" s="234">
        <f>SUM(G240:G244)</f>
        <v>0</v>
      </c>
      <c r="H239" s="104">
        <f>SUM(H240:H244)</f>
        <v>0</v>
      </c>
      <c r="I239" s="98">
        <f t="shared" si="32"/>
        <v>0</v>
      </c>
      <c r="J239" s="234">
        <f>SUM(J240:J244)</f>
        <v>0</v>
      </c>
      <c r="K239" s="104">
        <f>SUM(K240:K244)</f>
        <v>0</v>
      </c>
      <c r="L239" s="98">
        <f t="shared" si="33"/>
        <v>0</v>
      </c>
      <c r="M239" s="119">
        <f>SUM(M240:M244)</f>
        <v>0</v>
      </c>
      <c r="N239" s="34">
        <f>SUM(N240:N244)</f>
        <v>0</v>
      </c>
      <c r="O239" s="98">
        <f t="shared" si="34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7"/>
        <v>0</v>
      </c>
      <c r="D240" s="233"/>
      <c r="E240" s="52"/>
      <c r="F240" s="126">
        <f t="shared" si="31"/>
        <v>0</v>
      </c>
      <c r="G240" s="233"/>
      <c r="H240" s="181"/>
      <c r="I240" s="96">
        <f t="shared" si="32"/>
        <v>0</v>
      </c>
      <c r="J240" s="233"/>
      <c r="K240" s="181"/>
      <c r="L240" s="96">
        <f t="shared" si="33"/>
        <v>0</v>
      </c>
      <c r="M240" s="110"/>
      <c r="N240" s="52"/>
      <c r="O240" s="96">
        <f t="shared" si="34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7"/>
        <v>0</v>
      </c>
      <c r="D241" s="233"/>
      <c r="E241" s="52"/>
      <c r="F241" s="126">
        <f t="shared" si="31"/>
        <v>0</v>
      </c>
      <c r="G241" s="233"/>
      <c r="H241" s="181"/>
      <c r="I241" s="96">
        <f t="shared" si="32"/>
        <v>0</v>
      </c>
      <c r="J241" s="233"/>
      <c r="K241" s="181"/>
      <c r="L241" s="96">
        <f t="shared" si="33"/>
        <v>0</v>
      </c>
      <c r="M241" s="110"/>
      <c r="N241" s="52"/>
      <c r="O241" s="96">
        <f t="shared" si="34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7"/>
        <v>0</v>
      </c>
      <c r="D242" s="233"/>
      <c r="E242" s="52"/>
      <c r="F242" s="126">
        <f t="shared" si="31"/>
        <v>0</v>
      </c>
      <c r="G242" s="233"/>
      <c r="H242" s="181"/>
      <c r="I242" s="96">
        <f t="shared" si="32"/>
        <v>0</v>
      </c>
      <c r="J242" s="233"/>
      <c r="K242" s="181"/>
      <c r="L242" s="96">
        <f t="shared" si="33"/>
        <v>0</v>
      </c>
      <c r="M242" s="110"/>
      <c r="N242" s="52"/>
      <c r="O242" s="96">
        <f t="shared" si="34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7"/>
        <v>0</v>
      </c>
      <c r="D243" s="233"/>
      <c r="E243" s="52"/>
      <c r="F243" s="126">
        <f t="shared" si="31"/>
        <v>0</v>
      </c>
      <c r="G243" s="233"/>
      <c r="H243" s="181"/>
      <c r="I243" s="96">
        <f t="shared" si="32"/>
        <v>0</v>
      </c>
      <c r="J243" s="233"/>
      <c r="K243" s="181"/>
      <c r="L243" s="96">
        <f t="shared" si="33"/>
        <v>0</v>
      </c>
      <c r="M243" s="110"/>
      <c r="N243" s="52"/>
      <c r="O243" s="96">
        <f t="shared" si="34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7"/>
        <v>0</v>
      </c>
      <c r="D244" s="233"/>
      <c r="E244" s="52"/>
      <c r="F244" s="126">
        <f t="shared" si="31"/>
        <v>0</v>
      </c>
      <c r="G244" s="233"/>
      <c r="H244" s="181"/>
      <c r="I244" s="96">
        <f t="shared" si="32"/>
        <v>0</v>
      </c>
      <c r="J244" s="233"/>
      <c r="K244" s="181"/>
      <c r="L244" s="96">
        <f t="shared" si="33"/>
        <v>0</v>
      </c>
      <c r="M244" s="110"/>
      <c r="N244" s="52"/>
      <c r="O244" s="96">
        <f t="shared" si="34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7"/>
        <v>0</v>
      </c>
      <c r="D245" s="233"/>
      <c r="E245" s="52"/>
      <c r="F245" s="126">
        <f t="shared" ref="F245:F286" si="38">D245+E245</f>
        <v>0</v>
      </c>
      <c r="G245" s="233"/>
      <c r="H245" s="181"/>
      <c r="I245" s="96">
        <f t="shared" ref="I245:I286" si="39">G245+H245</f>
        <v>0</v>
      </c>
      <c r="J245" s="233"/>
      <c r="K245" s="181"/>
      <c r="L245" s="96">
        <f t="shared" ref="L245:L286" si="40">J245+K245</f>
        <v>0</v>
      </c>
      <c r="M245" s="110"/>
      <c r="N245" s="52"/>
      <c r="O245" s="96">
        <f t="shared" ref="O245:O276" si="41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7"/>
        <v>0</v>
      </c>
      <c r="D246" s="233"/>
      <c r="E246" s="52"/>
      <c r="F246" s="126">
        <f t="shared" si="38"/>
        <v>0</v>
      </c>
      <c r="G246" s="233"/>
      <c r="H246" s="181"/>
      <c r="I246" s="96">
        <f t="shared" si="39"/>
        <v>0</v>
      </c>
      <c r="J246" s="233"/>
      <c r="K246" s="181"/>
      <c r="L246" s="96">
        <f t="shared" si="40"/>
        <v>0</v>
      </c>
      <c r="M246" s="110"/>
      <c r="N246" s="52"/>
      <c r="O246" s="96">
        <f t="shared" si="41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7"/>
        <v>0</v>
      </c>
      <c r="D247" s="237">
        <f>SUM(D248:D251)</f>
        <v>0</v>
      </c>
      <c r="E247" s="60">
        <f>SUM(E248:E251)</f>
        <v>0</v>
      </c>
      <c r="F247" s="238">
        <f t="shared" si="38"/>
        <v>0</v>
      </c>
      <c r="G247" s="237">
        <f>SUM(G248:G251)</f>
        <v>0</v>
      </c>
      <c r="H247" s="183">
        <f t="shared" ref="H247" si="42">SUM(H248:H251)</f>
        <v>0</v>
      </c>
      <c r="I247" s="103">
        <f t="shared" si="39"/>
        <v>0</v>
      </c>
      <c r="J247" s="237">
        <f>SUM(J248:J251)</f>
        <v>0</v>
      </c>
      <c r="K247" s="183">
        <f t="shared" ref="K247" si="43">SUM(K248:K251)</f>
        <v>0</v>
      </c>
      <c r="L247" s="103">
        <f t="shared" si="40"/>
        <v>0</v>
      </c>
      <c r="M247" s="125">
        <f t="shared" ref="M247:N247" si="44">SUM(M248:M251)</f>
        <v>0</v>
      </c>
      <c r="N247" s="293">
        <f t="shared" si="44"/>
        <v>0</v>
      </c>
      <c r="O247" s="298">
        <f t="shared" si="41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7"/>
        <v>0</v>
      </c>
      <c r="D248" s="233"/>
      <c r="E248" s="52"/>
      <c r="F248" s="126">
        <f t="shared" si="38"/>
        <v>0</v>
      </c>
      <c r="G248" s="233"/>
      <c r="H248" s="181"/>
      <c r="I248" s="96">
        <f t="shared" si="39"/>
        <v>0</v>
      </c>
      <c r="J248" s="233"/>
      <c r="K248" s="181"/>
      <c r="L248" s="96">
        <f t="shared" si="40"/>
        <v>0</v>
      </c>
      <c r="M248" s="110"/>
      <c r="N248" s="52"/>
      <c r="O248" s="96">
        <f t="shared" si="41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7"/>
        <v>0</v>
      </c>
      <c r="D249" s="233"/>
      <c r="E249" s="52"/>
      <c r="F249" s="126">
        <f t="shared" si="38"/>
        <v>0</v>
      </c>
      <c r="G249" s="233"/>
      <c r="H249" s="181"/>
      <c r="I249" s="96">
        <f t="shared" si="39"/>
        <v>0</v>
      </c>
      <c r="J249" s="233"/>
      <c r="K249" s="181"/>
      <c r="L249" s="96">
        <f t="shared" si="40"/>
        <v>0</v>
      </c>
      <c r="M249" s="110"/>
      <c r="N249" s="52"/>
      <c r="O249" s="96">
        <f t="shared" si="41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7"/>
        <v>0</v>
      </c>
      <c r="D250" s="233"/>
      <c r="E250" s="52"/>
      <c r="F250" s="126">
        <f t="shared" si="38"/>
        <v>0</v>
      </c>
      <c r="G250" s="233"/>
      <c r="H250" s="181"/>
      <c r="I250" s="96">
        <f t="shared" si="39"/>
        <v>0</v>
      </c>
      <c r="J250" s="233"/>
      <c r="K250" s="181"/>
      <c r="L250" s="96">
        <f t="shared" si="40"/>
        <v>0</v>
      </c>
      <c r="M250" s="110"/>
      <c r="N250" s="52"/>
      <c r="O250" s="96">
        <f t="shared" si="41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7"/>
        <v>0</v>
      </c>
      <c r="D251" s="233"/>
      <c r="E251" s="52"/>
      <c r="F251" s="126">
        <f t="shared" si="38"/>
        <v>0</v>
      </c>
      <c r="G251" s="233"/>
      <c r="H251" s="181"/>
      <c r="I251" s="96">
        <f t="shared" si="39"/>
        <v>0</v>
      </c>
      <c r="J251" s="233"/>
      <c r="K251" s="181"/>
      <c r="L251" s="96">
        <f t="shared" si="40"/>
        <v>0</v>
      </c>
      <c r="M251" s="110"/>
      <c r="N251" s="52"/>
      <c r="O251" s="96">
        <f t="shared" si="41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7"/>
        <v>0</v>
      </c>
      <c r="D252" s="229">
        <f>SUM(D253,D257,D258)</f>
        <v>0</v>
      </c>
      <c r="E252" s="43">
        <f>SUM(E253,E257,E258)</f>
        <v>0</v>
      </c>
      <c r="F252" s="230">
        <f t="shared" si="38"/>
        <v>0</v>
      </c>
      <c r="G252" s="229">
        <f>SUM(G253,G257,G258)</f>
        <v>0</v>
      </c>
      <c r="H252" s="91">
        <f t="shared" ref="H252" si="45">SUM(H253,H257,H258)</f>
        <v>0</v>
      </c>
      <c r="I252" s="101">
        <f t="shared" si="39"/>
        <v>0</v>
      </c>
      <c r="J252" s="229">
        <f>SUM(J253,J257,J258)</f>
        <v>0</v>
      </c>
      <c r="K252" s="91">
        <f t="shared" ref="K252" si="46">SUM(K253,K257,K258)</f>
        <v>0</v>
      </c>
      <c r="L252" s="101">
        <f t="shared" si="40"/>
        <v>0</v>
      </c>
      <c r="M252" s="121">
        <f t="shared" ref="M252:N252" si="47">SUM(M253,M257,M258)</f>
        <v>0</v>
      </c>
      <c r="N252" s="55">
        <f t="shared" si="47"/>
        <v>0</v>
      </c>
      <c r="O252" s="265">
        <f t="shared" si="41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7"/>
        <v>0</v>
      </c>
      <c r="D253" s="237">
        <f>SUM(D254:D256)</f>
        <v>0</v>
      </c>
      <c r="E253" s="60">
        <f>SUM(E254:E256)</f>
        <v>0</v>
      </c>
      <c r="F253" s="238">
        <f t="shared" si="38"/>
        <v>0</v>
      </c>
      <c r="G253" s="237">
        <f>SUM(G254:G256)</f>
        <v>0</v>
      </c>
      <c r="H253" s="183">
        <f t="shared" ref="H253" si="48">SUM(H254:H256)</f>
        <v>0</v>
      </c>
      <c r="I253" s="103">
        <f t="shared" si="39"/>
        <v>0</v>
      </c>
      <c r="J253" s="237">
        <f>SUM(J254:J256)</f>
        <v>0</v>
      </c>
      <c r="K253" s="183">
        <f t="shared" ref="K253" si="49">SUM(K254:K256)</f>
        <v>0</v>
      </c>
      <c r="L253" s="103">
        <f t="shared" si="40"/>
        <v>0</v>
      </c>
      <c r="M253" s="124">
        <f t="shared" ref="M253:N253" si="50">SUM(M254:M256)</f>
        <v>0</v>
      </c>
      <c r="N253" s="60">
        <f t="shared" si="50"/>
        <v>0</v>
      </c>
      <c r="O253" s="103">
        <f t="shared" si="41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7"/>
        <v>0</v>
      </c>
      <c r="D254" s="233"/>
      <c r="E254" s="52"/>
      <c r="F254" s="126">
        <f t="shared" si="38"/>
        <v>0</v>
      </c>
      <c r="G254" s="233"/>
      <c r="H254" s="181"/>
      <c r="I254" s="96">
        <f t="shared" si="39"/>
        <v>0</v>
      </c>
      <c r="J254" s="233"/>
      <c r="K254" s="181"/>
      <c r="L254" s="96">
        <f t="shared" si="40"/>
        <v>0</v>
      </c>
      <c r="M254" s="110"/>
      <c r="N254" s="52"/>
      <c r="O254" s="96">
        <f t="shared" si="41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7"/>
        <v>0</v>
      </c>
      <c r="D255" s="233"/>
      <c r="E255" s="52"/>
      <c r="F255" s="126">
        <f t="shared" si="38"/>
        <v>0</v>
      </c>
      <c r="G255" s="233"/>
      <c r="H255" s="181"/>
      <c r="I255" s="96">
        <f t="shared" si="39"/>
        <v>0</v>
      </c>
      <c r="J255" s="233"/>
      <c r="K255" s="181"/>
      <c r="L255" s="96">
        <f t="shared" si="40"/>
        <v>0</v>
      </c>
      <c r="M255" s="110"/>
      <c r="N255" s="52"/>
      <c r="O255" s="96">
        <f t="shared" si="41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7"/>
        <v>0</v>
      </c>
      <c r="D256" s="232"/>
      <c r="E256" s="47"/>
      <c r="F256" s="127">
        <f t="shared" si="38"/>
        <v>0</v>
      </c>
      <c r="G256" s="232"/>
      <c r="H256" s="180"/>
      <c r="I256" s="95">
        <f t="shared" si="39"/>
        <v>0</v>
      </c>
      <c r="J256" s="232"/>
      <c r="K256" s="180"/>
      <c r="L256" s="95">
        <f t="shared" si="40"/>
        <v>0</v>
      </c>
      <c r="M256" s="275"/>
      <c r="N256" s="47"/>
      <c r="O256" s="95">
        <f t="shared" si="41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51">F257+I257+L257+O257</f>
        <v>0</v>
      </c>
      <c r="D257" s="241"/>
      <c r="E257" s="112"/>
      <c r="F257" s="242">
        <f t="shared" si="38"/>
        <v>0</v>
      </c>
      <c r="G257" s="241"/>
      <c r="H257" s="185"/>
      <c r="I257" s="135">
        <f t="shared" si="39"/>
        <v>0</v>
      </c>
      <c r="J257" s="241"/>
      <c r="K257" s="185"/>
      <c r="L257" s="135">
        <f t="shared" si="40"/>
        <v>0</v>
      </c>
      <c r="M257" s="113"/>
      <c r="N257" s="112"/>
      <c r="O257" s="135">
        <f t="shared" si="41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51"/>
        <v>0</v>
      </c>
      <c r="D258" s="233"/>
      <c r="E258" s="52"/>
      <c r="F258" s="126">
        <f t="shared" si="38"/>
        <v>0</v>
      </c>
      <c r="G258" s="233"/>
      <c r="H258" s="181"/>
      <c r="I258" s="96">
        <f t="shared" si="39"/>
        <v>0</v>
      </c>
      <c r="J258" s="233"/>
      <c r="K258" s="181"/>
      <c r="L258" s="96">
        <f t="shared" si="40"/>
        <v>0</v>
      </c>
      <c r="M258" s="110"/>
      <c r="N258" s="52"/>
      <c r="O258" s="96">
        <f t="shared" si="41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51"/>
        <v>0</v>
      </c>
      <c r="D259" s="229">
        <f>SUM(D260,D264)</f>
        <v>0</v>
      </c>
      <c r="E259" s="43">
        <f>SUM(E260,E264)</f>
        <v>0</v>
      </c>
      <c r="F259" s="230">
        <f t="shared" si="38"/>
        <v>0</v>
      </c>
      <c r="G259" s="229">
        <f>SUM(G260,G264)</f>
        <v>0</v>
      </c>
      <c r="H259" s="91">
        <f t="shared" ref="H259" si="52">SUM(H260,H264)</f>
        <v>0</v>
      </c>
      <c r="I259" s="101">
        <f t="shared" si="39"/>
        <v>0</v>
      </c>
      <c r="J259" s="229">
        <f>SUM(J260,J264)</f>
        <v>0</v>
      </c>
      <c r="K259" s="91">
        <f t="shared" ref="K259" si="53">SUM(K260,K264)</f>
        <v>0</v>
      </c>
      <c r="L259" s="101">
        <f t="shared" si="40"/>
        <v>0</v>
      </c>
      <c r="M259" s="121">
        <f t="shared" ref="M259:N259" si="54">SUM(M260,M264)</f>
        <v>0</v>
      </c>
      <c r="N259" s="55">
        <f t="shared" si="54"/>
        <v>0</v>
      </c>
      <c r="O259" s="265">
        <f t="shared" si="41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51"/>
        <v>0</v>
      </c>
      <c r="D260" s="237">
        <f>SUM(D261:D263)</f>
        <v>0</v>
      </c>
      <c r="E260" s="60">
        <f>SUM(E261:E263)</f>
        <v>0</v>
      </c>
      <c r="F260" s="238">
        <f t="shared" si="38"/>
        <v>0</v>
      </c>
      <c r="G260" s="237">
        <f>SUM(G261:G263)</f>
        <v>0</v>
      </c>
      <c r="H260" s="183">
        <f t="shared" ref="H260" si="55">SUM(H261:H263)</f>
        <v>0</v>
      </c>
      <c r="I260" s="103">
        <f t="shared" si="39"/>
        <v>0</v>
      </c>
      <c r="J260" s="237">
        <f>SUM(J261:J263)</f>
        <v>0</v>
      </c>
      <c r="K260" s="183">
        <f t="shared" ref="K260" si="56">SUM(K261:K263)</f>
        <v>0</v>
      </c>
      <c r="L260" s="103">
        <f t="shared" si="40"/>
        <v>0</v>
      </c>
      <c r="M260" s="289">
        <f t="shared" ref="M260:N260" si="57">SUM(M261:M263)</f>
        <v>0</v>
      </c>
      <c r="N260" s="292">
        <f t="shared" si="57"/>
        <v>0</v>
      </c>
      <c r="O260" s="297">
        <f t="shared" si="41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51"/>
        <v>0</v>
      </c>
      <c r="D261" s="233"/>
      <c r="E261" s="52"/>
      <c r="F261" s="126">
        <f t="shared" si="38"/>
        <v>0</v>
      </c>
      <c r="G261" s="233"/>
      <c r="H261" s="181"/>
      <c r="I261" s="96">
        <f t="shared" si="39"/>
        <v>0</v>
      </c>
      <c r="J261" s="233"/>
      <c r="K261" s="181"/>
      <c r="L261" s="96">
        <f t="shared" si="40"/>
        <v>0</v>
      </c>
      <c r="M261" s="110"/>
      <c r="N261" s="52"/>
      <c r="O261" s="96">
        <f t="shared" si="41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51"/>
        <v>0</v>
      </c>
      <c r="D262" s="233"/>
      <c r="E262" s="52"/>
      <c r="F262" s="126">
        <f t="shared" si="38"/>
        <v>0</v>
      </c>
      <c r="G262" s="233"/>
      <c r="H262" s="181"/>
      <c r="I262" s="96">
        <f t="shared" si="39"/>
        <v>0</v>
      </c>
      <c r="J262" s="233"/>
      <c r="K262" s="181"/>
      <c r="L262" s="96">
        <f t="shared" si="40"/>
        <v>0</v>
      </c>
      <c r="M262" s="110"/>
      <c r="N262" s="52"/>
      <c r="O262" s="96">
        <f t="shared" si="41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51"/>
        <v>0</v>
      </c>
      <c r="D263" s="233"/>
      <c r="E263" s="52"/>
      <c r="F263" s="126">
        <f t="shared" si="38"/>
        <v>0</v>
      </c>
      <c r="G263" s="233"/>
      <c r="H263" s="181"/>
      <c r="I263" s="96">
        <f t="shared" si="39"/>
        <v>0</v>
      </c>
      <c r="J263" s="233"/>
      <c r="K263" s="181"/>
      <c r="L263" s="96">
        <f t="shared" si="40"/>
        <v>0</v>
      </c>
      <c r="M263" s="110"/>
      <c r="N263" s="52"/>
      <c r="O263" s="96">
        <f t="shared" si="41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51"/>
        <v>0</v>
      </c>
      <c r="D264" s="234">
        <f>SUM(D265:D268)</f>
        <v>0</v>
      </c>
      <c r="E264" s="34">
        <f>SUM(E265:E268)</f>
        <v>0</v>
      </c>
      <c r="F264" s="131">
        <f t="shared" si="38"/>
        <v>0</v>
      </c>
      <c r="G264" s="234">
        <f>SUM(G265:G268)</f>
        <v>0</v>
      </c>
      <c r="H264" s="104">
        <f>SUM(H265:H268)</f>
        <v>0</v>
      </c>
      <c r="I264" s="98">
        <f t="shared" si="39"/>
        <v>0</v>
      </c>
      <c r="J264" s="234">
        <f>SUM(J265:J268)</f>
        <v>0</v>
      </c>
      <c r="K264" s="104">
        <f>SUM(K265:K268)</f>
        <v>0</v>
      </c>
      <c r="L264" s="98">
        <f t="shared" si="40"/>
        <v>0</v>
      </c>
      <c r="M264" s="119">
        <f>SUM(M265:M268)</f>
        <v>0</v>
      </c>
      <c r="N264" s="34">
        <f>SUM(N265:N268)</f>
        <v>0</v>
      </c>
      <c r="O264" s="98">
        <f t="shared" si="41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51"/>
        <v>0</v>
      </c>
      <c r="D265" s="233"/>
      <c r="E265" s="52"/>
      <c r="F265" s="126">
        <f t="shared" si="38"/>
        <v>0</v>
      </c>
      <c r="G265" s="233"/>
      <c r="H265" s="181"/>
      <c r="I265" s="96">
        <f t="shared" si="39"/>
        <v>0</v>
      </c>
      <c r="J265" s="233"/>
      <c r="K265" s="181"/>
      <c r="L265" s="96">
        <f t="shared" si="40"/>
        <v>0</v>
      </c>
      <c r="M265" s="110"/>
      <c r="N265" s="52"/>
      <c r="O265" s="96">
        <f t="shared" si="41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51"/>
        <v>0</v>
      </c>
      <c r="D266" s="233"/>
      <c r="E266" s="52"/>
      <c r="F266" s="126">
        <f t="shared" si="38"/>
        <v>0</v>
      </c>
      <c r="G266" s="233"/>
      <c r="H266" s="181"/>
      <c r="I266" s="96">
        <f t="shared" si="39"/>
        <v>0</v>
      </c>
      <c r="J266" s="233"/>
      <c r="K266" s="181"/>
      <c r="L266" s="96">
        <f t="shared" si="40"/>
        <v>0</v>
      </c>
      <c r="M266" s="110"/>
      <c r="N266" s="52"/>
      <c r="O266" s="96">
        <f t="shared" si="41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51"/>
        <v>0</v>
      </c>
      <c r="D267" s="233"/>
      <c r="E267" s="52"/>
      <c r="F267" s="126">
        <f t="shared" si="38"/>
        <v>0</v>
      </c>
      <c r="G267" s="233"/>
      <c r="H267" s="181"/>
      <c r="I267" s="96">
        <f t="shared" si="39"/>
        <v>0</v>
      </c>
      <c r="J267" s="233"/>
      <c r="K267" s="181"/>
      <c r="L267" s="96">
        <f t="shared" si="40"/>
        <v>0</v>
      </c>
      <c r="M267" s="110"/>
      <c r="N267" s="52"/>
      <c r="O267" s="96">
        <f t="shared" si="41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51"/>
        <v>0</v>
      </c>
      <c r="D268" s="233"/>
      <c r="E268" s="52"/>
      <c r="F268" s="126">
        <f t="shared" si="38"/>
        <v>0</v>
      </c>
      <c r="G268" s="233"/>
      <c r="H268" s="181"/>
      <c r="I268" s="96">
        <f t="shared" si="39"/>
        <v>0</v>
      </c>
      <c r="J268" s="233"/>
      <c r="K268" s="181"/>
      <c r="L268" s="96">
        <f t="shared" si="40"/>
        <v>0</v>
      </c>
      <c r="M268" s="110"/>
      <c r="N268" s="52"/>
      <c r="O268" s="96">
        <f t="shared" si="41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51"/>
        <v>6456</v>
      </c>
      <c r="D269" s="246">
        <f>SUM(D270,D281)</f>
        <v>0</v>
      </c>
      <c r="E269" s="133">
        <f>SUM(E270,E281)</f>
        <v>0</v>
      </c>
      <c r="F269" s="247">
        <f t="shared" si="38"/>
        <v>0</v>
      </c>
      <c r="G269" s="246">
        <f>SUM(G270,G281)</f>
        <v>0</v>
      </c>
      <c r="H269" s="188">
        <f t="shared" ref="H269" si="58">SUM(H270,H281)</f>
        <v>0</v>
      </c>
      <c r="I269" s="266">
        <f t="shared" si="39"/>
        <v>0</v>
      </c>
      <c r="J269" s="246">
        <f>SUM(J270,J281)</f>
        <v>0</v>
      </c>
      <c r="K269" s="188">
        <f t="shared" ref="K269" si="59">SUM(K270,K281)</f>
        <v>6456</v>
      </c>
      <c r="L269" s="266">
        <f t="shared" si="40"/>
        <v>6456</v>
      </c>
      <c r="M269" s="291">
        <f t="shared" ref="M269:N269" si="60">SUM(M270,M281)</f>
        <v>0</v>
      </c>
      <c r="N269" s="295">
        <f t="shared" si="60"/>
        <v>0</v>
      </c>
      <c r="O269" s="300">
        <f t="shared" si="41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51"/>
        <v>6456</v>
      </c>
      <c r="D270" s="229">
        <f>SUM(D271,D272,D276,D277,D280)</f>
        <v>0</v>
      </c>
      <c r="E270" s="43">
        <f>SUM(E271,E272,E276,E277,E280)</f>
        <v>0</v>
      </c>
      <c r="F270" s="230">
        <f t="shared" si="38"/>
        <v>0</v>
      </c>
      <c r="G270" s="229">
        <f>SUM(G271,G272,G276,G277,G280)</f>
        <v>0</v>
      </c>
      <c r="H270" s="91">
        <f t="shared" ref="H270" si="61">SUM(H271,H272,H276,H277,H280)</f>
        <v>0</v>
      </c>
      <c r="I270" s="101">
        <f t="shared" si="39"/>
        <v>0</v>
      </c>
      <c r="J270" s="229">
        <f>SUM(J271,J272,J276,J277,J280)</f>
        <v>0</v>
      </c>
      <c r="K270" s="91">
        <f t="shared" ref="K270" si="62">SUM(K271,K272,K276,K277,K280)</f>
        <v>6456</v>
      </c>
      <c r="L270" s="101">
        <f t="shared" si="40"/>
        <v>6456</v>
      </c>
      <c r="M270" s="123">
        <f t="shared" ref="M270:N270" si="63">SUM(M271,M272,M276,M277,M280)</f>
        <v>0</v>
      </c>
      <c r="N270" s="114">
        <f t="shared" si="63"/>
        <v>0</v>
      </c>
      <c r="O270" s="141">
        <f t="shared" si="41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51"/>
        <v>0</v>
      </c>
      <c r="D271" s="232"/>
      <c r="E271" s="47"/>
      <c r="F271" s="127">
        <f t="shared" si="38"/>
        <v>0</v>
      </c>
      <c r="G271" s="232"/>
      <c r="H271" s="180"/>
      <c r="I271" s="95">
        <f t="shared" si="39"/>
        <v>0</v>
      </c>
      <c r="J271" s="232"/>
      <c r="K271" s="180"/>
      <c r="L271" s="95">
        <f t="shared" si="40"/>
        <v>0</v>
      </c>
      <c r="M271" s="275"/>
      <c r="N271" s="47"/>
      <c r="O271" s="95">
        <f t="shared" si="41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51"/>
        <v>6456</v>
      </c>
      <c r="D272" s="234">
        <f>SUM(D273:D275)</f>
        <v>0</v>
      </c>
      <c r="E272" s="34">
        <f>SUM(E273:E275)</f>
        <v>0</v>
      </c>
      <c r="F272" s="131">
        <f t="shared" si="38"/>
        <v>0</v>
      </c>
      <c r="G272" s="234">
        <f>SUM(G273:G275)</f>
        <v>0</v>
      </c>
      <c r="H272" s="104">
        <f>SUM(H273:H275)</f>
        <v>0</v>
      </c>
      <c r="I272" s="98">
        <f t="shared" si="39"/>
        <v>0</v>
      </c>
      <c r="J272" s="234">
        <f>SUM(J273:J275)</f>
        <v>0</v>
      </c>
      <c r="K272" s="104">
        <f>SUM(K273:K275)</f>
        <v>6456</v>
      </c>
      <c r="L272" s="98">
        <f t="shared" si="40"/>
        <v>6456</v>
      </c>
      <c r="M272" s="119">
        <f>SUM(M273:M275)</f>
        <v>0</v>
      </c>
      <c r="N272" s="34">
        <f>SUM(N273:N275)</f>
        <v>0</v>
      </c>
      <c r="O272" s="98">
        <f t="shared" si="41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51"/>
        <v>0</v>
      </c>
      <c r="D273" s="233"/>
      <c r="E273" s="52"/>
      <c r="F273" s="126">
        <f t="shared" si="38"/>
        <v>0</v>
      </c>
      <c r="G273" s="233"/>
      <c r="H273" s="181"/>
      <c r="I273" s="96">
        <f t="shared" si="39"/>
        <v>0</v>
      </c>
      <c r="J273" s="233"/>
      <c r="K273" s="181"/>
      <c r="L273" s="96">
        <f t="shared" si="40"/>
        <v>0</v>
      </c>
      <c r="M273" s="110"/>
      <c r="N273" s="52"/>
      <c r="O273" s="96">
        <f t="shared" si="41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51"/>
        <v>0</v>
      </c>
      <c r="D274" s="233"/>
      <c r="E274" s="52"/>
      <c r="F274" s="126">
        <f t="shared" si="38"/>
        <v>0</v>
      </c>
      <c r="G274" s="233"/>
      <c r="H274" s="181"/>
      <c r="I274" s="96">
        <f t="shared" si="39"/>
        <v>0</v>
      </c>
      <c r="J274" s="233"/>
      <c r="K274" s="181"/>
      <c r="L274" s="96">
        <f t="shared" si="40"/>
        <v>0</v>
      </c>
      <c r="M274" s="110"/>
      <c r="N274" s="52"/>
      <c r="O274" s="96">
        <f t="shared" si="41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51"/>
        <v>6456</v>
      </c>
      <c r="D275" s="232"/>
      <c r="E275" s="47"/>
      <c r="F275" s="127">
        <f t="shared" si="38"/>
        <v>0</v>
      </c>
      <c r="G275" s="232"/>
      <c r="H275" s="180"/>
      <c r="I275" s="95">
        <f t="shared" si="39"/>
        <v>0</v>
      </c>
      <c r="J275" s="232"/>
      <c r="K275" s="180">
        <f>6474-1164+1146</f>
        <v>6456</v>
      </c>
      <c r="L275" s="95">
        <f t="shared" si="40"/>
        <v>6456</v>
      </c>
      <c r="M275" s="275"/>
      <c r="N275" s="47"/>
      <c r="O275" s="95">
        <f t="shared" si="41"/>
        <v>0</v>
      </c>
      <c r="P275" s="324" t="s">
        <v>339</v>
      </c>
    </row>
    <row r="276" spans="1:16" ht="24" x14ac:dyDescent="0.25">
      <c r="A276" s="97">
        <v>7230</v>
      </c>
      <c r="B276" s="50" t="s">
        <v>244</v>
      </c>
      <c r="C276" s="343">
        <f t="shared" si="51"/>
        <v>0</v>
      </c>
      <c r="D276" s="233"/>
      <c r="E276" s="52"/>
      <c r="F276" s="126">
        <f t="shared" si="38"/>
        <v>0</v>
      </c>
      <c r="G276" s="233"/>
      <c r="H276" s="181"/>
      <c r="I276" s="96">
        <f t="shared" si="39"/>
        <v>0</v>
      </c>
      <c r="J276" s="233"/>
      <c r="K276" s="181"/>
      <c r="L276" s="96">
        <f t="shared" si="40"/>
        <v>0</v>
      </c>
      <c r="M276" s="110"/>
      <c r="N276" s="52"/>
      <c r="O276" s="96">
        <f t="shared" si="41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51"/>
        <v>0</v>
      </c>
      <c r="D277" s="234">
        <f>SUM(D278:D279)</f>
        <v>0</v>
      </c>
      <c r="E277" s="34">
        <f>SUM(E278:E279)</f>
        <v>0</v>
      </c>
      <c r="F277" s="131">
        <f t="shared" si="38"/>
        <v>0</v>
      </c>
      <c r="G277" s="234">
        <f>SUM(G278:G279)</f>
        <v>0</v>
      </c>
      <c r="H277" s="104">
        <f>SUM(H278:H279)</f>
        <v>0</v>
      </c>
      <c r="I277" s="98">
        <f t="shared" si="39"/>
        <v>0</v>
      </c>
      <c r="J277" s="234">
        <f>SUM(J278:J279)</f>
        <v>0</v>
      </c>
      <c r="K277" s="104">
        <f>SUM(K278:K279)</f>
        <v>0</v>
      </c>
      <c r="L277" s="98">
        <f t="shared" si="40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51"/>
        <v>0</v>
      </c>
      <c r="D278" s="233"/>
      <c r="E278" s="52"/>
      <c r="F278" s="126">
        <f t="shared" si="38"/>
        <v>0</v>
      </c>
      <c r="G278" s="233"/>
      <c r="H278" s="181"/>
      <c r="I278" s="96">
        <f t="shared" si="39"/>
        <v>0</v>
      </c>
      <c r="J278" s="233"/>
      <c r="K278" s="181"/>
      <c r="L278" s="96">
        <f t="shared" si="40"/>
        <v>0</v>
      </c>
      <c r="M278" s="110"/>
      <c r="N278" s="52"/>
      <c r="O278" s="96">
        <f t="shared" ref="O278:O281" si="64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51"/>
        <v>0</v>
      </c>
      <c r="D279" s="233"/>
      <c r="E279" s="52"/>
      <c r="F279" s="126">
        <f t="shared" si="38"/>
        <v>0</v>
      </c>
      <c r="G279" s="233"/>
      <c r="H279" s="181"/>
      <c r="I279" s="96">
        <f t="shared" si="39"/>
        <v>0</v>
      </c>
      <c r="J279" s="233"/>
      <c r="K279" s="181"/>
      <c r="L279" s="96">
        <f t="shared" si="40"/>
        <v>0</v>
      </c>
      <c r="M279" s="110"/>
      <c r="N279" s="52"/>
      <c r="O279" s="96">
        <f t="shared" si="64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51"/>
        <v>0</v>
      </c>
      <c r="D280" s="232"/>
      <c r="E280" s="47"/>
      <c r="F280" s="127">
        <f t="shared" si="38"/>
        <v>0</v>
      </c>
      <c r="G280" s="232"/>
      <c r="H280" s="180"/>
      <c r="I280" s="95">
        <f t="shared" si="39"/>
        <v>0</v>
      </c>
      <c r="J280" s="232"/>
      <c r="K280" s="180"/>
      <c r="L280" s="95">
        <f t="shared" si="40"/>
        <v>0</v>
      </c>
      <c r="M280" s="275"/>
      <c r="N280" s="47"/>
      <c r="O280" s="95">
        <f t="shared" si="64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51"/>
        <v>0</v>
      </c>
      <c r="D281" s="244">
        <f>D282</f>
        <v>0</v>
      </c>
      <c r="E281" s="55">
        <f>SUM(E282)</f>
        <v>0</v>
      </c>
      <c r="F281" s="245">
        <f t="shared" si="38"/>
        <v>0</v>
      </c>
      <c r="G281" s="244">
        <f t="shared" ref="G281" si="65">G282</f>
        <v>0</v>
      </c>
      <c r="H281" s="187">
        <f>SUM(H282)</f>
        <v>0</v>
      </c>
      <c r="I281" s="265">
        <f t="shared" si="39"/>
        <v>0</v>
      </c>
      <c r="J281" s="244">
        <f t="shared" ref="J281" si="66">J282</f>
        <v>0</v>
      </c>
      <c r="K281" s="187">
        <f>SUM(K282)</f>
        <v>0</v>
      </c>
      <c r="L281" s="265">
        <f t="shared" si="40"/>
        <v>0</v>
      </c>
      <c r="M281" s="121">
        <f>SUM(M282)</f>
        <v>0</v>
      </c>
      <c r="N281" s="55">
        <f>SUM(N282)</f>
        <v>0</v>
      </c>
      <c r="O281" s="265">
        <f t="shared" si="64"/>
        <v>0</v>
      </c>
      <c r="P281" s="335"/>
    </row>
    <row r="282" spans="1:16" x14ac:dyDescent="0.25">
      <c r="A282" s="56">
        <v>7720</v>
      </c>
      <c r="B282" s="57" t="s">
        <v>250</v>
      </c>
      <c r="C282" s="360">
        <f t="shared" si="51"/>
        <v>0</v>
      </c>
      <c r="D282" s="251"/>
      <c r="E282" s="58"/>
      <c r="F282" s="252">
        <f t="shared" si="38"/>
        <v>0</v>
      </c>
      <c r="G282" s="251"/>
      <c r="H282" s="191"/>
      <c r="I282" s="150">
        <f t="shared" si="39"/>
        <v>0</v>
      </c>
      <c r="J282" s="251"/>
      <c r="K282" s="191"/>
      <c r="L282" s="150">
        <f>J282+K282</f>
        <v>0</v>
      </c>
      <c r="M282" s="276"/>
      <c r="N282" s="58"/>
      <c r="O282" s="150">
        <f>M282+N282</f>
        <v>0</v>
      </c>
      <c r="P282" s="328"/>
    </row>
    <row r="283" spans="1:16" x14ac:dyDescent="0.25">
      <c r="A283" s="149"/>
      <c r="B283" s="69" t="s">
        <v>278</v>
      </c>
      <c r="C283" s="359">
        <f t="shared" si="51"/>
        <v>0</v>
      </c>
      <c r="D283" s="115">
        <f>SUM(D284:D285)</f>
        <v>0</v>
      </c>
      <c r="E283" s="93">
        <f>SUM(E284:E285)</f>
        <v>0</v>
      </c>
      <c r="F283" s="231">
        <f t="shared" si="38"/>
        <v>0</v>
      </c>
      <c r="G283" s="115">
        <f>SUM(G284:G285)</f>
        <v>0</v>
      </c>
      <c r="H283" s="179">
        <f>SUM(H284:H285)</f>
        <v>0</v>
      </c>
      <c r="I283" s="94">
        <f t="shared" si="39"/>
        <v>0</v>
      </c>
      <c r="J283" s="115">
        <f>SUM(J284:J285)</f>
        <v>1146</v>
      </c>
      <c r="K283" s="179">
        <f>SUM(K284:K285)</f>
        <v>-1146</v>
      </c>
      <c r="L283" s="94">
        <f t="shared" si="40"/>
        <v>0</v>
      </c>
      <c r="M283" s="120">
        <f>SUM(M284:M285)</f>
        <v>0</v>
      </c>
      <c r="N283" s="93">
        <f>SUM(N284:N285)</f>
        <v>0</v>
      </c>
      <c r="O283" s="94">
        <f t="shared" ref="O283:O286" si="67">M283+N283</f>
        <v>0</v>
      </c>
      <c r="P283" s="329"/>
    </row>
    <row r="284" spans="1:16" x14ac:dyDescent="0.25">
      <c r="A284" s="130" t="s">
        <v>281</v>
      </c>
      <c r="B284" s="31" t="s">
        <v>279</v>
      </c>
      <c r="C284" s="343">
        <f t="shared" si="51"/>
        <v>0</v>
      </c>
      <c r="D284" s="233"/>
      <c r="E284" s="52"/>
      <c r="F284" s="126">
        <f t="shared" si="38"/>
        <v>0</v>
      </c>
      <c r="G284" s="233"/>
      <c r="H284" s="181"/>
      <c r="I284" s="96">
        <f t="shared" si="39"/>
        <v>0</v>
      </c>
      <c r="J284" s="233">
        <v>1146</v>
      </c>
      <c r="K284" s="181">
        <v>-1146</v>
      </c>
      <c r="L284" s="96">
        <f t="shared" si="40"/>
        <v>0</v>
      </c>
      <c r="M284" s="110"/>
      <c r="N284" s="52"/>
      <c r="O284" s="96">
        <f t="shared" si="67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51"/>
        <v>0</v>
      </c>
      <c r="D285" s="232"/>
      <c r="E285" s="47"/>
      <c r="F285" s="127">
        <f t="shared" si="38"/>
        <v>0</v>
      </c>
      <c r="G285" s="232"/>
      <c r="H285" s="180"/>
      <c r="I285" s="95">
        <f t="shared" si="39"/>
        <v>0</v>
      </c>
      <c r="J285" s="232"/>
      <c r="K285" s="180"/>
      <c r="L285" s="95">
        <f t="shared" si="40"/>
        <v>0</v>
      </c>
      <c r="M285" s="275"/>
      <c r="N285" s="47"/>
      <c r="O285" s="95">
        <f t="shared" si="67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514513</v>
      </c>
      <c r="D286" s="403">
        <f>SUM(D283,D269,D231,D196,D188,D174,D76,D54)</f>
        <v>459255</v>
      </c>
      <c r="E286" s="404">
        <f>SUM(E283,E269,E231,E196,E188,E174,E76,E54)</f>
        <v>1355</v>
      </c>
      <c r="F286" s="405">
        <f t="shared" si="38"/>
        <v>460610</v>
      </c>
      <c r="G286" s="403">
        <f>SUM(G283,G269,G231,G196,G188,G174,G76,G54)</f>
        <v>41422</v>
      </c>
      <c r="H286" s="406">
        <f>SUM(H283,H269,H231,H196,H188,H174,H76,H54)</f>
        <v>1442</v>
      </c>
      <c r="I286" s="407">
        <f t="shared" si="39"/>
        <v>42864</v>
      </c>
      <c r="J286" s="403">
        <f>SUM(J283,J269,J231,J196,J188,J174,J76,J54)</f>
        <v>4565</v>
      </c>
      <c r="K286" s="406">
        <f>SUM(K283,K269,K231,K196,K188,K174,K76,K54)</f>
        <v>6474</v>
      </c>
      <c r="L286" s="407">
        <f t="shared" si="40"/>
        <v>11039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67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68">F288+I288+L288+O288</f>
        <v>-7620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-7620</v>
      </c>
      <c r="L288" s="147">
        <f>J288+K288</f>
        <v>-7620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7620</v>
      </c>
      <c r="D290" s="250">
        <f t="shared" ref="D290:E290" si="69">SUM(D291,D293)-D301+D303</f>
        <v>0</v>
      </c>
      <c r="E290" s="143">
        <f t="shared" si="69"/>
        <v>0</v>
      </c>
      <c r="F290" s="144">
        <f>D290+E290</f>
        <v>0</v>
      </c>
      <c r="G290" s="250">
        <f t="shared" ref="G290:H290" si="70">SUM(G291,G293)-G301+G303</f>
        <v>0</v>
      </c>
      <c r="H290" s="190">
        <f t="shared" si="70"/>
        <v>0</v>
      </c>
      <c r="I290" s="147">
        <f>G290+H290</f>
        <v>0</v>
      </c>
      <c r="J290" s="250">
        <f t="shared" ref="J290:K290" si="71">SUM(J291,J293)-J301+J303</f>
        <v>0</v>
      </c>
      <c r="K290" s="190">
        <f t="shared" si="71"/>
        <v>7620</v>
      </c>
      <c r="L290" s="147">
        <f>J290+K290</f>
        <v>7620</v>
      </c>
      <c r="M290" s="142">
        <f t="shared" ref="M290:N290" si="72">SUM(M291,M293)-M301+M303</f>
        <v>0</v>
      </c>
      <c r="N290" s="143">
        <f t="shared" si="72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7620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7620</v>
      </c>
      <c r="L291" s="147">
        <f>J291+K291</f>
        <v>7620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E293" si="73">SUM(D294,D296,D298)-SUM(D295,D297,D299)</f>
        <v>0</v>
      </c>
      <c r="E293" s="143">
        <f t="shared" si="73"/>
        <v>0</v>
      </c>
      <c r="F293" s="144">
        <f>D293+E293</f>
        <v>0</v>
      </c>
      <c r="G293" s="250">
        <f t="shared" ref="G293:H293" si="74">SUM(G294,G296,G298)-SUM(G295,G297,G299)</f>
        <v>0</v>
      </c>
      <c r="H293" s="190">
        <f t="shared" si="74"/>
        <v>0</v>
      </c>
      <c r="I293" s="147">
        <f>G293+H293</f>
        <v>0</v>
      </c>
      <c r="J293" s="250">
        <f t="shared" ref="J293:K293" si="75">SUM(J294,J296,J298)-SUM(J295,J297,J299)</f>
        <v>0</v>
      </c>
      <c r="K293" s="190">
        <f t="shared" si="75"/>
        <v>0</v>
      </c>
      <c r="L293" s="147">
        <f>J293+K293</f>
        <v>0</v>
      </c>
      <c r="M293" s="142">
        <f t="shared" ref="M293:N293" si="76">SUM(M294,M296,M298)-SUM(M295,M297,M299)</f>
        <v>0</v>
      </c>
      <c r="N293" s="143">
        <f t="shared" si="7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7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7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7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78">G296+H296</f>
        <v>0</v>
      </c>
      <c r="J296" s="233"/>
      <c r="K296" s="181"/>
      <c r="L296" s="96">
        <f t="shared" ref="L296:L303" si="79">J296+K296</f>
        <v>0</v>
      </c>
      <c r="M296" s="110"/>
      <c r="N296" s="52"/>
      <c r="O296" s="96">
        <f t="shared" ref="O296:O303" si="8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77"/>
        <v>0</v>
      </c>
      <c r="D297" s="233"/>
      <c r="E297" s="52"/>
      <c r="F297" s="126">
        <f t="shared" ref="F297:F303" si="81">D297+E297</f>
        <v>0</v>
      </c>
      <c r="G297" s="233"/>
      <c r="H297" s="181"/>
      <c r="I297" s="96">
        <f t="shared" si="78"/>
        <v>0</v>
      </c>
      <c r="J297" s="233"/>
      <c r="K297" s="181"/>
      <c r="L297" s="96">
        <f t="shared" si="79"/>
        <v>0</v>
      </c>
      <c r="M297" s="110"/>
      <c r="N297" s="52"/>
      <c r="O297" s="96">
        <f t="shared" si="8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77"/>
        <v>0</v>
      </c>
      <c r="D298" s="233"/>
      <c r="E298" s="52"/>
      <c r="F298" s="126">
        <f t="shared" si="81"/>
        <v>0</v>
      </c>
      <c r="G298" s="233"/>
      <c r="H298" s="181"/>
      <c r="I298" s="96">
        <f t="shared" si="78"/>
        <v>0</v>
      </c>
      <c r="J298" s="233"/>
      <c r="K298" s="181"/>
      <c r="L298" s="96">
        <f t="shared" si="79"/>
        <v>0</v>
      </c>
      <c r="M298" s="110"/>
      <c r="N298" s="52"/>
      <c r="O298" s="96">
        <f t="shared" si="8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77"/>
        <v>0</v>
      </c>
      <c r="D299" s="241"/>
      <c r="E299" s="112"/>
      <c r="F299" s="242">
        <f t="shared" si="81"/>
        <v>0</v>
      </c>
      <c r="G299" s="241"/>
      <c r="H299" s="185"/>
      <c r="I299" s="135">
        <f t="shared" si="78"/>
        <v>0</v>
      </c>
      <c r="J299" s="241"/>
      <c r="K299" s="185"/>
      <c r="L299" s="135">
        <f t="shared" si="79"/>
        <v>0</v>
      </c>
      <c r="M299" s="113"/>
      <c r="N299" s="112"/>
      <c r="O299" s="135">
        <f t="shared" si="8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77"/>
        <v>0</v>
      </c>
      <c r="D301" s="253"/>
      <c r="E301" s="153"/>
      <c r="F301" s="254">
        <f t="shared" si="81"/>
        <v>0</v>
      </c>
      <c r="G301" s="253"/>
      <c r="H301" s="192"/>
      <c r="I301" s="154">
        <f t="shared" si="78"/>
        <v>0</v>
      </c>
      <c r="J301" s="253"/>
      <c r="K301" s="192"/>
      <c r="L301" s="154">
        <f t="shared" si="79"/>
        <v>0</v>
      </c>
      <c r="M301" s="284"/>
      <c r="N301" s="153"/>
      <c r="O301" s="154">
        <f t="shared" si="8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77"/>
        <v>0</v>
      </c>
      <c r="D303" s="257"/>
      <c r="E303" s="161"/>
      <c r="F303" s="258">
        <f t="shared" si="81"/>
        <v>0</v>
      </c>
      <c r="G303" s="253"/>
      <c r="H303" s="192"/>
      <c r="I303" s="154">
        <f t="shared" si="78"/>
        <v>0</v>
      </c>
      <c r="J303" s="253"/>
      <c r="K303" s="192"/>
      <c r="L303" s="154">
        <f t="shared" si="79"/>
        <v>0</v>
      </c>
      <c r="M303" s="284"/>
      <c r="N303" s="153"/>
      <c r="O303" s="154">
        <f t="shared" si="80"/>
        <v>0</v>
      </c>
      <c r="P303" s="340"/>
    </row>
  </sheetData>
  <sheetProtection algorithmName="SHA-512" hashValue="HFnWLTJ/kiBHZxmbudnq2pumKfNVl9YLlI6SYhAh+8kCUbMR8HiY35/1MI0OKY3z5HbCOcn6KmTYYD1bvxGkUg==" saltValue="0NHUsgfg4F/NcQPRIR2mFA==" spinCount="100000" sheet="1" objects="1" scenarios="1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35.pielikums Jūrmalas pilsētas domes
2015.gada 5.marta saistošajiem noteikumiem Nr.13
(protokols Nr.6, 11.punkts)
Tāme Nr.09.17.1.  </first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rgb="FF92D050"/>
  </sheetPr>
  <dimension ref="A1:Q303"/>
  <sheetViews>
    <sheetView view="pageLayout" zoomScaleNormal="90" workbookViewId="0">
      <selection activeCell="T9" sqref="T9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5" customHeight="1" x14ac:dyDescent="0.25">
      <c r="A5" s="5" t="s">
        <v>0</v>
      </c>
      <c r="B5" s="6"/>
      <c r="C5" s="1100" t="s">
        <v>433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434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435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330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331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436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437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 t="s">
        <v>438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538707</v>
      </c>
      <c r="D22" s="195">
        <f>SUM(D23,D26,D27,D43,D44)</f>
        <v>463029</v>
      </c>
      <c r="E22" s="20">
        <f>SUM(E23,E26,E27,E43,E44)</f>
        <v>1395</v>
      </c>
      <c r="F22" s="196">
        <f t="shared" ref="F22:F27" si="0">D22+E22</f>
        <v>464424</v>
      </c>
      <c r="G22" s="195">
        <f>SUM(G23,G26,G44)</f>
        <v>51804</v>
      </c>
      <c r="H22" s="163">
        <f>SUM(H23,H26,H44)</f>
        <v>1461</v>
      </c>
      <c r="I22" s="21">
        <f>G22+H22</f>
        <v>53265</v>
      </c>
      <c r="J22" s="195">
        <f>SUM(J23,J28,J44)</f>
        <v>5211</v>
      </c>
      <c r="K22" s="163">
        <f>SUM(K23,K28,K44)</f>
        <v>15807</v>
      </c>
      <c r="L22" s="21">
        <f>J22+K22</f>
        <v>21018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15900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93</v>
      </c>
      <c r="K23" s="164">
        <f>SUM(K24:K25)</f>
        <v>15807</v>
      </c>
      <c r="L23" s="25">
        <f>J23+K23</f>
        <v>15900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>
        <v>93</v>
      </c>
      <c r="K24" s="165">
        <v>-93</v>
      </c>
      <c r="L24" s="29">
        <f>J24+K24</f>
        <v>0</v>
      </c>
      <c r="M24" s="271"/>
      <c r="N24" s="28"/>
      <c r="O24" s="29">
        <f>M24+N24</f>
        <v>0</v>
      </c>
      <c r="P24" s="324"/>
    </row>
    <row r="25" spans="1:16" ht="24" x14ac:dyDescent="0.25">
      <c r="A25" s="30"/>
      <c r="B25" s="31" t="s">
        <v>23</v>
      </c>
      <c r="C25" s="356">
        <f>F25+I25+L25+O25</f>
        <v>15900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>
        <v>15900</v>
      </c>
      <c r="L25" s="33">
        <f>J25+K25</f>
        <v>15900</v>
      </c>
      <c r="M25" s="272"/>
      <c r="N25" s="32"/>
      <c r="O25" s="33">
        <f>M25+N25</f>
        <v>0</v>
      </c>
      <c r="P25" s="351" t="s">
        <v>335</v>
      </c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517689</v>
      </c>
      <c r="D26" s="203">
        <f>D52</f>
        <v>463029</v>
      </c>
      <c r="E26" s="35">
        <f>260+1135</f>
        <v>1395</v>
      </c>
      <c r="F26" s="204">
        <f t="shared" si="0"/>
        <v>464424</v>
      </c>
      <c r="G26" s="203">
        <f>G52</f>
        <v>51804</v>
      </c>
      <c r="H26" s="167">
        <v>1461</v>
      </c>
      <c r="I26" s="260">
        <f>G26+H26</f>
        <v>53265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51" t="s">
        <v>343</v>
      </c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5118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5118</v>
      </c>
      <c r="K28" s="91">
        <f>SUM(K29,K33,K35,K38)</f>
        <v>0</v>
      </c>
      <c r="L28" s="101">
        <f t="shared" ref="L28:L42" si="2">J28+K28</f>
        <v>5118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350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350</v>
      </c>
      <c r="K35" s="91">
        <f>SUM(K36:K37)</f>
        <v>0</v>
      </c>
      <c r="L35" s="101">
        <f t="shared" si="2"/>
        <v>350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350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>
        <v>350</v>
      </c>
      <c r="K36" s="180"/>
      <c r="L36" s="95">
        <f t="shared" si="2"/>
        <v>350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4768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4768</v>
      </c>
      <c r="K38" s="91">
        <f>SUM(K39:K42)</f>
        <v>0</v>
      </c>
      <c r="L38" s="101">
        <f t="shared" si="2"/>
        <v>4768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4768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4768</v>
      </c>
      <c r="K42" s="181"/>
      <c r="L42" s="96">
        <f t="shared" si="2"/>
        <v>4768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>G45</f>
        <v>0</v>
      </c>
      <c r="H44" s="172">
        <f t="shared" ref="H44" si="3">H45</f>
        <v>0</v>
      </c>
      <c r="I44" s="261">
        <f>G44+H44</f>
        <v>0</v>
      </c>
      <c r="J44" s="215">
        <f>J45</f>
        <v>0</v>
      </c>
      <c r="K44" s="172">
        <f t="shared" ref="K44" si="4">K45</f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5">F51+I51+L51+O51</f>
        <v>538707</v>
      </c>
      <c r="D51" s="221">
        <f>SUM(D52,D283)</f>
        <v>463029</v>
      </c>
      <c r="E51" s="78">
        <f>SUM(E52,E283)</f>
        <v>1395</v>
      </c>
      <c r="F51" s="222">
        <f t="shared" ref="F51:F115" si="6">D51+E51</f>
        <v>464424</v>
      </c>
      <c r="G51" s="221">
        <f>SUM(G52,G283)</f>
        <v>51804</v>
      </c>
      <c r="H51" s="175">
        <f>SUM(H52,H283)</f>
        <v>1461</v>
      </c>
      <c r="I51" s="79">
        <f t="shared" ref="I51:I115" si="7">G51+H51</f>
        <v>53265</v>
      </c>
      <c r="J51" s="221">
        <f>SUM(J52,J283)</f>
        <v>5211</v>
      </c>
      <c r="K51" s="175">
        <f>SUM(K52,K283)</f>
        <v>15807</v>
      </c>
      <c r="L51" s="79">
        <f t="shared" ref="L51:L115" si="8">J51+K51</f>
        <v>21018</v>
      </c>
      <c r="M51" s="279">
        <f>SUM(M52,M283)</f>
        <v>0</v>
      </c>
      <c r="N51" s="78">
        <f>SUM(N52,N283)</f>
        <v>0</v>
      </c>
      <c r="O51" s="79">
        <f t="shared" ref="O51:O115" si="9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5"/>
        <v>538707</v>
      </c>
      <c r="D52" s="223">
        <f>SUM(D53,D195)</f>
        <v>463029</v>
      </c>
      <c r="E52" s="82">
        <f>SUM(E53,E195)</f>
        <v>1395</v>
      </c>
      <c r="F52" s="224">
        <f t="shared" si="6"/>
        <v>464424</v>
      </c>
      <c r="G52" s="223">
        <f>SUM(G53,G195)</f>
        <v>51804</v>
      </c>
      <c r="H52" s="176">
        <f>SUM(H53,H195)</f>
        <v>1461</v>
      </c>
      <c r="I52" s="83">
        <f t="shared" si="7"/>
        <v>53265</v>
      </c>
      <c r="J52" s="223">
        <f>SUM(J53,J195)</f>
        <v>5118</v>
      </c>
      <c r="K52" s="176">
        <f>SUM(K53,K195)</f>
        <v>15900</v>
      </c>
      <c r="L52" s="83">
        <f t="shared" si="8"/>
        <v>21018</v>
      </c>
      <c r="M52" s="280">
        <f>SUM(M53,M195)</f>
        <v>0</v>
      </c>
      <c r="N52" s="82">
        <f>SUM(N53,N195)</f>
        <v>0</v>
      </c>
      <c r="O52" s="83">
        <f t="shared" si="9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5"/>
        <v>516990</v>
      </c>
      <c r="D53" s="225">
        <f>SUM(D54,D76,D174,D188)</f>
        <v>456467</v>
      </c>
      <c r="E53" s="85">
        <f>SUM(E54,E76,E174,E188)</f>
        <v>1395</v>
      </c>
      <c r="F53" s="226">
        <f t="shared" si="6"/>
        <v>457862</v>
      </c>
      <c r="G53" s="225">
        <f>SUM(G54,G76,G174,G188)</f>
        <v>51804</v>
      </c>
      <c r="H53" s="177">
        <f>SUM(H54,H76,H174,H188)</f>
        <v>1211</v>
      </c>
      <c r="I53" s="86">
        <f t="shared" si="7"/>
        <v>53015</v>
      </c>
      <c r="J53" s="225">
        <f>SUM(J54,J76,J174,J188)</f>
        <v>5118</v>
      </c>
      <c r="K53" s="177">
        <f>SUM(K54,K76,K174,K188)</f>
        <v>995</v>
      </c>
      <c r="L53" s="86">
        <f t="shared" si="8"/>
        <v>6113</v>
      </c>
      <c r="M53" s="281">
        <f>SUM(M54,M76,M174,M188)</f>
        <v>0</v>
      </c>
      <c r="N53" s="85">
        <f>SUM(N54,N76,N174,N188)</f>
        <v>0</v>
      </c>
      <c r="O53" s="86">
        <f t="shared" si="9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5"/>
        <v>438155</v>
      </c>
      <c r="D54" s="227">
        <f>SUM(D55,D68)</f>
        <v>386351</v>
      </c>
      <c r="E54" s="88">
        <f>SUM(E55,E68)</f>
        <v>0</v>
      </c>
      <c r="F54" s="228">
        <f t="shared" si="6"/>
        <v>386351</v>
      </c>
      <c r="G54" s="227">
        <f>SUM(G55,G68)</f>
        <v>51804</v>
      </c>
      <c r="H54" s="178">
        <f>SUM(H55,H68)</f>
        <v>0</v>
      </c>
      <c r="I54" s="89">
        <f t="shared" si="7"/>
        <v>51804</v>
      </c>
      <c r="J54" s="227">
        <f>SUM(J55,J68)</f>
        <v>0</v>
      </c>
      <c r="K54" s="178">
        <f>SUM(K55,K68)</f>
        <v>0</v>
      </c>
      <c r="L54" s="89">
        <f t="shared" si="8"/>
        <v>0</v>
      </c>
      <c r="M54" s="122">
        <f>SUM(M55,M68)</f>
        <v>0</v>
      </c>
      <c r="N54" s="88">
        <f>SUM(N55,N68)</f>
        <v>0</v>
      </c>
      <c r="O54" s="89">
        <f t="shared" si="9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5"/>
        <v>331403</v>
      </c>
      <c r="D55" s="229">
        <f>SUM(D56,D59,D67)</f>
        <v>289737</v>
      </c>
      <c r="E55" s="43">
        <f>SUM(E56,E59,E67)</f>
        <v>0</v>
      </c>
      <c r="F55" s="230">
        <f t="shared" si="6"/>
        <v>289737</v>
      </c>
      <c r="G55" s="229">
        <f>SUM(G56,G59,G67)</f>
        <v>41766</v>
      </c>
      <c r="H55" s="91">
        <f>SUM(H56,H59,H67)</f>
        <v>-100</v>
      </c>
      <c r="I55" s="101">
        <f t="shared" si="7"/>
        <v>41666</v>
      </c>
      <c r="J55" s="229">
        <f>SUM(J56,J59,J67)</f>
        <v>0</v>
      </c>
      <c r="K55" s="91">
        <f>SUM(K56,K59,K67)</f>
        <v>0</v>
      </c>
      <c r="L55" s="101">
        <f t="shared" si="8"/>
        <v>0</v>
      </c>
      <c r="M55" s="123">
        <f>SUM(M56,M59,M67)</f>
        <v>0</v>
      </c>
      <c r="N55" s="114">
        <f>SUM(N56,N59,N67)</f>
        <v>0</v>
      </c>
      <c r="O55" s="141">
        <f t="shared" si="9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5"/>
        <v>301244</v>
      </c>
      <c r="D56" s="115">
        <f>SUM(D57:D58)</f>
        <v>260334</v>
      </c>
      <c r="E56" s="93">
        <f>SUM(E57:E58)</f>
        <v>0</v>
      </c>
      <c r="F56" s="231">
        <f t="shared" si="6"/>
        <v>260334</v>
      </c>
      <c r="G56" s="115">
        <f>SUM(G57:G58)</f>
        <v>41010</v>
      </c>
      <c r="H56" s="179">
        <f>SUM(H57:H58)</f>
        <v>-100</v>
      </c>
      <c r="I56" s="94">
        <f t="shared" si="7"/>
        <v>40910</v>
      </c>
      <c r="J56" s="115">
        <f>SUM(J57:J58)</f>
        <v>0</v>
      </c>
      <c r="K56" s="179">
        <f>SUM(K57:K58)</f>
        <v>0</v>
      </c>
      <c r="L56" s="94">
        <f t="shared" si="8"/>
        <v>0</v>
      </c>
      <c r="M56" s="120">
        <f>SUM(M57:M58)</f>
        <v>0</v>
      </c>
      <c r="N56" s="93">
        <f>SUM(N57:N58)</f>
        <v>0</v>
      </c>
      <c r="O56" s="94">
        <f t="shared" si="9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5"/>
        <v>0</v>
      </c>
      <c r="D57" s="232"/>
      <c r="E57" s="47"/>
      <c r="F57" s="127">
        <f t="shared" si="6"/>
        <v>0</v>
      </c>
      <c r="G57" s="232"/>
      <c r="H57" s="180"/>
      <c r="I57" s="95">
        <f t="shared" si="7"/>
        <v>0</v>
      </c>
      <c r="J57" s="232"/>
      <c r="K57" s="180"/>
      <c r="L57" s="95">
        <f t="shared" si="8"/>
        <v>0</v>
      </c>
      <c r="M57" s="275"/>
      <c r="N57" s="47"/>
      <c r="O57" s="95">
        <f t="shared" si="9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5"/>
        <v>301244</v>
      </c>
      <c r="D58" s="233">
        <v>260334</v>
      </c>
      <c r="E58" s="52"/>
      <c r="F58" s="126">
        <f t="shared" si="6"/>
        <v>260334</v>
      </c>
      <c r="G58" s="233">
        <v>41010</v>
      </c>
      <c r="H58" s="181">
        <v>-100</v>
      </c>
      <c r="I58" s="96">
        <f t="shared" si="7"/>
        <v>40910</v>
      </c>
      <c r="J58" s="233"/>
      <c r="K58" s="181"/>
      <c r="L58" s="96">
        <f t="shared" si="8"/>
        <v>0</v>
      </c>
      <c r="M58" s="110"/>
      <c r="N58" s="52"/>
      <c r="O58" s="96">
        <f t="shared" si="9"/>
        <v>0</v>
      </c>
      <c r="P58" s="351" t="s">
        <v>369</v>
      </c>
    </row>
    <row r="59" spans="1:16" ht="23.25" customHeight="1" x14ac:dyDescent="0.25">
      <c r="A59" s="97">
        <v>1140</v>
      </c>
      <c r="B59" s="50" t="s">
        <v>56</v>
      </c>
      <c r="C59" s="343">
        <f t="shared" si="5"/>
        <v>30159</v>
      </c>
      <c r="D59" s="234">
        <f>SUM(D60:D66)</f>
        <v>29403</v>
      </c>
      <c r="E59" s="34">
        <f>SUM(E60:E66)</f>
        <v>0</v>
      </c>
      <c r="F59" s="131">
        <f>D59+E59</f>
        <v>29403</v>
      </c>
      <c r="G59" s="234">
        <f>SUM(G60:G66)</f>
        <v>756</v>
      </c>
      <c r="H59" s="104">
        <f>SUM(H60:H66)</f>
        <v>0</v>
      </c>
      <c r="I59" s="98">
        <f t="shared" si="7"/>
        <v>756</v>
      </c>
      <c r="J59" s="234">
        <f>SUM(J60:J66)</f>
        <v>0</v>
      </c>
      <c r="K59" s="104">
        <f>SUM(K60:K66)</f>
        <v>0</v>
      </c>
      <c r="L59" s="98">
        <f t="shared" si="8"/>
        <v>0</v>
      </c>
      <c r="M59" s="119">
        <f>SUM(M60:M66)</f>
        <v>0</v>
      </c>
      <c r="N59" s="34">
        <f>SUM(N60:N66)</f>
        <v>0</v>
      </c>
      <c r="O59" s="98">
        <f t="shared" si="9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5"/>
        <v>3723</v>
      </c>
      <c r="D60" s="233">
        <v>3723</v>
      </c>
      <c r="E60" s="52"/>
      <c r="F60" s="126">
        <f t="shared" si="6"/>
        <v>3723</v>
      </c>
      <c r="G60" s="233"/>
      <c r="H60" s="181"/>
      <c r="I60" s="96">
        <f t="shared" si="7"/>
        <v>0</v>
      </c>
      <c r="J60" s="233"/>
      <c r="K60" s="181"/>
      <c r="L60" s="96">
        <f t="shared" si="8"/>
        <v>0</v>
      </c>
      <c r="M60" s="110"/>
      <c r="N60" s="52"/>
      <c r="O60" s="96">
        <f t="shared" si="9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5"/>
        <v>918</v>
      </c>
      <c r="D61" s="233">
        <v>918</v>
      </c>
      <c r="E61" s="52"/>
      <c r="F61" s="126">
        <f t="shared" si="6"/>
        <v>918</v>
      </c>
      <c r="G61" s="233"/>
      <c r="H61" s="181"/>
      <c r="I61" s="96">
        <f t="shared" si="7"/>
        <v>0</v>
      </c>
      <c r="J61" s="233"/>
      <c r="K61" s="181"/>
      <c r="L61" s="96">
        <f t="shared" si="8"/>
        <v>0</v>
      </c>
      <c r="M61" s="110"/>
      <c r="N61" s="52"/>
      <c r="O61" s="96">
        <f t="shared" si="9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5"/>
        <v>590</v>
      </c>
      <c r="D62" s="233">
        <v>590</v>
      </c>
      <c r="E62" s="52"/>
      <c r="F62" s="126">
        <f t="shared" si="6"/>
        <v>590</v>
      </c>
      <c r="G62" s="233"/>
      <c r="H62" s="181"/>
      <c r="I62" s="96">
        <f t="shared" si="7"/>
        <v>0</v>
      </c>
      <c r="J62" s="233"/>
      <c r="K62" s="181"/>
      <c r="L62" s="96">
        <f t="shared" si="8"/>
        <v>0</v>
      </c>
      <c r="M62" s="110"/>
      <c r="N62" s="52"/>
      <c r="O62" s="96">
        <f t="shared" si="9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5"/>
        <v>2439</v>
      </c>
      <c r="D63" s="233">
        <v>2439</v>
      </c>
      <c r="E63" s="52"/>
      <c r="F63" s="126">
        <f t="shared" si="6"/>
        <v>2439</v>
      </c>
      <c r="G63" s="233"/>
      <c r="H63" s="181"/>
      <c r="I63" s="96">
        <f t="shared" si="7"/>
        <v>0</v>
      </c>
      <c r="J63" s="233"/>
      <c r="K63" s="181"/>
      <c r="L63" s="96">
        <f t="shared" si="8"/>
        <v>0</v>
      </c>
      <c r="M63" s="110"/>
      <c r="N63" s="52"/>
      <c r="O63" s="96">
        <f t="shared" si="9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5"/>
        <v>3192</v>
      </c>
      <c r="D64" s="233">
        <v>3192</v>
      </c>
      <c r="E64" s="52"/>
      <c r="F64" s="126">
        <f t="shared" si="6"/>
        <v>3192</v>
      </c>
      <c r="G64" s="233"/>
      <c r="H64" s="181"/>
      <c r="I64" s="96">
        <f t="shared" si="7"/>
        <v>0</v>
      </c>
      <c r="J64" s="233"/>
      <c r="K64" s="181"/>
      <c r="L64" s="96">
        <f t="shared" si="8"/>
        <v>0</v>
      </c>
      <c r="M64" s="110"/>
      <c r="N64" s="52"/>
      <c r="O64" s="96">
        <f t="shared" si="9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5"/>
        <v>15984</v>
      </c>
      <c r="D65" s="233">
        <v>15984</v>
      </c>
      <c r="E65" s="52"/>
      <c r="F65" s="126">
        <f t="shared" si="6"/>
        <v>15984</v>
      </c>
      <c r="G65" s="233"/>
      <c r="H65" s="181"/>
      <c r="I65" s="96">
        <f t="shared" si="7"/>
        <v>0</v>
      </c>
      <c r="J65" s="233"/>
      <c r="K65" s="181"/>
      <c r="L65" s="96">
        <f t="shared" si="8"/>
        <v>0</v>
      </c>
      <c r="M65" s="110"/>
      <c r="N65" s="52"/>
      <c r="O65" s="96">
        <f t="shared" si="9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5"/>
        <v>3313</v>
      </c>
      <c r="D66" s="233">
        <v>2557</v>
      </c>
      <c r="E66" s="52"/>
      <c r="F66" s="126">
        <f t="shared" si="6"/>
        <v>2557</v>
      </c>
      <c r="G66" s="233">
        <v>756</v>
      </c>
      <c r="H66" s="181"/>
      <c r="I66" s="96">
        <f t="shared" si="7"/>
        <v>756</v>
      </c>
      <c r="J66" s="233"/>
      <c r="K66" s="181"/>
      <c r="L66" s="96">
        <f t="shared" si="8"/>
        <v>0</v>
      </c>
      <c r="M66" s="110"/>
      <c r="N66" s="52"/>
      <c r="O66" s="96">
        <f t="shared" si="9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5"/>
        <v>0</v>
      </c>
      <c r="D67" s="235"/>
      <c r="E67" s="99"/>
      <c r="F67" s="236">
        <f t="shared" si="6"/>
        <v>0</v>
      </c>
      <c r="G67" s="235"/>
      <c r="H67" s="182"/>
      <c r="I67" s="100">
        <f t="shared" si="7"/>
        <v>0</v>
      </c>
      <c r="J67" s="235"/>
      <c r="K67" s="182"/>
      <c r="L67" s="100">
        <f t="shared" si="8"/>
        <v>0</v>
      </c>
      <c r="M67" s="282"/>
      <c r="N67" s="99"/>
      <c r="O67" s="100">
        <f t="shared" si="9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5"/>
        <v>106752</v>
      </c>
      <c r="D68" s="229">
        <f>SUM(D69:D70)</f>
        <v>96614</v>
      </c>
      <c r="E68" s="43">
        <f>SUM(E69:E70)</f>
        <v>0</v>
      </c>
      <c r="F68" s="230">
        <f>D68+E68</f>
        <v>96614</v>
      </c>
      <c r="G68" s="229">
        <f>SUM(G69:G70)</f>
        <v>10038</v>
      </c>
      <c r="H68" s="91">
        <f>SUM(H69:H70)</f>
        <v>100</v>
      </c>
      <c r="I68" s="101">
        <f t="shared" si="7"/>
        <v>10138</v>
      </c>
      <c r="J68" s="229">
        <f>SUM(J69:J70)</f>
        <v>0</v>
      </c>
      <c r="K68" s="91">
        <f>SUM(K69:K70)</f>
        <v>0</v>
      </c>
      <c r="L68" s="101">
        <f t="shared" si="8"/>
        <v>0</v>
      </c>
      <c r="M68" s="109">
        <f>SUM(M69:M70)</f>
        <v>0</v>
      </c>
      <c r="N68" s="43">
        <f>SUM(N69:N70)</f>
        <v>0</v>
      </c>
      <c r="O68" s="101">
        <f t="shared" si="9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5"/>
        <v>81595</v>
      </c>
      <c r="D69" s="232">
        <v>71707</v>
      </c>
      <c r="E69" s="47"/>
      <c r="F69" s="127">
        <f t="shared" si="6"/>
        <v>71707</v>
      </c>
      <c r="G69" s="232">
        <v>9888</v>
      </c>
      <c r="H69" s="180"/>
      <c r="I69" s="95">
        <f t="shared" si="7"/>
        <v>9888</v>
      </c>
      <c r="J69" s="232"/>
      <c r="K69" s="180"/>
      <c r="L69" s="95">
        <f t="shared" si="8"/>
        <v>0</v>
      </c>
      <c r="M69" s="275"/>
      <c r="N69" s="47"/>
      <c r="O69" s="95">
        <f t="shared" si="9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5"/>
        <v>25157</v>
      </c>
      <c r="D70" s="234">
        <f>SUM(D71:D75)</f>
        <v>24907</v>
      </c>
      <c r="E70" s="34">
        <f>SUM(E71:E75)</f>
        <v>0</v>
      </c>
      <c r="F70" s="131">
        <f t="shared" si="6"/>
        <v>24907</v>
      </c>
      <c r="G70" s="234">
        <f>SUM(G71:G75)</f>
        <v>150</v>
      </c>
      <c r="H70" s="104">
        <f>SUM(H71:H75)</f>
        <v>100</v>
      </c>
      <c r="I70" s="98">
        <f t="shared" si="7"/>
        <v>250</v>
      </c>
      <c r="J70" s="234">
        <f>SUM(J71:J75)</f>
        <v>0</v>
      </c>
      <c r="K70" s="104">
        <f>SUM(K71:K75)</f>
        <v>0</v>
      </c>
      <c r="L70" s="98">
        <f t="shared" si="8"/>
        <v>0</v>
      </c>
      <c r="M70" s="119">
        <f>SUM(M71:M75)</f>
        <v>0</v>
      </c>
      <c r="N70" s="34">
        <f>SUM(N71:N75)</f>
        <v>0</v>
      </c>
      <c r="O70" s="98">
        <f t="shared" si="9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5"/>
        <v>14485</v>
      </c>
      <c r="D71" s="233">
        <v>14235</v>
      </c>
      <c r="E71" s="52"/>
      <c r="F71" s="126">
        <f t="shared" si="6"/>
        <v>14235</v>
      </c>
      <c r="G71" s="233">
        <v>150</v>
      </c>
      <c r="H71" s="181">
        <v>100</v>
      </c>
      <c r="I71" s="96">
        <f t="shared" si="7"/>
        <v>250</v>
      </c>
      <c r="J71" s="233"/>
      <c r="K71" s="181"/>
      <c r="L71" s="96">
        <f t="shared" si="8"/>
        <v>0</v>
      </c>
      <c r="M71" s="110"/>
      <c r="N71" s="52"/>
      <c r="O71" s="96">
        <f t="shared" si="9"/>
        <v>0</v>
      </c>
      <c r="P71" s="351" t="s">
        <v>369</v>
      </c>
    </row>
    <row r="72" spans="1:16" x14ac:dyDescent="0.25">
      <c r="A72" s="31">
        <v>1223</v>
      </c>
      <c r="B72" s="50" t="s">
        <v>67</v>
      </c>
      <c r="C72" s="343">
        <f t="shared" si="5"/>
        <v>0</v>
      </c>
      <c r="D72" s="233"/>
      <c r="E72" s="52"/>
      <c r="F72" s="126">
        <f t="shared" si="6"/>
        <v>0</v>
      </c>
      <c r="G72" s="233"/>
      <c r="H72" s="181"/>
      <c r="I72" s="96">
        <f t="shared" si="7"/>
        <v>0</v>
      </c>
      <c r="J72" s="233"/>
      <c r="K72" s="181"/>
      <c r="L72" s="96">
        <f t="shared" si="8"/>
        <v>0</v>
      </c>
      <c r="M72" s="110"/>
      <c r="N72" s="52"/>
      <c r="O72" s="96">
        <f t="shared" si="9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5"/>
        <v>0</v>
      </c>
      <c r="D73" s="233"/>
      <c r="E73" s="52"/>
      <c r="F73" s="126">
        <f t="shared" si="6"/>
        <v>0</v>
      </c>
      <c r="G73" s="233"/>
      <c r="H73" s="181"/>
      <c r="I73" s="96">
        <f t="shared" si="7"/>
        <v>0</v>
      </c>
      <c r="J73" s="233"/>
      <c r="K73" s="181"/>
      <c r="L73" s="96">
        <f t="shared" si="8"/>
        <v>0</v>
      </c>
      <c r="M73" s="110"/>
      <c r="N73" s="52"/>
      <c r="O73" s="96">
        <f t="shared" si="9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5"/>
        <v>10672</v>
      </c>
      <c r="D74" s="233">
        <v>10672</v>
      </c>
      <c r="E74" s="52"/>
      <c r="F74" s="126">
        <f t="shared" si="6"/>
        <v>10672</v>
      </c>
      <c r="G74" s="233"/>
      <c r="H74" s="181"/>
      <c r="I74" s="96">
        <f t="shared" si="7"/>
        <v>0</v>
      </c>
      <c r="J74" s="233"/>
      <c r="K74" s="181"/>
      <c r="L74" s="96">
        <f t="shared" si="8"/>
        <v>0</v>
      </c>
      <c r="M74" s="110"/>
      <c r="N74" s="52"/>
      <c r="O74" s="96">
        <f t="shared" si="9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5"/>
        <v>0</v>
      </c>
      <c r="D75" s="233"/>
      <c r="E75" s="52"/>
      <c r="F75" s="126">
        <f t="shared" si="6"/>
        <v>0</v>
      </c>
      <c r="G75" s="233"/>
      <c r="H75" s="181"/>
      <c r="I75" s="96">
        <f t="shared" si="7"/>
        <v>0</v>
      </c>
      <c r="J75" s="233"/>
      <c r="K75" s="181"/>
      <c r="L75" s="96">
        <f t="shared" si="8"/>
        <v>0</v>
      </c>
      <c r="M75" s="110"/>
      <c r="N75" s="52"/>
      <c r="O75" s="96">
        <f t="shared" si="9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5"/>
        <v>78835</v>
      </c>
      <c r="D76" s="227">
        <f>SUM(D77,D84,D131,D165,D166,D173)</f>
        <v>70116</v>
      </c>
      <c r="E76" s="88">
        <f>SUM(E77,E84,E131,E165,E166,E173)</f>
        <v>1395</v>
      </c>
      <c r="F76" s="228">
        <f t="shared" si="6"/>
        <v>71511</v>
      </c>
      <c r="G76" s="227">
        <f>SUM(G77,G84,G131,G165,G166,G173)</f>
        <v>0</v>
      </c>
      <c r="H76" s="178">
        <f>SUM(H77,H84,H131,H165,H166,H173)</f>
        <v>1211</v>
      </c>
      <c r="I76" s="89">
        <f t="shared" si="7"/>
        <v>1211</v>
      </c>
      <c r="J76" s="227">
        <f>SUM(J77,J84,J131,J165,J166,J173)</f>
        <v>5118</v>
      </c>
      <c r="K76" s="178">
        <f>SUM(K77,K84,K131,K165,K166,K173)</f>
        <v>995</v>
      </c>
      <c r="L76" s="89">
        <f t="shared" si="8"/>
        <v>6113</v>
      </c>
      <c r="M76" s="122">
        <f>SUM(M77,M84,M131,M165,M166,M173)</f>
        <v>0</v>
      </c>
      <c r="N76" s="88">
        <f>SUM(N77,N84,N131,N165,N166,N173)</f>
        <v>0</v>
      </c>
      <c r="O76" s="89">
        <f t="shared" si="9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5"/>
        <v>150</v>
      </c>
      <c r="D77" s="229">
        <f>SUM(D78,D81)</f>
        <v>150</v>
      </c>
      <c r="E77" s="43">
        <f>SUM(E78,E81)</f>
        <v>0</v>
      </c>
      <c r="F77" s="230">
        <f t="shared" si="6"/>
        <v>150</v>
      </c>
      <c r="G77" s="229">
        <f>SUM(G78,G81)</f>
        <v>0</v>
      </c>
      <c r="H77" s="91">
        <f>SUM(H78,H81)</f>
        <v>0</v>
      </c>
      <c r="I77" s="101">
        <f t="shared" si="7"/>
        <v>0</v>
      </c>
      <c r="J77" s="229">
        <f>SUM(J78,J81)</f>
        <v>0</v>
      </c>
      <c r="K77" s="91">
        <f>SUM(K78,K81)</f>
        <v>0</v>
      </c>
      <c r="L77" s="101">
        <f t="shared" si="8"/>
        <v>0</v>
      </c>
      <c r="M77" s="109">
        <f>SUM(M78,M81)</f>
        <v>0</v>
      </c>
      <c r="N77" s="43">
        <f>SUM(N78,N81)</f>
        <v>0</v>
      </c>
      <c r="O77" s="101">
        <f t="shared" si="9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5"/>
        <v>150</v>
      </c>
      <c r="D78" s="237">
        <f>SUM(D79:D80)</f>
        <v>150</v>
      </c>
      <c r="E78" s="60">
        <f>SUM(E79:E80)</f>
        <v>0</v>
      </c>
      <c r="F78" s="238">
        <f t="shared" si="6"/>
        <v>150</v>
      </c>
      <c r="G78" s="237">
        <f>SUM(G79:G80)</f>
        <v>0</v>
      </c>
      <c r="H78" s="183">
        <f>SUM(H79:H80)</f>
        <v>0</v>
      </c>
      <c r="I78" s="103">
        <f t="shared" si="7"/>
        <v>0</v>
      </c>
      <c r="J78" s="237">
        <f>SUM(J79:J80)</f>
        <v>0</v>
      </c>
      <c r="K78" s="183">
        <f>SUM(K79:K80)</f>
        <v>0</v>
      </c>
      <c r="L78" s="103">
        <f t="shared" si="8"/>
        <v>0</v>
      </c>
      <c r="M78" s="124">
        <f>SUM(M79:M80)</f>
        <v>0</v>
      </c>
      <c r="N78" s="60">
        <f>SUM(N79:N80)</f>
        <v>0</v>
      </c>
      <c r="O78" s="103">
        <f t="shared" si="9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5"/>
        <v>0</v>
      </c>
      <c r="D79" s="233"/>
      <c r="E79" s="52"/>
      <c r="F79" s="126">
        <f t="shared" si="6"/>
        <v>0</v>
      </c>
      <c r="G79" s="233"/>
      <c r="H79" s="181"/>
      <c r="I79" s="96">
        <f t="shared" si="7"/>
        <v>0</v>
      </c>
      <c r="J79" s="233"/>
      <c r="K79" s="181"/>
      <c r="L79" s="96">
        <f t="shared" si="8"/>
        <v>0</v>
      </c>
      <c r="M79" s="110"/>
      <c r="N79" s="52"/>
      <c r="O79" s="96">
        <f t="shared" si="9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5"/>
        <v>150</v>
      </c>
      <c r="D80" s="233">
        <v>150</v>
      </c>
      <c r="E80" s="52"/>
      <c r="F80" s="126">
        <f t="shared" si="6"/>
        <v>150</v>
      </c>
      <c r="G80" s="233"/>
      <c r="H80" s="181"/>
      <c r="I80" s="96">
        <f t="shared" si="7"/>
        <v>0</v>
      </c>
      <c r="J80" s="233"/>
      <c r="K80" s="181"/>
      <c r="L80" s="96">
        <f t="shared" si="8"/>
        <v>0</v>
      </c>
      <c r="M80" s="110"/>
      <c r="N80" s="52"/>
      <c r="O80" s="96">
        <f t="shared" si="9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5"/>
        <v>0</v>
      </c>
      <c r="D81" s="234">
        <f>SUM(D82:D83)</f>
        <v>0</v>
      </c>
      <c r="E81" s="34">
        <f>SUM(E82:E83)</f>
        <v>0</v>
      </c>
      <c r="F81" s="131">
        <f t="shared" si="6"/>
        <v>0</v>
      </c>
      <c r="G81" s="234">
        <f>SUM(G82:G83)</f>
        <v>0</v>
      </c>
      <c r="H81" s="104">
        <f>SUM(H82:H83)</f>
        <v>0</v>
      </c>
      <c r="I81" s="98">
        <f t="shared" si="7"/>
        <v>0</v>
      </c>
      <c r="J81" s="234">
        <f>SUM(J82:J83)</f>
        <v>0</v>
      </c>
      <c r="K81" s="104">
        <f>SUM(K82:K83)</f>
        <v>0</v>
      </c>
      <c r="L81" s="98">
        <f t="shared" si="8"/>
        <v>0</v>
      </c>
      <c r="M81" s="119">
        <f>SUM(M82:M83)</f>
        <v>0</v>
      </c>
      <c r="N81" s="34">
        <f>SUM(N82:N83)</f>
        <v>0</v>
      </c>
      <c r="O81" s="98">
        <f t="shared" si="9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5"/>
        <v>0</v>
      </c>
      <c r="D82" s="233"/>
      <c r="E82" s="52"/>
      <c r="F82" s="126">
        <f t="shared" si="6"/>
        <v>0</v>
      </c>
      <c r="G82" s="233"/>
      <c r="H82" s="181"/>
      <c r="I82" s="96">
        <f t="shared" si="7"/>
        <v>0</v>
      </c>
      <c r="J82" s="233"/>
      <c r="K82" s="181"/>
      <c r="L82" s="96">
        <f t="shared" si="8"/>
        <v>0</v>
      </c>
      <c r="M82" s="110"/>
      <c r="N82" s="52"/>
      <c r="O82" s="96">
        <f t="shared" si="9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5"/>
        <v>0</v>
      </c>
      <c r="D83" s="233"/>
      <c r="E83" s="52"/>
      <c r="F83" s="126">
        <f t="shared" si="6"/>
        <v>0</v>
      </c>
      <c r="G83" s="233"/>
      <c r="H83" s="181"/>
      <c r="I83" s="96">
        <f t="shared" si="7"/>
        <v>0</v>
      </c>
      <c r="J83" s="233"/>
      <c r="K83" s="181"/>
      <c r="L83" s="96">
        <f t="shared" si="8"/>
        <v>0</v>
      </c>
      <c r="M83" s="110"/>
      <c r="N83" s="52"/>
      <c r="O83" s="96">
        <f t="shared" si="9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5"/>
        <v>63095</v>
      </c>
      <c r="D84" s="229">
        <f>SUM(D85,D90,D96,D104,D113,D117,D123,D129)</f>
        <v>60705</v>
      </c>
      <c r="E84" s="43">
        <f>SUM(E85,E90,E96,E104,E113,E117,E123,E129)</f>
        <v>1395</v>
      </c>
      <c r="F84" s="230">
        <f t="shared" si="6"/>
        <v>62100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7"/>
        <v>0</v>
      </c>
      <c r="J84" s="229">
        <f>SUM(J85,J90,J96,J104,J113,J117,J123,J129)</f>
        <v>0</v>
      </c>
      <c r="K84" s="91">
        <f>SUM(K85,K90,K96,K104,K113,K117,K123,K129)</f>
        <v>995</v>
      </c>
      <c r="L84" s="101">
        <f t="shared" si="8"/>
        <v>995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9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5"/>
        <v>930</v>
      </c>
      <c r="D85" s="115">
        <f>SUM(D86:D89)</f>
        <v>930</v>
      </c>
      <c r="E85" s="93">
        <f>SUM(E86:E89)</f>
        <v>0</v>
      </c>
      <c r="F85" s="231">
        <f t="shared" si="6"/>
        <v>930</v>
      </c>
      <c r="G85" s="115">
        <f>SUM(G86:G89)</f>
        <v>0</v>
      </c>
      <c r="H85" s="179">
        <f>SUM(H86:H89)</f>
        <v>0</v>
      </c>
      <c r="I85" s="94">
        <f t="shared" si="7"/>
        <v>0</v>
      </c>
      <c r="J85" s="115">
        <f>SUM(J86:J89)</f>
        <v>0</v>
      </c>
      <c r="K85" s="179">
        <f>SUM(K86:K89)</f>
        <v>0</v>
      </c>
      <c r="L85" s="94">
        <f t="shared" si="8"/>
        <v>0</v>
      </c>
      <c r="M85" s="120">
        <f>SUM(M86:M89)</f>
        <v>0</v>
      </c>
      <c r="N85" s="93">
        <f>SUM(N86:N89)</f>
        <v>0</v>
      </c>
      <c r="O85" s="94">
        <f t="shared" si="9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5"/>
        <v>0</v>
      </c>
      <c r="D86" s="232"/>
      <c r="E86" s="47"/>
      <c r="F86" s="127">
        <f t="shared" si="6"/>
        <v>0</v>
      </c>
      <c r="G86" s="232"/>
      <c r="H86" s="180"/>
      <c r="I86" s="95">
        <f t="shared" si="7"/>
        <v>0</v>
      </c>
      <c r="J86" s="232"/>
      <c r="K86" s="180"/>
      <c r="L86" s="95">
        <f t="shared" si="8"/>
        <v>0</v>
      </c>
      <c r="M86" s="275"/>
      <c r="N86" s="47"/>
      <c r="O86" s="95">
        <f t="shared" si="9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5"/>
        <v>826</v>
      </c>
      <c r="D87" s="233">
        <v>826</v>
      </c>
      <c r="E87" s="52"/>
      <c r="F87" s="126">
        <f t="shared" si="6"/>
        <v>826</v>
      </c>
      <c r="G87" s="233"/>
      <c r="H87" s="181"/>
      <c r="I87" s="96">
        <f t="shared" si="7"/>
        <v>0</v>
      </c>
      <c r="J87" s="233"/>
      <c r="K87" s="181"/>
      <c r="L87" s="96">
        <f t="shared" si="8"/>
        <v>0</v>
      </c>
      <c r="M87" s="110"/>
      <c r="N87" s="52"/>
      <c r="O87" s="96">
        <f t="shared" si="9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5"/>
        <v>69</v>
      </c>
      <c r="D88" s="233">
        <v>69</v>
      </c>
      <c r="E88" s="52"/>
      <c r="F88" s="126">
        <f t="shared" si="6"/>
        <v>69</v>
      </c>
      <c r="G88" s="233"/>
      <c r="H88" s="181"/>
      <c r="I88" s="96">
        <f t="shared" si="7"/>
        <v>0</v>
      </c>
      <c r="J88" s="233"/>
      <c r="K88" s="181"/>
      <c r="L88" s="96">
        <f t="shared" si="8"/>
        <v>0</v>
      </c>
      <c r="M88" s="110"/>
      <c r="N88" s="52"/>
      <c r="O88" s="96">
        <f t="shared" si="9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5"/>
        <v>35</v>
      </c>
      <c r="D89" s="233">
        <v>35</v>
      </c>
      <c r="E89" s="52"/>
      <c r="F89" s="126">
        <f t="shared" si="6"/>
        <v>35</v>
      </c>
      <c r="G89" s="233"/>
      <c r="H89" s="181"/>
      <c r="I89" s="96">
        <f t="shared" si="7"/>
        <v>0</v>
      </c>
      <c r="J89" s="233"/>
      <c r="K89" s="181"/>
      <c r="L89" s="96">
        <f t="shared" si="8"/>
        <v>0</v>
      </c>
      <c r="M89" s="110"/>
      <c r="N89" s="52"/>
      <c r="O89" s="96">
        <f t="shared" si="9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5"/>
        <v>57173</v>
      </c>
      <c r="D90" s="234">
        <f>SUM(D91:D95)</f>
        <v>56935</v>
      </c>
      <c r="E90" s="34">
        <f>SUM(E91:E95)</f>
        <v>238</v>
      </c>
      <c r="F90" s="131">
        <f t="shared" si="6"/>
        <v>57173</v>
      </c>
      <c r="G90" s="234">
        <f>SUM(G91:G95)</f>
        <v>0</v>
      </c>
      <c r="H90" s="104">
        <f>SUM(H91:H95)</f>
        <v>0</v>
      </c>
      <c r="I90" s="98">
        <f t="shared" si="7"/>
        <v>0</v>
      </c>
      <c r="J90" s="234">
        <f>SUM(J91:J95)</f>
        <v>0</v>
      </c>
      <c r="K90" s="104">
        <f>SUM(K91:K95)</f>
        <v>0</v>
      </c>
      <c r="L90" s="98">
        <f t="shared" si="8"/>
        <v>0</v>
      </c>
      <c r="M90" s="119">
        <f>SUM(M91:M95)</f>
        <v>0</v>
      </c>
      <c r="N90" s="34">
        <f>SUM(N91:N95)</f>
        <v>0</v>
      </c>
      <c r="O90" s="98">
        <f t="shared" si="9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5"/>
        <v>40475</v>
      </c>
      <c r="D91" s="233">
        <v>40475</v>
      </c>
      <c r="E91" s="52"/>
      <c r="F91" s="126">
        <f t="shared" si="6"/>
        <v>40475</v>
      </c>
      <c r="G91" s="233"/>
      <c r="H91" s="181"/>
      <c r="I91" s="96">
        <f t="shared" si="7"/>
        <v>0</v>
      </c>
      <c r="J91" s="233"/>
      <c r="K91" s="181"/>
      <c r="L91" s="96">
        <f t="shared" si="8"/>
        <v>0</v>
      </c>
      <c r="M91" s="110"/>
      <c r="N91" s="52"/>
      <c r="O91" s="96">
        <f t="shared" si="9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5"/>
        <v>6181</v>
      </c>
      <c r="D92" s="233">
        <v>6181</v>
      </c>
      <c r="E92" s="52"/>
      <c r="F92" s="126">
        <f t="shared" si="6"/>
        <v>6181</v>
      </c>
      <c r="G92" s="233"/>
      <c r="H92" s="181"/>
      <c r="I92" s="96">
        <f t="shared" si="7"/>
        <v>0</v>
      </c>
      <c r="J92" s="233"/>
      <c r="K92" s="181"/>
      <c r="L92" s="96">
        <f t="shared" si="8"/>
        <v>0</v>
      </c>
      <c r="M92" s="110"/>
      <c r="N92" s="52"/>
      <c r="O92" s="96">
        <f t="shared" si="9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5"/>
        <v>9926</v>
      </c>
      <c r="D93" s="233">
        <v>9926</v>
      </c>
      <c r="E93" s="52"/>
      <c r="F93" s="126">
        <f t="shared" si="6"/>
        <v>9926</v>
      </c>
      <c r="G93" s="233"/>
      <c r="H93" s="181"/>
      <c r="I93" s="96">
        <f t="shared" si="7"/>
        <v>0</v>
      </c>
      <c r="J93" s="233"/>
      <c r="K93" s="181"/>
      <c r="L93" s="96">
        <f t="shared" si="8"/>
        <v>0</v>
      </c>
      <c r="M93" s="110"/>
      <c r="N93" s="52"/>
      <c r="O93" s="96">
        <f t="shared" si="9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5"/>
        <v>591</v>
      </c>
      <c r="D94" s="233">
        <v>353</v>
      </c>
      <c r="E94" s="52">
        <f>260-22</f>
        <v>238</v>
      </c>
      <c r="F94" s="126">
        <f t="shared" si="6"/>
        <v>591</v>
      </c>
      <c r="G94" s="233"/>
      <c r="H94" s="181"/>
      <c r="I94" s="96">
        <f t="shared" si="7"/>
        <v>0</v>
      </c>
      <c r="J94" s="233"/>
      <c r="K94" s="181"/>
      <c r="L94" s="96">
        <f t="shared" si="8"/>
        <v>0</v>
      </c>
      <c r="M94" s="110"/>
      <c r="N94" s="52"/>
      <c r="O94" s="96">
        <f t="shared" si="9"/>
        <v>0</v>
      </c>
      <c r="P94" s="351" t="s">
        <v>336</v>
      </c>
    </row>
    <row r="95" spans="1:16" ht="24" x14ac:dyDescent="0.25">
      <c r="A95" s="31">
        <v>2229</v>
      </c>
      <c r="B95" s="50" t="s">
        <v>81</v>
      </c>
      <c r="C95" s="343">
        <f t="shared" si="5"/>
        <v>0</v>
      </c>
      <c r="D95" s="233"/>
      <c r="E95" s="52"/>
      <c r="F95" s="126">
        <f t="shared" si="6"/>
        <v>0</v>
      </c>
      <c r="G95" s="233"/>
      <c r="H95" s="181"/>
      <c r="I95" s="96">
        <f t="shared" si="7"/>
        <v>0</v>
      </c>
      <c r="J95" s="233"/>
      <c r="K95" s="181"/>
      <c r="L95" s="96">
        <f t="shared" si="8"/>
        <v>0</v>
      </c>
      <c r="M95" s="110"/>
      <c r="N95" s="52"/>
      <c r="O95" s="96">
        <f t="shared" si="9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5"/>
        <v>1047</v>
      </c>
      <c r="D96" s="234">
        <f>SUM(D97:D103)</f>
        <v>1047</v>
      </c>
      <c r="E96" s="34">
        <f>SUM(E97:E103)</f>
        <v>0</v>
      </c>
      <c r="F96" s="131">
        <f t="shared" si="6"/>
        <v>1047</v>
      </c>
      <c r="G96" s="234">
        <f>SUM(G97:G103)</f>
        <v>0</v>
      </c>
      <c r="H96" s="104">
        <f>SUM(H97:H103)</f>
        <v>0</v>
      </c>
      <c r="I96" s="98">
        <f t="shared" si="7"/>
        <v>0</v>
      </c>
      <c r="J96" s="234">
        <f>SUM(J97:J103)</f>
        <v>0</v>
      </c>
      <c r="K96" s="104">
        <f>SUM(K97:K103)</f>
        <v>0</v>
      </c>
      <c r="L96" s="98">
        <f t="shared" si="8"/>
        <v>0</v>
      </c>
      <c r="M96" s="119">
        <f>SUM(M97:M103)</f>
        <v>0</v>
      </c>
      <c r="N96" s="34">
        <f>SUM(N97:N103)</f>
        <v>0</v>
      </c>
      <c r="O96" s="98">
        <f t="shared" si="9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5"/>
        <v>0</v>
      </c>
      <c r="D97" s="233"/>
      <c r="E97" s="52"/>
      <c r="F97" s="126">
        <f t="shared" si="6"/>
        <v>0</v>
      </c>
      <c r="G97" s="233"/>
      <c r="H97" s="181"/>
      <c r="I97" s="96">
        <f t="shared" si="7"/>
        <v>0</v>
      </c>
      <c r="J97" s="233"/>
      <c r="K97" s="181"/>
      <c r="L97" s="96">
        <f t="shared" si="8"/>
        <v>0</v>
      </c>
      <c r="M97" s="110"/>
      <c r="N97" s="52"/>
      <c r="O97" s="96">
        <f t="shared" si="9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5"/>
        <v>0</v>
      </c>
      <c r="D98" s="233"/>
      <c r="E98" s="52"/>
      <c r="F98" s="126">
        <f t="shared" si="6"/>
        <v>0</v>
      </c>
      <c r="G98" s="233"/>
      <c r="H98" s="181"/>
      <c r="I98" s="96">
        <f t="shared" si="7"/>
        <v>0</v>
      </c>
      <c r="J98" s="233"/>
      <c r="K98" s="181"/>
      <c r="L98" s="96">
        <f t="shared" si="8"/>
        <v>0</v>
      </c>
      <c r="M98" s="110"/>
      <c r="N98" s="52"/>
      <c r="O98" s="96">
        <f t="shared" si="9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5"/>
        <v>0</v>
      </c>
      <c r="D99" s="232"/>
      <c r="E99" s="47"/>
      <c r="F99" s="127">
        <f t="shared" si="6"/>
        <v>0</v>
      </c>
      <c r="G99" s="232"/>
      <c r="H99" s="180"/>
      <c r="I99" s="95">
        <f t="shared" si="7"/>
        <v>0</v>
      </c>
      <c r="J99" s="232"/>
      <c r="K99" s="180"/>
      <c r="L99" s="95">
        <f t="shared" si="8"/>
        <v>0</v>
      </c>
      <c r="M99" s="275"/>
      <c r="N99" s="47"/>
      <c r="O99" s="95">
        <f t="shared" si="9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5"/>
        <v>0</v>
      </c>
      <c r="D100" s="233"/>
      <c r="E100" s="52"/>
      <c r="F100" s="126">
        <f t="shared" si="6"/>
        <v>0</v>
      </c>
      <c r="G100" s="233"/>
      <c r="H100" s="181"/>
      <c r="I100" s="96">
        <f t="shared" si="7"/>
        <v>0</v>
      </c>
      <c r="J100" s="233"/>
      <c r="K100" s="181"/>
      <c r="L100" s="96">
        <f t="shared" si="8"/>
        <v>0</v>
      </c>
      <c r="M100" s="110"/>
      <c r="N100" s="52"/>
      <c r="O100" s="96">
        <f t="shared" si="9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5"/>
        <v>0</v>
      </c>
      <c r="D101" s="233"/>
      <c r="E101" s="52"/>
      <c r="F101" s="126">
        <f t="shared" si="6"/>
        <v>0</v>
      </c>
      <c r="G101" s="233"/>
      <c r="H101" s="181"/>
      <c r="I101" s="96">
        <f t="shared" si="7"/>
        <v>0</v>
      </c>
      <c r="J101" s="233"/>
      <c r="K101" s="181"/>
      <c r="L101" s="96">
        <f t="shared" si="8"/>
        <v>0</v>
      </c>
      <c r="M101" s="110"/>
      <c r="N101" s="52"/>
      <c r="O101" s="96">
        <f t="shared" si="9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5"/>
        <v>0</v>
      </c>
      <c r="D102" s="233"/>
      <c r="E102" s="52"/>
      <c r="F102" s="126">
        <f t="shared" si="6"/>
        <v>0</v>
      </c>
      <c r="G102" s="233"/>
      <c r="H102" s="181"/>
      <c r="I102" s="96">
        <f t="shared" si="7"/>
        <v>0</v>
      </c>
      <c r="J102" s="233"/>
      <c r="K102" s="181"/>
      <c r="L102" s="96">
        <f t="shared" si="8"/>
        <v>0</v>
      </c>
      <c r="M102" s="110"/>
      <c r="N102" s="52"/>
      <c r="O102" s="96">
        <f t="shared" si="9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5"/>
        <v>1047</v>
      </c>
      <c r="D103" s="233">
        <f>647+250+150</f>
        <v>1047</v>
      </c>
      <c r="E103" s="52"/>
      <c r="F103" s="126">
        <f t="shared" si="6"/>
        <v>1047</v>
      </c>
      <c r="G103" s="233"/>
      <c r="H103" s="181"/>
      <c r="I103" s="96">
        <f t="shared" si="7"/>
        <v>0</v>
      </c>
      <c r="J103" s="233"/>
      <c r="K103" s="181"/>
      <c r="L103" s="96">
        <f t="shared" si="8"/>
        <v>0</v>
      </c>
      <c r="M103" s="110"/>
      <c r="N103" s="52"/>
      <c r="O103" s="96">
        <f t="shared" si="9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5"/>
        <v>2677</v>
      </c>
      <c r="D104" s="234">
        <f>SUM(D105:D112)</f>
        <v>1542</v>
      </c>
      <c r="E104" s="34">
        <f>SUM(E105:E112)</f>
        <v>1135</v>
      </c>
      <c r="F104" s="131">
        <f t="shared" si="6"/>
        <v>2677</v>
      </c>
      <c r="G104" s="234">
        <f>SUM(G105:G112)</f>
        <v>0</v>
      </c>
      <c r="H104" s="104">
        <f>SUM(H105:H112)</f>
        <v>0</v>
      </c>
      <c r="I104" s="98">
        <f t="shared" si="7"/>
        <v>0</v>
      </c>
      <c r="J104" s="234">
        <f>SUM(J105:J112)</f>
        <v>0</v>
      </c>
      <c r="K104" s="104">
        <f>SUM(K105:K112)</f>
        <v>0</v>
      </c>
      <c r="L104" s="98">
        <f t="shared" si="8"/>
        <v>0</v>
      </c>
      <c r="M104" s="119">
        <f>SUM(M105:M112)</f>
        <v>0</v>
      </c>
      <c r="N104" s="34">
        <f>SUM(N105:N112)</f>
        <v>0</v>
      </c>
      <c r="O104" s="98">
        <f t="shared" si="9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5"/>
        <v>0</v>
      </c>
      <c r="D105" s="233"/>
      <c r="E105" s="52"/>
      <c r="F105" s="126">
        <f t="shared" si="6"/>
        <v>0</v>
      </c>
      <c r="G105" s="233"/>
      <c r="H105" s="181"/>
      <c r="I105" s="96">
        <f t="shared" si="7"/>
        <v>0</v>
      </c>
      <c r="J105" s="233"/>
      <c r="K105" s="181"/>
      <c r="L105" s="96">
        <f t="shared" si="8"/>
        <v>0</v>
      </c>
      <c r="M105" s="110"/>
      <c r="N105" s="52"/>
      <c r="O105" s="96">
        <f t="shared" si="9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5"/>
        <v>0</v>
      </c>
      <c r="D106" s="233"/>
      <c r="E106" s="52"/>
      <c r="F106" s="126">
        <f t="shared" si="6"/>
        <v>0</v>
      </c>
      <c r="G106" s="233"/>
      <c r="H106" s="181"/>
      <c r="I106" s="96">
        <f t="shared" si="7"/>
        <v>0</v>
      </c>
      <c r="J106" s="233"/>
      <c r="K106" s="181"/>
      <c r="L106" s="96">
        <f t="shared" si="8"/>
        <v>0</v>
      </c>
      <c r="M106" s="110"/>
      <c r="N106" s="52"/>
      <c r="O106" s="96">
        <f t="shared" si="9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5"/>
        <v>435</v>
      </c>
      <c r="D107" s="233">
        <f>585-150</f>
        <v>435</v>
      </c>
      <c r="E107" s="52"/>
      <c r="F107" s="126">
        <f t="shared" si="6"/>
        <v>435</v>
      </c>
      <c r="G107" s="233"/>
      <c r="H107" s="181"/>
      <c r="I107" s="96">
        <f t="shared" si="7"/>
        <v>0</v>
      </c>
      <c r="J107" s="233"/>
      <c r="K107" s="181"/>
      <c r="L107" s="96">
        <f t="shared" si="8"/>
        <v>0</v>
      </c>
      <c r="M107" s="110"/>
      <c r="N107" s="52"/>
      <c r="O107" s="96">
        <f t="shared" si="9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5"/>
        <v>2242</v>
      </c>
      <c r="D108" s="233">
        <f>1107</f>
        <v>1107</v>
      </c>
      <c r="E108" s="52">
        <v>1135</v>
      </c>
      <c r="F108" s="126">
        <f t="shared" si="6"/>
        <v>2242</v>
      </c>
      <c r="G108" s="233"/>
      <c r="H108" s="181"/>
      <c r="I108" s="96">
        <f t="shared" si="7"/>
        <v>0</v>
      </c>
      <c r="J108" s="233"/>
      <c r="K108" s="181"/>
      <c r="L108" s="96">
        <f t="shared" si="8"/>
        <v>0</v>
      </c>
      <c r="M108" s="110"/>
      <c r="N108" s="52"/>
      <c r="O108" s="96">
        <f t="shared" si="9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5"/>
        <v>0</v>
      </c>
      <c r="D109" s="233"/>
      <c r="E109" s="52"/>
      <c r="F109" s="126">
        <f t="shared" si="6"/>
        <v>0</v>
      </c>
      <c r="G109" s="233"/>
      <c r="H109" s="181"/>
      <c r="I109" s="96">
        <f t="shared" si="7"/>
        <v>0</v>
      </c>
      <c r="J109" s="233"/>
      <c r="K109" s="181"/>
      <c r="L109" s="96">
        <f t="shared" si="8"/>
        <v>0</v>
      </c>
      <c r="M109" s="110"/>
      <c r="N109" s="52"/>
      <c r="O109" s="96">
        <f t="shared" si="9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5"/>
        <v>0</v>
      </c>
      <c r="D110" s="233"/>
      <c r="E110" s="52"/>
      <c r="F110" s="126">
        <f t="shared" si="6"/>
        <v>0</v>
      </c>
      <c r="G110" s="233"/>
      <c r="H110" s="181"/>
      <c r="I110" s="96">
        <f t="shared" si="7"/>
        <v>0</v>
      </c>
      <c r="J110" s="233"/>
      <c r="K110" s="181"/>
      <c r="L110" s="96">
        <f t="shared" si="8"/>
        <v>0</v>
      </c>
      <c r="M110" s="110"/>
      <c r="N110" s="52"/>
      <c r="O110" s="96">
        <f t="shared" si="9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5"/>
        <v>0</v>
      </c>
      <c r="D111" s="233"/>
      <c r="E111" s="52"/>
      <c r="F111" s="126">
        <f t="shared" si="6"/>
        <v>0</v>
      </c>
      <c r="G111" s="233"/>
      <c r="H111" s="181"/>
      <c r="I111" s="96">
        <f t="shared" si="7"/>
        <v>0</v>
      </c>
      <c r="J111" s="233"/>
      <c r="K111" s="181"/>
      <c r="L111" s="96">
        <f t="shared" si="8"/>
        <v>0</v>
      </c>
      <c r="M111" s="110"/>
      <c r="N111" s="52"/>
      <c r="O111" s="96">
        <f t="shared" si="9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5"/>
        <v>0</v>
      </c>
      <c r="D112" s="233"/>
      <c r="E112" s="52"/>
      <c r="F112" s="126">
        <f t="shared" si="6"/>
        <v>0</v>
      </c>
      <c r="G112" s="233"/>
      <c r="H112" s="181"/>
      <c r="I112" s="96">
        <f t="shared" si="7"/>
        <v>0</v>
      </c>
      <c r="J112" s="233"/>
      <c r="K112" s="181"/>
      <c r="L112" s="96">
        <f t="shared" si="8"/>
        <v>0</v>
      </c>
      <c r="M112" s="110"/>
      <c r="N112" s="52"/>
      <c r="O112" s="96">
        <f t="shared" si="9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5"/>
        <v>216</v>
      </c>
      <c r="D113" s="234">
        <f>SUM(D114:D116)</f>
        <v>216</v>
      </c>
      <c r="E113" s="34">
        <f>SUM(E114:E116)</f>
        <v>0</v>
      </c>
      <c r="F113" s="131">
        <f t="shared" si="6"/>
        <v>216</v>
      </c>
      <c r="G113" s="234">
        <f>SUM(G114:G116)</f>
        <v>0</v>
      </c>
      <c r="H113" s="104">
        <f>SUM(H114:H116)</f>
        <v>0</v>
      </c>
      <c r="I113" s="98">
        <f t="shared" si="7"/>
        <v>0</v>
      </c>
      <c r="J113" s="234">
        <f>SUM(J114:J116)</f>
        <v>0</v>
      </c>
      <c r="K113" s="104">
        <f>SUM(K114:K116)</f>
        <v>0</v>
      </c>
      <c r="L113" s="98">
        <f t="shared" si="8"/>
        <v>0</v>
      </c>
      <c r="M113" s="119">
        <f>SUM(M114:M116)</f>
        <v>0</v>
      </c>
      <c r="N113" s="34">
        <f>SUM(N114:N116)</f>
        <v>0</v>
      </c>
      <c r="O113" s="98">
        <f t="shared" si="9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5"/>
        <v>166</v>
      </c>
      <c r="D114" s="233">
        <v>166</v>
      </c>
      <c r="E114" s="52"/>
      <c r="F114" s="126">
        <f t="shared" si="6"/>
        <v>166</v>
      </c>
      <c r="G114" s="233"/>
      <c r="H114" s="181"/>
      <c r="I114" s="96">
        <f t="shared" si="7"/>
        <v>0</v>
      </c>
      <c r="J114" s="233"/>
      <c r="K114" s="181"/>
      <c r="L114" s="96">
        <f t="shared" si="8"/>
        <v>0</v>
      </c>
      <c r="M114" s="110"/>
      <c r="N114" s="52"/>
      <c r="O114" s="96">
        <f t="shared" si="9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10">F115+I115+L115+O115</f>
        <v>0</v>
      </c>
      <c r="D115" s="233"/>
      <c r="E115" s="52"/>
      <c r="F115" s="126">
        <f t="shared" si="6"/>
        <v>0</v>
      </c>
      <c r="G115" s="233"/>
      <c r="H115" s="181"/>
      <c r="I115" s="96">
        <f t="shared" si="7"/>
        <v>0</v>
      </c>
      <c r="J115" s="233"/>
      <c r="K115" s="181"/>
      <c r="L115" s="96">
        <f t="shared" si="8"/>
        <v>0</v>
      </c>
      <c r="M115" s="110"/>
      <c r="N115" s="52"/>
      <c r="O115" s="96">
        <f t="shared" si="9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10"/>
        <v>50</v>
      </c>
      <c r="D116" s="233">
        <f>300-250</f>
        <v>50</v>
      </c>
      <c r="E116" s="52"/>
      <c r="F116" s="126">
        <f t="shared" ref="F116:F180" si="11">D116+E116</f>
        <v>50</v>
      </c>
      <c r="G116" s="233"/>
      <c r="H116" s="181"/>
      <c r="I116" s="96">
        <f t="shared" ref="I116:I180" si="12">G116+H116</f>
        <v>0</v>
      </c>
      <c r="J116" s="233"/>
      <c r="K116" s="181"/>
      <c r="L116" s="96">
        <f t="shared" ref="L116:L180" si="13">J116+K116</f>
        <v>0</v>
      </c>
      <c r="M116" s="110"/>
      <c r="N116" s="52"/>
      <c r="O116" s="96">
        <f t="shared" ref="O116:O180" si="14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10"/>
        <v>22</v>
      </c>
      <c r="D117" s="234">
        <f>SUM(D118:D122)</f>
        <v>0</v>
      </c>
      <c r="E117" s="34">
        <f>SUM(E118:E122)</f>
        <v>22</v>
      </c>
      <c r="F117" s="131">
        <f t="shared" si="11"/>
        <v>22</v>
      </c>
      <c r="G117" s="234">
        <f>SUM(G118:G122)</f>
        <v>0</v>
      </c>
      <c r="H117" s="104">
        <f>SUM(H118:H122)</f>
        <v>0</v>
      </c>
      <c r="I117" s="98">
        <f t="shared" si="12"/>
        <v>0</v>
      </c>
      <c r="J117" s="234">
        <f>SUM(J118:J122)</f>
        <v>0</v>
      </c>
      <c r="K117" s="104">
        <f>SUM(K118:K122)</f>
        <v>0</v>
      </c>
      <c r="L117" s="98">
        <f t="shared" si="13"/>
        <v>0</v>
      </c>
      <c r="M117" s="119">
        <f>SUM(M118:M122)</f>
        <v>0</v>
      </c>
      <c r="N117" s="34">
        <f>SUM(N118:N122)</f>
        <v>0</v>
      </c>
      <c r="O117" s="98">
        <f t="shared" si="14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10"/>
        <v>0</v>
      </c>
      <c r="D118" s="233"/>
      <c r="E118" s="52"/>
      <c r="F118" s="126">
        <f t="shared" si="11"/>
        <v>0</v>
      </c>
      <c r="G118" s="233"/>
      <c r="H118" s="181"/>
      <c r="I118" s="96">
        <f t="shared" si="12"/>
        <v>0</v>
      </c>
      <c r="J118" s="233"/>
      <c r="K118" s="181"/>
      <c r="L118" s="96">
        <f t="shared" si="13"/>
        <v>0</v>
      </c>
      <c r="M118" s="110"/>
      <c r="N118" s="52"/>
      <c r="O118" s="96">
        <f t="shared" si="14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10"/>
        <v>0</v>
      </c>
      <c r="D119" s="233"/>
      <c r="E119" s="52"/>
      <c r="F119" s="126">
        <f t="shared" si="11"/>
        <v>0</v>
      </c>
      <c r="G119" s="233"/>
      <c r="H119" s="181"/>
      <c r="I119" s="96">
        <f t="shared" si="12"/>
        <v>0</v>
      </c>
      <c r="J119" s="233"/>
      <c r="K119" s="181"/>
      <c r="L119" s="96">
        <f t="shared" si="13"/>
        <v>0</v>
      </c>
      <c r="M119" s="110"/>
      <c r="N119" s="52"/>
      <c r="O119" s="96">
        <f t="shared" si="14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10"/>
        <v>0</v>
      </c>
      <c r="D120" s="233"/>
      <c r="E120" s="52"/>
      <c r="F120" s="126">
        <f t="shared" si="11"/>
        <v>0</v>
      </c>
      <c r="G120" s="233"/>
      <c r="H120" s="181"/>
      <c r="I120" s="96">
        <f t="shared" si="12"/>
        <v>0</v>
      </c>
      <c r="J120" s="233"/>
      <c r="K120" s="181"/>
      <c r="L120" s="96">
        <f t="shared" si="13"/>
        <v>0</v>
      </c>
      <c r="M120" s="110"/>
      <c r="N120" s="52"/>
      <c r="O120" s="96">
        <f t="shared" si="14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10"/>
        <v>0</v>
      </c>
      <c r="D121" s="233"/>
      <c r="E121" s="52"/>
      <c r="F121" s="126">
        <f t="shared" si="11"/>
        <v>0</v>
      </c>
      <c r="G121" s="233"/>
      <c r="H121" s="181"/>
      <c r="I121" s="96">
        <f t="shared" si="12"/>
        <v>0</v>
      </c>
      <c r="J121" s="233"/>
      <c r="K121" s="181"/>
      <c r="L121" s="96">
        <f t="shared" si="13"/>
        <v>0</v>
      </c>
      <c r="M121" s="110"/>
      <c r="N121" s="52"/>
      <c r="O121" s="96">
        <f t="shared" si="14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10"/>
        <v>22</v>
      </c>
      <c r="D122" s="233"/>
      <c r="E122" s="52">
        <v>22</v>
      </c>
      <c r="F122" s="126">
        <f t="shared" si="11"/>
        <v>22</v>
      </c>
      <c r="G122" s="233"/>
      <c r="H122" s="181"/>
      <c r="I122" s="96">
        <f t="shared" si="12"/>
        <v>0</v>
      </c>
      <c r="J122" s="233"/>
      <c r="K122" s="181"/>
      <c r="L122" s="96">
        <f t="shared" si="13"/>
        <v>0</v>
      </c>
      <c r="M122" s="110"/>
      <c r="N122" s="52"/>
      <c r="O122" s="96">
        <f t="shared" si="14"/>
        <v>0</v>
      </c>
      <c r="P122" s="351" t="s">
        <v>337</v>
      </c>
    </row>
    <row r="123" spans="1:16" x14ac:dyDescent="0.25">
      <c r="A123" s="97">
        <v>2270</v>
      </c>
      <c r="B123" s="50" t="s">
        <v>104</v>
      </c>
      <c r="C123" s="343">
        <f t="shared" si="10"/>
        <v>1030</v>
      </c>
      <c r="D123" s="234">
        <f>SUM(D124:D128)</f>
        <v>35</v>
      </c>
      <c r="E123" s="34">
        <f>SUM(E124:E128)</f>
        <v>0</v>
      </c>
      <c r="F123" s="131">
        <f t="shared" si="11"/>
        <v>35</v>
      </c>
      <c r="G123" s="234">
        <f>SUM(G124:G128)</f>
        <v>0</v>
      </c>
      <c r="H123" s="104">
        <f>SUM(H124:H128)</f>
        <v>0</v>
      </c>
      <c r="I123" s="98">
        <f t="shared" si="12"/>
        <v>0</v>
      </c>
      <c r="J123" s="234">
        <f>SUM(J124:J128)</f>
        <v>0</v>
      </c>
      <c r="K123" s="104">
        <f>SUM(K124:K128)</f>
        <v>995</v>
      </c>
      <c r="L123" s="98">
        <f t="shared" si="13"/>
        <v>995</v>
      </c>
      <c r="M123" s="119">
        <f>SUM(M124:M128)</f>
        <v>0</v>
      </c>
      <c r="N123" s="34">
        <f>SUM(N124:N128)</f>
        <v>0</v>
      </c>
      <c r="O123" s="98">
        <f t="shared" si="14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10"/>
        <v>0</v>
      </c>
      <c r="D124" s="233"/>
      <c r="E124" s="52"/>
      <c r="F124" s="126">
        <f t="shared" si="11"/>
        <v>0</v>
      </c>
      <c r="G124" s="233"/>
      <c r="H124" s="181"/>
      <c r="I124" s="96">
        <f t="shared" si="12"/>
        <v>0</v>
      </c>
      <c r="J124" s="233"/>
      <c r="K124" s="181"/>
      <c r="L124" s="96">
        <f t="shared" si="13"/>
        <v>0</v>
      </c>
      <c r="M124" s="110"/>
      <c r="N124" s="52"/>
      <c r="O124" s="96">
        <f t="shared" si="14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10"/>
        <v>0</v>
      </c>
      <c r="D125" s="233"/>
      <c r="E125" s="52"/>
      <c r="F125" s="126">
        <f t="shared" si="11"/>
        <v>0</v>
      </c>
      <c r="G125" s="233"/>
      <c r="H125" s="181"/>
      <c r="I125" s="96">
        <f t="shared" si="12"/>
        <v>0</v>
      </c>
      <c r="J125" s="233"/>
      <c r="K125" s="181"/>
      <c r="L125" s="96">
        <f t="shared" si="13"/>
        <v>0</v>
      </c>
      <c r="M125" s="110"/>
      <c r="N125" s="52"/>
      <c r="O125" s="96">
        <f t="shared" si="14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10"/>
        <v>0</v>
      </c>
      <c r="D126" s="233"/>
      <c r="E126" s="52"/>
      <c r="F126" s="126">
        <f t="shared" si="11"/>
        <v>0</v>
      </c>
      <c r="G126" s="233"/>
      <c r="H126" s="181"/>
      <c r="I126" s="96">
        <f t="shared" si="12"/>
        <v>0</v>
      </c>
      <c r="J126" s="233"/>
      <c r="K126" s="181"/>
      <c r="L126" s="96">
        <f t="shared" si="13"/>
        <v>0</v>
      </c>
      <c r="M126" s="110"/>
      <c r="N126" s="52"/>
      <c r="O126" s="96">
        <f t="shared" si="14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10"/>
        <v>0</v>
      </c>
      <c r="D127" s="233"/>
      <c r="E127" s="52"/>
      <c r="F127" s="126">
        <f t="shared" si="11"/>
        <v>0</v>
      </c>
      <c r="G127" s="233"/>
      <c r="H127" s="181"/>
      <c r="I127" s="96">
        <f t="shared" si="12"/>
        <v>0</v>
      </c>
      <c r="J127" s="233"/>
      <c r="K127" s="181"/>
      <c r="L127" s="96">
        <f t="shared" si="13"/>
        <v>0</v>
      </c>
      <c r="M127" s="110"/>
      <c r="N127" s="52"/>
      <c r="O127" s="96">
        <f t="shared" si="14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10"/>
        <v>1030</v>
      </c>
      <c r="D128" s="233">
        <v>35</v>
      </c>
      <c r="E128" s="52"/>
      <c r="F128" s="126">
        <f t="shared" si="11"/>
        <v>35</v>
      </c>
      <c r="G128" s="233"/>
      <c r="H128" s="181"/>
      <c r="I128" s="96">
        <f t="shared" si="12"/>
        <v>0</v>
      </c>
      <c r="J128" s="233"/>
      <c r="K128" s="181">
        <v>995</v>
      </c>
      <c r="L128" s="96">
        <f t="shared" si="13"/>
        <v>995</v>
      </c>
      <c r="M128" s="110"/>
      <c r="N128" s="52"/>
      <c r="O128" s="96">
        <f t="shared" si="14"/>
        <v>0</v>
      </c>
      <c r="P128" s="351" t="s">
        <v>338</v>
      </c>
    </row>
    <row r="129" spans="1:16" ht="24" x14ac:dyDescent="0.25">
      <c r="A129" s="102">
        <v>2280</v>
      </c>
      <c r="B129" s="45" t="s">
        <v>110</v>
      </c>
      <c r="C129" s="343">
        <f t="shared" si="10"/>
        <v>0</v>
      </c>
      <c r="D129" s="237">
        <f t="shared" ref="D129" si="15">SUM(D130)</f>
        <v>0</v>
      </c>
      <c r="E129" s="60">
        <f t="shared" ref="E129:N129" si="16">SUM(E130)</f>
        <v>0</v>
      </c>
      <c r="F129" s="238">
        <f t="shared" si="11"/>
        <v>0</v>
      </c>
      <c r="G129" s="237">
        <f t="shared" ref="G129" si="17">SUM(G130)</f>
        <v>0</v>
      </c>
      <c r="H129" s="183">
        <f t="shared" si="16"/>
        <v>0</v>
      </c>
      <c r="I129" s="103">
        <f t="shared" si="12"/>
        <v>0</v>
      </c>
      <c r="J129" s="237">
        <f t="shared" ref="J129:K129" si="18">SUM(J130)</f>
        <v>0</v>
      </c>
      <c r="K129" s="183">
        <f t="shared" si="18"/>
        <v>0</v>
      </c>
      <c r="L129" s="103">
        <f t="shared" si="13"/>
        <v>0</v>
      </c>
      <c r="M129" s="119">
        <f t="shared" si="16"/>
        <v>0</v>
      </c>
      <c r="N129" s="34">
        <f t="shared" si="16"/>
        <v>0</v>
      </c>
      <c r="O129" s="98">
        <f t="shared" si="14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10"/>
        <v>0</v>
      </c>
      <c r="D130" s="233"/>
      <c r="E130" s="52"/>
      <c r="F130" s="126">
        <f t="shared" si="11"/>
        <v>0</v>
      </c>
      <c r="G130" s="233"/>
      <c r="H130" s="181"/>
      <c r="I130" s="96">
        <f t="shared" si="12"/>
        <v>0</v>
      </c>
      <c r="J130" s="233"/>
      <c r="K130" s="181"/>
      <c r="L130" s="96">
        <f t="shared" si="13"/>
        <v>0</v>
      </c>
      <c r="M130" s="110"/>
      <c r="N130" s="52"/>
      <c r="O130" s="96">
        <f t="shared" si="14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10"/>
        <v>15590</v>
      </c>
      <c r="D131" s="229">
        <f>SUM(D132,D137,D141,D142,D145,D152,D160,D161,D164)</f>
        <v>9261</v>
      </c>
      <c r="E131" s="43">
        <f>SUM(E132,E137,E141,E142,E145,E152,E160,E161,E164)</f>
        <v>0</v>
      </c>
      <c r="F131" s="230">
        <f t="shared" si="11"/>
        <v>9261</v>
      </c>
      <c r="G131" s="229">
        <f>SUM(G132,G137,G141,G142,G145,G152,G160,G161,G164)</f>
        <v>0</v>
      </c>
      <c r="H131" s="91">
        <f>SUM(H132,H137,H141,H142,H145,H152,H160,H161,H164)</f>
        <v>1211</v>
      </c>
      <c r="I131" s="101">
        <f t="shared" si="12"/>
        <v>1211</v>
      </c>
      <c r="J131" s="229">
        <f>SUM(J132,J137,J141,J142,J145,J152,J160,J161,J164)</f>
        <v>5118</v>
      </c>
      <c r="K131" s="91">
        <f>SUM(K132,K137,K141,K142,K145,K152,K160,K161,K164)</f>
        <v>0</v>
      </c>
      <c r="L131" s="101">
        <f t="shared" si="13"/>
        <v>5118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4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10"/>
        <v>4338</v>
      </c>
      <c r="D132" s="342">
        <f>SUM(D133:D136)</f>
        <v>3988</v>
      </c>
      <c r="E132" s="183">
        <f>SUM(E133:E136)</f>
        <v>0</v>
      </c>
      <c r="F132" s="238">
        <f t="shared" si="11"/>
        <v>3988</v>
      </c>
      <c r="G132" s="237">
        <f>SUM(G133:G136)</f>
        <v>0</v>
      </c>
      <c r="H132" s="183">
        <f>SUM(H133:H136)</f>
        <v>0</v>
      </c>
      <c r="I132" s="103">
        <f t="shared" si="12"/>
        <v>0</v>
      </c>
      <c r="J132" s="237">
        <f>SUM(J133:J136)</f>
        <v>350</v>
      </c>
      <c r="K132" s="183">
        <f>SUM(K133:K136)</f>
        <v>0</v>
      </c>
      <c r="L132" s="103">
        <f t="shared" si="13"/>
        <v>350</v>
      </c>
      <c r="M132" s="124">
        <f>SUM(M133:M136)</f>
        <v>0</v>
      </c>
      <c r="N132" s="60">
        <f>SUM(N133:N136)</f>
        <v>0</v>
      </c>
      <c r="O132" s="103">
        <f t="shared" si="14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10"/>
        <v>500</v>
      </c>
      <c r="D133" s="233">
        <v>500</v>
      </c>
      <c r="E133" s="52"/>
      <c r="F133" s="126">
        <f t="shared" si="11"/>
        <v>500</v>
      </c>
      <c r="G133" s="233"/>
      <c r="H133" s="181"/>
      <c r="I133" s="96">
        <f t="shared" si="12"/>
        <v>0</v>
      </c>
      <c r="J133" s="233"/>
      <c r="K133" s="181"/>
      <c r="L133" s="96">
        <f t="shared" si="13"/>
        <v>0</v>
      </c>
      <c r="M133" s="110"/>
      <c r="N133" s="52"/>
      <c r="O133" s="96">
        <f t="shared" si="14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10"/>
        <v>3380</v>
      </c>
      <c r="D134" s="233">
        <f>2545+450+35</f>
        <v>3030</v>
      </c>
      <c r="E134" s="52"/>
      <c r="F134" s="126">
        <f t="shared" si="11"/>
        <v>3030</v>
      </c>
      <c r="G134" s="233"/>
      <c r="H134" s="181"/>
      <c r="I134" s="96">
        <f t="shared" si="12"/>
        <v>0</v>
      </c>
      <c r="J134" s="233">
        <v>350</v>
      </c>
      <c r="K134" s="181"/>
      <c r="L134" s="96">
        <f t="shared" si="13"/>
        <v>350</v>
      </c>
      <c r="M134" s="110"/>
      <c r="N134" s="52"/>
      <c r="O134" s="96">
        <f t="shared" si="14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10"/>
        <v>358</v>
      </c>
      <c r="D135" s="233">
        <f>170+188</f>
        <v>358</v>
      </c>
      <c r="E135" s="52"/>
      <c r="F135" s="126">
        <f t="shared" si="11"/>
        <v>358</v>
      </c>
      <c r="G135" s="233"/>
      <c r="H135" s="181"/>
      <c r="I135" s="96">
        <f t="shared" si="12"/>
        <v>0</v>
      </c>
      <c r="J135" s="233"/>
      <c r="K135" s="181"/>
      <c r="L135" s="96">
        <f t="shared" si="13"/>
        <v>0</v>
      </c>
      <c r="M135" s="110"/>
      <c r="N135" s="52"/>
      <c r="O135" s="96">
        <f t="shared" si="14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10"/>
        <v>100</v>
      </c>
      <c r="D136" s="233">
        <v>100</v>
      </c>
      <c r="E136" s="52"/>
      <c r="F136" s="126">
        <f t="shared" si="11"/>
        <v>100</v>
      </c>
      <c r="G136" s="233"/>
      <c r="H136" s="181"/>
      <c r="I136" s="96">
        <f t="shared" si="12"/>
        <v>0</v>
      </c>
      <c r="J136" s="233"/>
      <c r="K136" s="181"/>
      <c r="L136" s="96">
        <f t="shared" si="13"/>
        <v>0</v>
      </c>
      <c r="M136" s="110"/>
      <c r="N136" s="52"/>
      <c r="O136" s="96">
        <f t="shared" si="14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10"/>
        <v>70</v>
      </c>
      <c r="D137" s="234">
        <f>SUM(D138:D140)</f>
        <v>70</v>
      </c>
      <c r="E137" s="34">
        <f>SUM(E138:E140)</f>
        <v>0</v>
      </c>
      <c r="F137" s="131">
        <f t="shared" si="11"/>
        <v>70</v>
      </c>
      <c r="G137" s="234">
        <f>SUM(G138:G140)</f>
        <v>0</v>
      </c>
      <c r="H137" s="104">
        <f>SUM(H138:H140)</f>
        <v>0</v>
      </c>
      <c r="I137" s="98">
        <f t="shared" si="12"/>
        <v>0</v>
      </c>
      <c r="J137" s="234">
        <f>SUM(J138:J140)</f>
        <v>0</v>
      </c>
      <c r="K137" s="104">
        <f>SUM(K138:K140)</f>
        <v>0</v>
      </c>
      <c r="L137" s="98">
        <f t="shared" si="13"/>
        <v>0</v>
      </c>
      <c r="M137" s="119">
        <f>SUM(M138:M140)</f>
        <v>0</v>
      </c>
      <c r="N137" s="34">
        <f>SUM(N138:N140)</f>
        <v>0</v>
      </c>
      <c r="O137" s="98">
        <f t="shared" si="14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10"/>
        <v>0</v>
      </c>
      <c r="D138" s="233"/>
      <c r="E138" s="52"/>
      <c r="F138" s="126">
        <f t="shared" si="11"/>
        <v>0</v>
      </c>
      <c r="G138" s="233"/>
      <c r="H138" s="181"/>
      <c r="I138" s="96">
        <f t="shared" si="12"/>
        <v>0</v>
      </c>
      <c r="J138" s="233"/>
      <c r="K138" s="181"/>
      <c r="L138" s="96">
        <f t="shared" si="13"/>
        <v>0</v>
      </c>
      <c r="M138" s="110"/>
      <c r="N138" s="52"/>
      <c r="O138" s="96">
        <f t="shared" si="14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10"/>
        <v>70</v>
      </c>
      <c r="D139" s="233">
        <v>70</v>
      </c>
      <c r="E139" s="52"/>
      <c r="F139" s="126">
        <f t="shared" si="11"/>
        <v>70</v>
      </c>
      <c r="G139" s="233"/>
      <c r="H139" s="181"/>
      <c r="I139" s="96">
        <f t="shared" si="12"/>
        <v>0</v>
      </c>
      <c r="J139" s="233"/>
      <c r="K139" s="181"/>
      <c r="L139" s="96">
        <f t="shared" si="13"/>
        <v>0</v>
      </c>
      <c r="M139" s="110"/>
      <c r="N139" s="52"/>
      <c r="O139" s="96">
        <f t="shared" si="14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10"/>
        <v>0</v>
      </c>
      <c r="D140" s="233"/>
      <c r="E140" s="52"/>
      <c r="F140" s="126">
        <f t="shared" si="11"/>
        <v>0</v>
      </c>
      <c r="G140" s="233"/>
      <c r="H140" s="181"/>
      <c r="I140" s="96">
        <f t="shared" si="12"/>
        <v>0</v>
      </c>
      <c r="J140" s="233"/>
      <c r="K140" s="181"/>
      <c r="L140" s="96">
        <f t="shared" si="13"/>
        <v>0</v>
      </c>
      <c r="M140" s="110"/>
      <c r="N140" s="52"/>
      <c r="O140" s="96">
        <f t="shared" si="14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10"/>
        <v>0</v>
      </c>
      <c r="D141" s="233"/>
      <c r="E141" s="52"/>
      <c r="F141" s="126">
        <f t="shared" si="11"/>
        <v>0</v>
      </c>
      <c r="G141" s="233"/>
      <c r="H141" s="181"/>
      <c r="I141" s="96">
        <f t="shared" si="12"/>
        <v>0</v>
      </c>
      <c r="J141" s="233"/>
      <c r="K141" s="181"/>
      <c r="L141" s="96">
        <f t="shared" si="13"/>
        <v>0</v>
      </c>
      <c r="M141" s="110"/>
      <c r="N141" s="52"/>
      <c r="O141" s="96">
        <f t="shared" si="14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10"/>
        <v>300</v>
      </c>
      <c r="D142" s="234">
        <f>SUM(D143:D144)</f>
        <v>300</v>
      </c>
      <c r="E142" s="34">
        <f>SUM(E143:E144)</f>
        <v>0</v>
      </c>
      <c r="F142" s="131">
        <f t="shared" si="11"/>
        <v>300</v>
      </c>
      <c r="G142" s="234">
        <f>SUM(G143:G144)</f>
        <v>0</v>
      </c>
      <c r="H142" s="104">
        <f>SUM(H143:H144)</f>
        <v>0</v>
      </c>
      <c r="I142" s="98">
        <f t="shared" si="12"/>
        <v>0</v>
      </c>
      <c r="J142" s="234">
        <f>SUM(J143:J144)</f>
        <v>0</v>
      </c>
      <c r="K142" s="104">
        <f>SUM(K143:K144)</f>
        <v>0</v>
      </c>
      <c r="L142" s="98">
        <f t="shared" si="13"/>
        <v>0</v>
      </c>
      <c r="M142" s="119">
        <f>SUM(M143:M144)</f>
        <v>0</v>
      </c>
      <c r="N142" s="34">
        <f>SUM(N143:N144)</f>
        <v>0</v>
      </c>
      <c r="O142" s="98">
        <f t="shared" si="14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10"/>
        <v>300</v>
      </c>
      <c r="D143" s="233">
        <v>300</v>
      </c>
      <c r="E143" s="52"/>
      <c r="F143" s="126">
        <f t="shared" si="11"/>
        <v>300</v>
      </c>
      <c r="G143" s="233"/>
      <c r="H143" s="181"/>
      <c r="I143" s="96">
        <f t="shared" si="12"/>
        <v>0</v>
      </c>
      <c r="J143" s="233"/>
      <c r="K143" s="181"/>
      <c r="L143" s="96">
        <f t="shared" si="13"/>
        <v>0</v>
      </c>
      <c r="M143" s="110"/>
      <c r="N143" s="52"/>
      <c r="O143" s="96">
        <f t="shared" si="14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10"/>
        <v>0</v>
      </c>
      <c r="D144" s="233"/>
      <c r="E144" s="52"/>
      <c r="F144" s="126">
        <f t="shared" si="11"/>
        <v>0</v>
      </c>
      <c r="G144" s="233"/>
      <c r="H144" s="181"/>
      <c r="I144" s="96">
        <f t="shared" si="12"/>
        <v>0</v>
      </c>
      <c r="J144" s="233"/>
      <c r="K144" s="181"/>
      <c r="L144" s="96">
        <f t="shared" si="13"/>
        <v>0</v>
      </c>
      <c r="M144" s="110"/>
      <c r="N144" s="52"/>
      <c r="O144" s="96">
        <f t="shared" si="14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10"/>
        <v>3312</v>
      </c>
      <c r="D145" s="115">
        <f>SUM(D146:D151)</f>
        <v>3312</v>
      </c>
      <c r="E145" s="93">
        <f>SUM(E146:E151)</f>
        <v>0</v>
      </c>
      <c r="F145" s="231">
        <f t="shared" si="11"/>
        <v>3312</v>
      </c>
      <c r="G145" s="115">
        <f>SUM(G146:G151)</f>
        <v>0</v>
      </c>
      <c r="H145" s="179">
        <f>SUM(H146:H151)</f>
        <v>0</v>
      </c>
      <c r="I145" s="94">
        <f t="shared" si="12"/>
        <v>0</v>
      </c>
      <c r="J145" s="115">
        <f>SUM(J146:J151)</f>
        <v>0</v>
      </c>
      <c r="K145" s="179">
        <f>SUM(K146:K151)</f>
        <v>0</v>
      </c>
      <c r="L145" s="94">
        <f t="shared" si="13"/>
        <v>0</v>
      </c>
      <c r="M145" s="120">
        <f>SUM(M146:M151)</f>
        <v>0</v>
      </c>
      <c r="N145" s="93">
        <f>SUM(N146:N151)</f>
        <v>0</v>
      </c>
      <c r="O145" s="94">
        <f t="shared" si="14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10"/>
        <v>450</v>
      </c>
      <c r="D146" s="232">
        <v>450</v>
      </c>
      <c r="E146" s="47"/>
      <c r="F146" s="127">
        <f t="shared" si="11"/>
        <v>450</v>
      </c>
      <c r="G146" s="232"/>
      <c r="H146" s="180"/>
      <c r="I146" s="95">
        <f t="shared" si="12"/>
        <v>0</v>
      </c>
      <c r="J146" s="232"/>
      <c r="K146" s="180"/>
      <c r="L146" s="95">
        <f t="shared" si="13"/>
        <v>0</v>
      </c>
      <c r="M146" s="275"/>
      <c r="N146" s="47"/>
      <c r="O146" s="95">
        <f t="shared" si="14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10"/>
        <v>2812</v>
      </c>
      <c r="D147" s="233">
        <f>3000-188</f>
        <v>2812</v>
      </c>
      <c r="E147" s="52"/>
      <c r="F147" s="126">
        <f t="shared" si="11"/>
        <v>2812</v>
      </c>
      <c r="G147" s="233"/>
      <c r="H147" s="181"/>
      <c r="I147" s="96">
        <f t="shared" si="12"/>
        <v>0</v>
      </c>
      <c r="J147" s="233"/>
      <c r="K147" s="181"/>
      <c r="L147" s="96">
        <f t="shared" si="13"/>
        <v>0</v>
      </c>
      <c r="M147" s="110"/>
      <c r="N147" s="52"/>
      <c r="O147" s="96">
        <f t="shared" si="14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10"/>
        <v>0</v>
      </c>
      <c r="D148" s="233"/>
      <c r="E148" s="52"/>
      <c r="F148" s="126">
        <f t="shared" si="11"/>
        <v>0</v>
      </c>
      <c r="G148" s="233"/>
      <c r="H148" s="181"/>
      <c r="I148" s="96">
        <f t="shared" si="12"/>
        <v>0</v>
      </c>
      <c r="J148" s="233"/>
      <c r="K148" s="181"/>
      <c r="L148" s="96">
        <f t="shared" si="13"/>
        <v>0</v>
      </c>
      <c r="M148" s="110"/>
      <c r="N148" s="52"/>
      <c r="O148" s="96">
        <f t="shared" si="14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10"/>
        <v>0</v>
      </c>
      <c r="D149" s="233"/>
      <c r="E149" s="52"/>
      <c r="F149" s="126">
        <f t="shared" si="11"/>
        <v>0</v>
      </c>
      <c r="G149" s="233"/>
      <c r="H149" s="181"/>
      <c r="I149" s="96">
        <f t="shared" si="12"/>
        <v>0</v>
      </c>
      <c r="J149" s="233"/>
      <c r="K149" s="181"/>
      <c r="L149" s="96">
        <f t="shared" si="13"/>
        <v>0</v>
      </c>
      <c r="M149" s="110"/>
      <c r="N149" s="52"/>
      <c r="O149" s="96">
        <f t="shared" si="14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10"/>
        <v>50</v>
      </c>
      <c r="D150" s="233">
        <v>50</v>
      </c>
      <c r="E150" s="52"/>
      <c r="F150" s="126">
        <f t="shared" si="11"/>
        <v>50</v>
      </c>
      <c r="G150" s="233"/>
      <c r="H150" s="181"/>
      <c r="I150" s="96">
        <f t="shared" si="12"/>
        <v>0</v>
      </c>
      <c r="J150" s="233"/>
      <c r="K150" s="181"/>
      <c r="L150" s="96">
        <f t="shared" si="13"/>
        <v>0</v>
      </c>
      <c r="M150" s="110"/>
      <c r="N150" s="52"/>
      <c r="O150" s="96">
        <f t="shared" si="14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10"/>
        <v>0</v>
      </c>
      <c r="D151" s="233"/>
      <c r="E151" s="52"/>
      <c r="F151" s="126">
        <f t="shared" si="11"/>
        <v>0</v>
      </c>
      <c r="G151" s="233"/>
      <c r="H151" s="181"/>
      <c r="I151" s="96">
        <f t="shared" si="12"/>
        <v>0</v>
      </c>
      <c r="J151" s="233"/>
      <c r="K151" s="181"/>
      <c r="L151" s="96">
        <f t="shared" si="13"/>
        <v>0</v>
      </c>
      <c r="M151" s="110"/>
      <c r="N151" s="52"/>
      <c r="O151" s="96">
        <f t="shared" si="14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10"/>
        <v>5409</v>
      </c>
      <c r="D152" s="234">
        <f>SUM(D153:D159)</f>
        <v>641</v>
      </c>
      <c r="E152" s="34">
        <f>SUM(E153:E159)</f>
        <v>0</v>
      </c>
      <c r="F152" s="131">
        <f t="shared" si="11"/>
        <v>641</v>
      </c>
      <c r="G152" s="234">
        <f>SUM(G153:G159)</f>
        <v>0</v>
      </c>
      <c r="H152" s="104">
        <f>SUM(H153:H159)</f>
        <v>0</v>
      </c>
      <c r="I152" s="98">
        <f t="shared" si="12"/>
        <v>0</v>
      </c>
      <c r="J152" s="234">
        <f>SUM(J153:J159)</f>
        <v>4768</v>
      </c>
      <c r="K152" s="104">
        <f>SUM(K153:K159)</f>
        <v>0</v>
      </c>
      <c r="L152" s="98">
        <f t="shared" si="13"/>
        <v>4768</v>
      </c>
      <c r="M152" s="119">
        <f>SUM(M153:M159)</f>
        <v>0</v>
      </c>
      <c r="N152" s="34">
        <f>SUM(N153:N159)</f>
        <v>0</v>
      </c>
      <c r="O152" s="98">
        <f t="shared" si="14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10"/>
        <v>641</v>
      </c>
      <c r="D153" s="233">
        <v>641</v>
      </c>
      <c r="E153" s="52"/>
      <c r="F153" s="126">
        <f t="shared" si="11"/>
        <v>641</v>
      </c>
      <c r="G153" s="233"/>
      <c r="H153" s="181"/>
      <c r="I153" s="96">
        <f t="shared" si="12"/>
        <v>0</v>
      </c>
      <c r="J153" s="233"/>
      <c r="K153" s="181"/>
      <c r="L153" s="96">
        <f t="shared" si="13"/>
        <v>0</v>
      </c>
      <c r="M153" s="110"/>
      <c r="N153" s="52"/>
      <c r="O153" s="96">
        <f t="shared" si="14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10"/>
        <v>0</v>
      </c>
      <c r="D154" s="233"/>
      <c r="E154" s="52"/>
      <c r="F154" s="126">
        <f t="shared" si="11"/>
        <v>0</v>
      </c>
      <c r="G154" s="233"/>
      <c r="H154" s="181"/>
      <c r="I154" s="96">
        <f t="shared" si="12"/>
        <v>0</v>
      </c>
      <c r="J154" s="233"/>
      <c r="K154" s="181"/>
      <c r="L154" s="96">
        <f t="shared" si="13"/>
        <v>0</v>
      </c>
      <c r="M154" s="110"/>
      <c r="N154" s="52"/>
      <c r="O154" s="96">
        <f t="shared" si="14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10"/>
        <v>4768</v>
      </c>
      <c r="D155" s="233"/>
      <c r="E155" s="52"/>
      <c r="F155" s="126">
        <f t="shared" si="11"/>
        <v>0</v>
      </c>
      <c r="G155" s="233"/>
      <c r="H155" s="181"/>
      <c r="I155" s="96">
        <f t="shared" si="12"/>
        <v>0</v>
      </c>
      <c r="J155" s="233">
        <v>4768</v>
      </c>
      <c r="K155" s="181"/>
      <c r="L155" s="96">
        <f t="shared" si="13"/>
        <v>4768</v>
      </c>
      <c r="M155" s="110"/>
      <c r="N155" s="52"/>
      <c r="O155" s="96">
        <f t="shared" si="14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10"/>
        <v>0</v>
      </c>
      <c r="D156" s="233"/>
      <c r="E156" s="52"/>
      <c r="F156" s="126">
        <f t="shared" si="11"/>
        <v>0</v>
      </c>
      <c r="G156" s="233"/>
      <c r="H156" s="181"/>
      <c r="I156" s="96">
        <f t="shared" si="12"/>
        <v>0</v>
      </c>
      <c r="J156" s="233"/>
      <c r="K156" s="181"/>
      <c r="L156" s="96">
        <f t="shared" si="13"/>
        <v>0</v>
      </c>
      <c r="M156" s="110"/>
      <c r="N156" s="52"/>
      <c r="O156" s="96">
        <f t="shared" si="14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10"/>
        <v>0</v>
      </c>
      <c r="D157" s="233"/>
      <c r="E157" s="52"/>
      <c r="F157" s="126">
        <f t="shared" si="11"/>
        <v>0</v>
      </c>
      <c r="G157" s="233"/>
      <c r="H157" s="181"/>
      <c r="I157" s="96">
        <f t="shared" si="12"/>
        <v>0</v>
      </c>
      <c r="J157" s="233"/>
      <c r="K157" s="181"/>
      <c r="L157" s="96">
        <f t="shared" si="13"/>
        <v>0</v>
      </c>
      <c r="M157" s="110"/>
      <c r="N157" s="52"/>
      <c r="O157" s="96">
        <f t="shared" si="14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10"/>
        <v>0</v>
      </c>
      <c r="D158" s="233"/>
      <c r="E158" s="52"/>
      <c r="F158" s="126">
        <f t="shared" si="11"/>
        <v>0</v>
      </c>
      <c r="G158" s="233"/>
      <c r="H158" s="181"/>
      <c r="I158" s="96">
        <f t="shared" si="12"/>
        <v>0</v>
      </c>
      <c r="J158" s="233"/>
      <c r="K158" s="181"/>
      <c r="L158" s="96">
        <f t="shared" si="13"/>
        <v>0</v>
      </c>
      <c r="M158" s="110"/>
      <c r="N158" s="52"/>
      <c r="O158" s="96">
        <f t="shared" si="14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10"/>
        <v>0</v>
      </c>
      <c r="D159" s="233"/>
      <c r="E159" s="52"/>
      <c r="F159" s="126">
        <f t="shared" si="11"/>
        <v>0</v>
      </c>
      <c r="G159" s="233"/>
      <c r="H159" s="181"/>
      <c r="I159" s="96">
        <f t="shared" si="12"/>
        <v>0</v>
      </c>
      <c r="J159" s="233"/>
      <c r="K159" s="181"/>
      <c r="L159" s="96">
        <f t="shared" si="13"/>
        <v>0</v>
      </c>
      <c r="M159" s="110"/>
      <c r="N159" s="52"/>
      <c r="O159" s="96">
        <f t="shared" si="14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10"/>
        <v>2161</v>
      </c>
      <c r="D160" s="235">
        <v>950</v>
      </c>
      <c r="E160" s="99"/>
      <c r="F160" s="236">
        <f t="shared" si="11"/>
        <v>950</v>
      </c>
      <c r="G160" s="235"/>
      <c r="H160" s="182">
        <v>1211</v>
      </c>
      <c r="I160" s="100">
        <f t="shared" si="12"/>
        <v>1211</v>
      </c>
      <c r="J160" s="235"/>
      <c r="K160" s="182"/>
      <c r="L160" s="100">
        <f t="shared" si="13"/>
        <v>0</v>
      </c>
      <c r="M160" s="282"/>
      <c r="N160" s="99"/>
      <c r="O160" s="100">
        <f t="shared" si="14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10"/>
        <v>0</v>
      </c>
      <c r="D161" s="115">
        <f>SUM(D162:D163)</f>
        <v>0</v>
      </c>
      <c r="E161" s="93">
        <f>SUM(E162:E163)</f>
        <v>0</v>
      </c>
      <c r="F161" s="231">
        <f t="shared" si="11"/>
        <v>0</v>
      </c>
      <c r="G161" s="115">
        <f>SUM(G162:G163)</f>
        <v>0</v>
      </c>
      <c r="H161" s="179">
        <f>SUM(H162:H163)</f>
        <v>0</v>
      </c>
      <c r="I161" s="94">
        <f t="shared" si="12"/>
        <v>0</v>
      </c>
      <c r="J161" s="115">
        <f>SUM(J162:J163)</f>
        <v>0</v>
      </c>
      <c r="K161" s="179">
        <f>SUM(K162:K163)</f>
        <v>0</v>
      </c>
      <c r="L161" s="94">
        <f t="shared" si="13"/>
        <v>0</v>
      </c>
      <c r="M161" s="120">
        <f>SUM(M162:M163)</f>
        <v>0</v>
      </c>
      <c r="N161" s="93">
        <f>SUM(N162:N163)</f>
        <v>0</v>
      </c>
      <c r="O161" s="94">
        <f t="shared" si="14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10"/>
        <v>0</v>
      </c>
      <c r="D162" s="232"/>
      <c r="E162" s="47"/>
      <c r="F162" s="127">
        <f t="shared" si="11"/>
        <v>0</v>
      </c>
      <c r="G162" s="232"/>
      <c r="H162" s="180"/>
      <c r="I162" s="95">
        <f t="shared" si="12"/>
        <v>0</v>
      </c>
      <c r="J162" s="232"/>
      <c r="K162" s="180"/>
      <c r="L162" s="95">
        <f t="shared" si="13"/>
        <v>0</v>
      </c>
      <c r="M162" s="275"/>
      <c r="N162" s="47"/>
      <c r="O162" s="95">
        <f t="shared" si="14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10"/>
        <v>0</v>
      </c>
      <c r="D163" s="233"/>
      <c r="E163" s="52"/>
      <c r="F163" s="126">
        <f t="shared" si="11"/>
        <v>0</v>
      </c>
      <c r="G163" s="233"/>
      <c r="H163" s="181"/>
      <c r="I163" s="96">
        <f t="shared" si="12"/>
        <v>0</v>
      </c>
      <c r="J163" s="233"/>
      <c r="K163" s="181"/>
      <c r="L163" s="96">
        <f t="shared" si="13"/>
        <v>0</v>
      </c>
      <c r="M163" s="110"/>
      <c r="N163" s="52"/>
      <c r="O163" s="96">
        <f t="shared" si="14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10"/>
        <v>0</v>
      </c>
      <c r="D164" s="235"/>
      <c r="E164" s="99"/>
      <c r="F164" s="236">
        <f t="shared" si="11"/>
        <v>0</v>
      </c>
      <c r="G164" s="235"/>
      <c r="H164" s="182"/>
      <c r="I164" s="100">
        <f t="shared" si="12"/>
        <v>0</v>
      </c>
      <c r="J164" s="235"/>
      <c r="K164" s="182"/>
      <c r="L164" s="100">
        <f t="shared" si="13"/>
        <v>0</v>
      </c>
      <c r="M164" s="282"/>
      <c r="N164" s="99"/>
      <c r="O164" s="100">
        <f t="shared" si="14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10"/>
        <v>0</v>
      </c>
      <c r="D165" s="239"/>
      <c r="E165" s="105"/>
      <c r="F165" s="240">
        <f t="shared" si="11"/>
        <v>0</v>
      </c>
      <c r="G165" s="239"/>
      <c r="H165" s="184"/>
      <c r="I165" s="106">
        <f t="shared" si="12"/>
        <v>0</v>
      </c>
      <c r="J165" s="239"/>
      <c r="K165" s="184"/>
      <c r="L165" s="106">
        <f t="shared" si="13"/>
        <v>0</v>
      </c>
      <c r="M165" s="283"/>
      <c r="N165" s="105"/>
      <c r="O165" s="106">
        <f t="shared" si="14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10"/>
        <v>0</v>
      </c>
      <c r="D166" s="229">
        <f>SUM(D167,D172)</f>
        <v>0</v>
      </c>
      <c r="E166" s="43">
        <f>SUM(E167,E172)</f>
        <v>0</v>
      </c>
      <c r="F166" s="230">
        <f t="shared" si="11"/>
        <v>0</v>
      </c>
      <c r="G166" s="229">
        <f>SUM(G167,G172)</f>
        <v>0</v>
      </c>
      <c r="H166" s="91">
        <f t="shared" ref="H166" si="19">SUM(H167,H172)</f>
        <v>0</v>
      </c>
      <c r="I166" s="101">
        <f t="shared" si="12"/>
        <v>0</v>
      </c>
      <c r="J166" s="229">
        <f>SUM(J167,J172)</f>
        <v>0</v>
      </c>
      <c r="K166" s="91">
        <f t="shared" ref="K166" si="20">SUM(K167,K172)</f>
        <v>0</v>
      </c>
      <c r="L166" s="101">
        <f t="shared" si="13"/>
        <v>0</v>
      </c>
      <c r="M166" s="123">
        <f t="shared" ref="M166:N166" si="21">SUM(M167,M172)</f>
        <v>0</v>
      </c>
      <c r="N166" s="114">
        <f t="shared" si="21"/>
        <v>0</v>
      </c>
      <c r="O166" s="141">
        <f t="shared" si="14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10"/>
        <v>0</v>
      </c>
      <c r="D167" s="237">
        <f>SUM(D168:D171)</f>
        <v>0</v>
      </c>
      <c r="E167" s="60">
        <f>SUM(E168:E171)</f>
        <v>0</v>
      </c>
      <c r="F167" s="238">
        <f t="shared" si="11"/>
        <v>0</v>
      </c>
      <c r="G167" s="237">
        <f>SUM(G168:G171)</f>
        <v>0</v>
      </c>
      <c r="H167" s="183">
        <f t="shared" ref="H167" si="22">SUM(H168:H171)</f>
        <v>0</v>
      </c>
      <c r="I167" s="103">
        <f t="shared" si="12"/>
        <v>0</v>
      </c>
      <c r="J167" s="237">
        <f>SUM(J168:J171)</f>
        <v>0</v>
      </c>
      <c r="K167" s="183">
        <f t="shared" ref="K167" si="23">SUM(K168:K171)</f>
        <v>0</v>
      </c>
      <c r="L167" s="103">
        <f t="shared" si="13"/>
        <v>0</v>
      </c>
      <c r="M167" s="289">
        <f t="shared" ref="M167:N167" si="24">SUM(M168:M171)</f>
        <v>0</v>
      </c>
      <c r="N167" s="292">
        <f t="shared" si="24"/>
        <v>0</v>
      </c>
      <c r="O167" s="297">
        <f t="shared" si="14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10"/>
        <v>0</v>
      </c>
      <c r="D168" s="233"/>
      <c r="E168" s="52"/>
      <c r="F168" s="126">
        <f t="shared" si="11"/>
        <v>0</v>
      </c>
      <c r="G168" s="233"/>
      <c r="H168" s="181"/>
      <c r="I168" s="96">
        <f t="shared" si="12"/>
        <v>0</v>
      </c>
      <c r="J168" s="233"/>
      <c r="K168" s="181"/>
      <c r="L168" s="96">
        <f t="shared" si="13"/>
        <v>0</v>
      </c>
      <c r="M168" s="110"/>
      <c r="N168" s="52"/>
      <c r="O168" s="96">
        <f t="shared" si="14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10"/>
        <v>0</v>
      </c>
      <c r="D169" s="233"/>
      <c r="E169" s="52"/>
      <c r="F169" s="126">
        <f t="shared" si="11"/>
        <v>0</v>
      </c>
      <c r="G169" s="233"/>
      <c r="H169" s="181"/>
      <c r="I169" s="96">
        <f t="shared" si="12"/>
        <v>0</v>
      </c>
      <c r="J169" s="233"/>
      <c r="K169" s="181"/>
      <c r="L169" s="96">
        <f t="shared" si="13"/>
        <v>0</v>
      </c>
      <c r="M169" s="110"/>
      <c r="N169" s="52"/>
      <c r="O169" s="96">
        <f t="shared" si="14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10"/>
        <v>0</v>
      </c>
      <c r="D170" s="233"/>
      <c r="E170" s="52"/>
      <c r="F170" s="126">
        <f t="shared" si="11"/>
        <v>0</v>
      </c>
      <c r="G170" s="233"/>
      <c r="H170" s="181"/>
      <c r="I170" s="96">
        <f t="shared" si="12"/>
        <v>0</v>
      </c>
      <c r="J170" s="233"/>
      <c r="K170" s="181"/>
      <c r="L170" s="96">
        <f t="shared" si="13"/>
        <v>0</v>
      </c>
      <c r="M170" s="110"/>
      <c r="N170" s="52"/>
      <c r="O170" s="96">
        <f t="shared" si="14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10"/>
        <v>0</v>
      </c>
      <c r="D171" s="233"/>
      <c r="E171" s="52"/>
      <c r="F171" s="126">
        <f t="shared" si="11"/>
        <v>0</v>
      </c>
      <c r="G171" s="233"/>
      <c r="H171" s="181"/>
      <c r="I171" s="96">
        <f t="shared" si="12"/>
        <v>0</v>
      </c>
      <c r="J171" s="233"/>
      <c r="K171" s="181"/>
      <c r="L171" s="96">
        <f t="shared" si="13"/>
        <v>0</v>
      </c>
      <c r="M171" s="110"/>
      <c r="N171" s="52"/>
      <c r="O171" s="96">
        <f t="shared" si="14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10"/>
        <v>0</v>
      </c>
      <c r="D172" s="233"/>
      <c r="E172" s="52"/>
      <c r="F172" s="126">
        <f t="shared" si="11"/>
        <v>0</v>
      </c>
      <c r="G172" s="233"/>
      <c r="H172" s="181"/>
      <c r="I172" s="96">
        <f t="shared" si="12"/>
        <v>0</v>
      </c>
      <c r="J172" s="233"/>
      <c r="K172" s="181"/>
      <c r="L172" s="96">
        <f t="shared" si="13"/>
        <v>0</v>
      </c>
      <c r="M172" s="110"/>
      <c r="N172" s="52"/>
      <c r="O172" s="96">
        <f t="shared" si="14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10"/>
        <v>0</v>
      </c>
      <c r="D173" s="199"/>
      <c r="E173" s="28"/>
      <c r="F173" s="200">
        <f t="shared" si="11"/>
        <v>0</v>
      </c>
      <c r="G173" s="199"/>
      <c r="H173" s="165"/>
      <c r="I173" s="29">
        <f t="shared" si="12"/>
        <v>0</v>
      </c>
      <c r="J173" s="199"/>
      <c r="K173" s="165"/>
      <c r="L173" s="29">
        <f t="shared" si="13"/>
        <v>0</v>
      </c>
      <c r="M173" s="271"/>
      <c r="N173" s="28"/>
      <c r="O173" s="29">
        <f t="shared" si="14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10"/>
        <v>0</v>
      </c>
      <c r="D174" s="227">
        <f>SUM(D175,D185)</f>
        <v>0</v>
      </c>
      <c r="E174" s="88">
        <f>SUM(E175,E185)</f>
        <v>0</v>
      </c>
      <c r="F174" s="228">
        <f t="shared" si="11"/>
        <v>0</v>
      </c>
      <c r="G174" s="227">
        <f>SUM(G175,G185)</f>
        <v>0</v>
      </c>
      <c r="H174" s="178">
        <f>SUM(H175,H185)</f>
        <v>0</v>
      </c>
      <c r="I174" s="89">
        <f t="shared" si="12"/>
        <v>0</v>
      </c>
      <c r="J174" s="227">
        <f>SUM(J175,J185)</f>
        <v>0</v>
      </c>
      <c r="K174" s="178">
        <f>SUM(K175,K185)</f>
        <v>0</v>
      </c>
      <c r="L174" s="89">
        <f t="shared" si="13"/>
        <v>0</v>
      </c>
      <c r="M174" s="122">
        <f>SUM(M175,M185)</f>
        <v>0</v>
      </c>
      <c r="N174" s="88">
        <f>SUM(N175,N185)</f>
        <v>0</v>
      </c>
      <c r="O174" s="89">
        <f t="shared" si="14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10"/>
        <v>0</v>
      </c>
      <c r="D175" s="229">
        <f>SUM(D176,D180)</f>
        <v>0</v>
      </c>
      <c r="E175" s="43">
        <f>SUM(E176,E180)</f>
        <v>0</v>
      </c>
      <c r="F175" s="230">
        <f t="shared" si="11"/>
        <v>0</v>
      </c>
      <c r="G175" s="229">
        <f>SUM(G176,G180)</f>
        <v>0</v>
      </c>
      <c r="H175" s="91">
        <f t="shared" ref="H175" si="25">SUM(H176,H180)</f>
        <v>0</v>
      </c>
      <c r="I175" s="101">
        <f t="shared" si="12"/>
        <v>0</v>
      </c>
      <c r="J175" s="229">
        <f>SUM(J176,J180)</f>
        <v>0</v>
      </c>
      <c r="K175" s="91">
        <f t="shared" ref="K175" si="26">SUM(K176,K180)</f>
        <v>0</v>
      </c>
      <c r="L175" s="101">
        <f t="shared" si="13"/>
        <v>0</v>
      </c>
      <c r="M175" s="123">
        <f t="shared" ref="M175:N175" si="27">SUM(M176,M180)</f>
        <v>0</v>
      </c>
      <c r="N175" s="114">
        <f t="shared" si="27"/>
        <v>0</v>
      </c>
      <c r="O175" s="141">
        <f t="shared" si="14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10"/>
        <v>0</v>
      </c>
      <c r="D176" s="237">
        <f>SUM(D177:D179)</f>
        <v>0</v>
      </c>
      <c r="E176" s="60">
        <f>SUM(E177:E179)</f>
        <v>0</v>
      </c>
      <c r="F176" s="238">
        <f t="shared" si="11"/>
        <v>0</v>
      </c>
      <c r="G176" s="237">
        <f>SUM(G177:G179)</f>
        <v>0</v>
      </c>
      <c r="H176" s="183">
        <f>SUM(H177:H179)</f>
        <v>0</v>
      </c>
      <c r="I176" s="103">
        <f t="shared" si="12"/>
        <v>0</v>
      </c>
      <c r="J176" s="237">
        <f>SUM(J177:J179)</f>
        <v>0</v>
      </c>
      <c r="K176" s="183">
        <f>SUM(K177:K179)</f>
        <v>0</v>
      </c>
      <c r="L176" s="103">
        <f t="shared" si="13"/>
        <v>0</v>
      </c>
      <c r="M176" s="124">
        <f>SUM(M177:M179)</f>
        <v>0</v>
      </c>
      <c r="N176" s="60">
        <f>SUM(N177:N179)</f>
        <v>0</v>
      </c>
      <c r="O176" s="103">
        <f t="shared" si="14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10"/>
        <v>0</v>
      </c>
      <c r="D177" s="233"/>
      <c r="E177" s="52"/>
      <c r="F177" s="126">
        <f t="shared" si="11"/>
        <v>0</v>
      </c>
      <c r="G177" s="233"/>
      <c r="H177" s="181"/>
      <c r="I177" s="96">
        <f t="shared" si="12"/>
        <v>0</v>
      </c>
      <c r="J177" s="233"/>
      <c r="K177" s="181"/>
      <c r="L177" s="96">
        <f t="shared" si="13"/>
        <v>0</v>
      </c>
      <c r="M177" s="110"/>
      <c r="N177" s="52"/>
      <c r="O177" s="96">
        <f t="shared" si="14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10"/>
        <v>0</v>
      </c>
      <c r="D178" s="233"/>
      <c r="E178" s="52"/>
      <c r="F178" s="126">
        <f t="shared" si="11"/>
        <v>0</v>
      </c>
      <c r="G178" s="233"/>
      <c r="H178" s="181"/>
      <c r="I178" s="96">
        <f t="shared" si="12"/>
        <v>0</v>
      </c>
      <c r="J178" s="233"/>
      <c r="K178" s="181"/>
      <c r="L178" s="96">
        <f t="shared" si="13"/>
        <v>0</v>
      </c>
      <c r="M178" s="110"/>
      <c r="N178" s="52"/>
      <c r="O178" s="96">
        <f t="shared" si="14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10"/>
        <v>0</v>
      </c>
      <c r="D179" s="233"/>
      <c r="E179" s="52"/>
      <c r="F179" s="126">
        <f t="shared" si="11"/>
        <v>0</v>
      </c>
      <c r="G179" s="233"/>
      <c r="H179" s="181"/>
      <c r="I179" s="96">
        <f t="shared" si="12"/>
        <v>0</v>
      </c>
      <c r="J179" s="233"/>
      <c r="K179" s="181"/>
      <c r="L179" s="96">
        <f t="shared" si="13"/>
        <v>0</v>
      </c>
      <c r="M179" s="110"/>
      <c r="N179" s="52"/>
      <c r="O179" s="96">
        <f t="shared" si="14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8">F180+I180+L180+O180</f>
        <v>0</v>
      </c>
      <c r="D180" s="237">
        <f>SUM(D181:D184)</f>
        <v>0</v>
      </c>
      <c r="E180" s="60">
        <f>SUM(E181:E184)</f>
        <v>0</v>
      </c>
      <c r="F180" s="238">
        <f t="shared" si="11"/>
        <v>0</v>
      </c>
      <c r="G180" s="237">
        <f>SUM(G181:G184)</f>
        <v>0</v>
      </c>
      <c r="H180" s="183">
        <f t="shared" ref="H180" si="29">SUM(H181:H184)</f>
        <v>0</v>
      </c>
      <c r="I180" s="103">
        <f t="shared" si="12"/>
        <v>0</v>
      </c>
      <c r="J180" s="237">
        <f>SUM(J181:J184)</f>
        <v>0</v>
      </c>
      <c r="K180" s="183">
        <f t="shared" ref="K180" si="30">SUM(K181:K184)</f>
        <v>0</v>
      </c>
      <c r="L180" s="103">
        <f t="shared" si="13"/>
        <v>0</v>
      </c>
      <c r="M180" s="125">
        <f t="shared" ref="M180:N180" si="31">SUM(M181:M184)</f>
        <v>0</v>
      </c>
      <c r="N180" s="293">
        <f t="shared" si="31"/>
        <v>0</v>
      </c>
      <c r="O180" s="298">
        <f t="shared" si="14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8"/>
        <v>0</v>
      </c>
      <c r="D181" s="233"/>
      <c r="E181" s="52"/>
      <c r="F181" s="126">
        <f t="shared" ref="F181:F244" si="32">D181+E181</f>
        <v>0</v>
      </c>
      <c r="G181" s="233"/>
      <c r="H181" s="181"/>
      <c r="I181" s="96">
        <f t="shared" ref="I181:I244" si="33">G181+H181</f>
        <v>0</v>
      </c>
      <c r="J181" s="233"/>
      <c r="K181" s="181"/>
      <c r="L181" s="96">
        <f t="shared" ref="L181:L244" si="34">J181+K181</f>
        <v>0</v>
      </c>
      <c r="M181" s="110"/>
      <c r="N181" s="52"/>
      <c r="O181" s="96">
        <f t="shared" ref="O181:O244" si="35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8"/>
        <v>0</v>
      </c>
      <c r="D182" s="233"/>
      <c r="E182" s="52"/>
      <c r="F182" s="126">
        <f t="shared" si="32"/>
        <v>0</v>
      </c>
      <c r="G182" s="233"/>
      <c r="H182" s="181"/>
      <c r="I182" s="96">
        <f t="shared" si="33"/>
        <v>0</v>
      </c>
      <c r="J182" s="233"/>
      <c r="K182" s="181"/>
      <c r="L182" s="96">
        <f t="shared" si="34"/>
        <v>0</v>
      </c>
      <c r="M182" s="110"/>
      <c r="N182" s="52"/>
      <c r="O182" s="96">
        <f t="shared" si="35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8"/>
        <v>0</v>
      </c>
      <c r="D183" s="233"/>
      <c r="E183" s="52"/>
      <c r="F183" s="126">
        <f t="shared" si="32"/>
        <v>0</v>
      </c>
      <c r="G183" s="233"/>
      <c r="H183" s="181"/>
      <c r="I183" s="96">
        <f t="shared" si="33"/>
        <v>0</v>
      </c>
      <c r="J183" s="233"/>
      <c r="K183" s="181"/>
      <c r="L183" s="96">
        <f t="shared" si="34"/>
        <v>0</v>
      </c>
      <c r="M183" s="110"/>
      <c r="N183" s="52"/>
      <c r="O183" s="96">
        <f t="shared" si="35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8"/>
        <v>0</v>
      </c>
      <c r="D184" s="241"/>
      <c r="E184" s="112"/>
      <c r="F184" s="242">
        <f t="shared" si="32"/>
        <v>0</v>
      </c>
      <c r="G184" s="241"/>
      <c r="H184" s="185"/>
      <c r="I184" s="135">
        <f t="shared" si="33"/>
        <v>0</v>
      </c>
      <c r="J184" s="241"/>
      <c r="K184" s="185"/>
      <c r="L184" s="135">
        <f t="shared" si="34"/>
        <v>0</v>
      </c>
      <c r="M184" s="113"/>
      <c r="N184" s="112"/>
      <c r="O184" s="135">
        <f t="shared" si="35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8"/>
        <v>0</v>
      </c>
      <c r="D185" s="243">
        <f>SUM(D186:D187)</f>
        <v>0</v>
      </c>
      <c r="E185" s="114">
        <f>SUM(E186:E187)</f>
        <v>0</v>
      </c>
      <c r="F185" s="140">
        <f t="shared" si="32"/>
        <v>0</v>
      </c>
      <c r="G185" s="243">
        <f>SUM(G186:G187)</f>
        <v>0</v>
      </c>
      <c r="H185" s="186">
        <f t="shared" ref="H185" si="36">SUM(H186:H187)</f>
        <v>0</v>
      </c>
      <c r="I185" s="141">
        <f t="shared" si="33"/>
        <v>0</v>
      </c>
      <c r="J185" s="243">
        <f>SUM(J186:J187)</f>
        <v>0</v>
      </c>
      <c r="K185" s="186">
        <f t="shared" ref="K185" si="37">SUM(K186:K187)</f>
        <v>0</v>
      </c>
      <c r="L185" s="141">
        <f t="shared" si="34"/>
        <v>0</v>
      </c>
      <c r="M185" s="123">
        <f t="shared" ref="M185:N185" si="38">SUM(M186:M187)</f>
        <v>0</v>
      </c>
      <c r="N185" s="114">
        <f t="shared" si="38"/>
        <v>0</v>
      </c>
      <c r="O185" s="141">
        <f t="shared" si="35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8"/>
        <v>0</v>
      </c>
      <c r="D186" s="235"/>
      <c r="E186" s="99"/>
      <c r="F186" s="236">
        <f t="shared" si="32"/>
        <v>0</v>
      </c>
      <c r="G186" s="235"/>
      <c r="H186" s="182"/>
      <c r="I186" s="100">
        <f t="shared" si="33"/>
        <v>0</v>
      </c>
      <c r="J186" s="235"/>
      <c r="K186" s="182"/>
      <c r="L186" s="100">
        <f t="shared" si="34"/>
        <v>0</v>
      </c>
      <c r="M186" s="282"/>
      <c r="N186" s="99"/>
      <c r="O186" s="100">
        <f t="shared" si="35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8"/>
        <v>0</v>
      </c>
      <c r="D187" s="232"/>
      <c r="E187" s="47"/>
      <c r="F187" s="127">
        <f t="shared" si="32"/>
        <v>0</v>
      </c>
      <c r="G187" s="232"/>
      <c r="H187" s="180"/>
      <c r="I187" s="95">
        <f t="shared" si="33"/>
        <v>0</v>
      </c>
      <c r="J187" s="232"/>
      <c r="K187" s="180"/>
      <c r="L187" s="95">
        <f t="shared" si="34"/>
        <v>0</v>
      </c>
      <c r="M187" s="275"/>
      <c r="N187" s="47"/>
      <c r="O187" s="95">
        <f t="shared" si="35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8"/>
        <v>0</v>
      </c>
      <c r="D188" s="227">
        <f>SUM(D189,D192)</f>
        <v>0</v>
      </c>
      <c r="E188" s="88">
        <f>SUM(E189,E192)</f>
        <v>0</v>
      </c>
      <c r="F188" s="228">
        <f t="shared" si="32"/>
        <v>0</v>
      </c>
      <c r="G188" s="227">
        <f>SUM(G189,G192)</f>
        <v>0</v>
      </c>
      <c r="H188" s="178">
        <f>SUM(H189,H192)</f>
        <v>0</v>
      </c>
      <c r="I188" s="89">
        <f t="shared" si="33"/>
        <v>0</v>
      </c>
      <c r="J188" s="227">
        <f>SUM(J189,J192)</f>
        <v>0</v>
      </c>
      <c r="K188" s="178">
        <f>SUM(K189,K192)</f>
        <v>0</v>
      </c>
      <c r="L188" s="89">
        <f t="shared" si="34"/>
        <v>0</v>
      </c>
      <c r="M188" s="122">
        <f>SUM(M189,M192)</f>
        <v>0</v>
      </c>
      <c r="N188" s="88">
        <f>SUM(N189,N192)</f>
        <v>0</v>
      </c>
      <c r="O188" s="89">
        <f t="shared" si="35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8"/>
        <v>0</v>
      </c>
      <c r="D189" s="229">
        <f>SUM(D190,D191)</f>
        <v>0</v>
      </c>
      <c r="E189" s="43">
        <f>SUM(E190,E191)</f>
        <v>0</v>
      </c>
      <c r="F189" s="230">
        <f t="shared" si="32"/>
        <v>0</v>
      </c>
      <c r="G189" s="229">
        <f>SUM(G190,G191)</f>
        <v>0</v>
      </c>
      <c r="H189" s="91">
        <f>SUM(H190,H191)</f>
        <v>0</v>
      </c>
      <c r="I189" s="101">
        <f t="shared" si="33"/>
        <v>0</v>
      </c>
      <c r="J189" s="229">
        <f>SUM(J190,J191)</f>
        <v>0</v>
      </c>
      <c r="K189" s="91">
        <f>SUM(K190,K191)</f>
        <v>0</v>
      </c>
      <c r="L189" s="101">
        <f t="shared" si="34"/>
        <v>0</v>
      </c>
      <c r="M189" s="109">
        <f>SUM(M190,M191)</f>
        <v>0</v>
      </c>
      <c r="N189" s="43">
        <f>SUM(N190,N191)</f>
        <v>0</v>
      </c>
      <c r="O189" s="101">
        <f t="shared" si="35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8"/>
        <v>0</v>
      </c>
      <c r="D190" s="232"/>
      <c r="E190" s="47"/>
      <c r="F190" s="127">
        <f t="shared" si="32"/>
        <v>0</v>
      </c>
      <c r="G190" s="232"/>
      <c r="H190" s="180"/>
      <c r="I190" s="95">
        <f t="shared" si="33"/>
        <v>0</v>
      </c>
      <c r="J190" s="232"/>
      <c r="K190" s="180"/>
      <c r="L190" s="95">
        <f t="shared" si="34"/>
        <v>0</v>
      </c>
      <c r="M190" s="275"/>
      <c r="N190" s="47"/>
      <c r="O190" s="95">
        <f t="shared" si="35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8"/>
        <v>0</v>
      </c>
      <c r="D191" s="233"/>
      <c r="E191" s="52"/>
      <c r="F191" s="126">
        <f t="shared" si="32"/>
        <v>0</v>
      </c>
      <c r="G191" s="233"/>
      <c r="H191" s="181"/>
      <c r="I191" s="96">
        <f t="shared" si="33"/>
        <v>0</v>
      </c>
      <c r="J191" s="233"/>
      <c r="K191" s="181"/>
      <c r="L191" s="96">
        <f t="shared" si="34"/>
        <v>0</v>
      </c>
      <c r="M191" s="110"/>
      <c r="N191" s="52"/>
      <c r="O191" s="96">
        <f t="shared" si="35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8"/>
        <v>0</v>
      </c>
      <c r="D192" s="229">
        <f>SUM(D193)</f>
        <v>0</v>
      </c>
      <c r="E192" s="43">
        <f>SUM(E193)</f>
        <v>0</v>
      </c>
      <c r="F192" s="230">
        <f t="shared" si="32"/>
        <v>0</v>
      </c>
      <c r="G192" s="229">
        <f>SUM(G193)</f>
        <v>0</v>
      </c>
      <c r="H192" s="91">
        <f>SUM(H193)</f>
        <v>0</v>
      </c>
      <c r="I192" s="101">
        <f t="shared" si="33"/>
        <v>0</v>
      </c>
      <c r="J192" s="229">
        <f>SUM(J193)</f>
        <v>0</v>
      </c>
      <c r="K192" s="91">
        <f>SUM(K193)</f>
        <v>0</v>
      </c>
      <c r="L192" s="101">
        <f t="shared" si="34"/>
        <v>0</v>
      </c>
      <c r="M192" s="109">
        <f>SUM(M193)</f>
        <v>0</v>
      </c>
      <c r="N192" s="43">
        <f>SUM(N193)</f>
        <v>0</v>
      </c>
      <c r="O192" s="101">
        <f t="shared" si="35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8"/>
        <v>0</v>
      </c>
      <c r="D193" s="237">
        <f>SUM(D194:D194)</f>
        <v>0</v>
      </c>
      <c r="E193" s="60">
        <f>SUM(E194:E194)</f>
        <v>0</v>
      </c>
      <c r="F193" s="238">
        <f t="shared" si="32"/>
        <v>0</v>
      </c>
      <c r="G193" s="237">
        <f>SUM(G194:G194)</f>
        <v>0</v>
      </c>
      <c r="H193" s="183">
        <f>SUM(H194:H194)</f>
        <v>0</v>
      </c>
      <c r="I193" s="103">
        <f t="shared" si="33"/>
        <v>0</v>
      </c>
      <c r="J193" s="237">
        <f>SUM(J194:J194)</f>
        <v>0</v>
      </c>
      <c r="K193" s="183">
        <f>SUM(K194:K194)</f>
        <v>0</v>
      </c>
      <c r="L193" s="103">
        <f t="shared" si="34"/>
        <v>0</v>
      </c>
      <c r="M193" s="124">
        <f>SUM(M194:M194)</f>
        <v>0</v>
      </c>
      <c r="N193" s="60">
        <f>SUM(N194:N194)</f>
        <v>0</v>
      </c>
      <c r="O193" s="103">
        <f t="shared" si="35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8"/>
        <v>0</v>
      </c>
      <c r="D194" s="233"/>
      <c r="E194" s="52"/>
      <c r="F194" s="126">
        <f t="shared" si="32"/>
        <v>0</v>
      </c>
      <c r="G194" s="233"/>
      <c r="H194" s="181"/>
      <c r="I194" s="96">
        <f t="shared" si="33"/>
        <v>0</v>
      </c>
      <c r="J194" s="233"/>
      <c r="K194" s="181"/>
      <c r="L194" s="96">
        <f t="shared" si="34"/>
        <v>0</v>
      </c>
      <c r="M194" s="110"/>
      <c r="N194" s="52"/>
      <c r="O194" s="96">
        <f t="shared" si="35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8"/>
        <v>21717</v>
      </c>
      <c r="D195" s="225">
        <f>SUM(D196,D231,D269)</f>
        <v>6562</v>
      </c>
      <c r="E195" s="85">
        <f>SUM(E196,E231,E269)</f>
        <v>0</v>
      </c>
      <c r="F195" s="226">
        <f t="shared" si="32"/>
        <v>6562</v>
      </c>
      <c r="G195" s="225">
        <f>SUM(G196,G231,G269)</f>
        <v>0</v>
      </c>
      <c r="H195" s="177">
        <f>SUM(H196,H231,H269)</f>
        <v>250</v>
      </c>
      <c r="I195" s="86">
        <f t="shared" si="33"/>
        <v>250</v>
      </c>
      <c r="J195" s="225">
        <f>SUM(J196,J231,J269)</f>
        <v>0</v>
      </c>
      <c r="K195" s="177">
        <f>SUM(K196,K231,K269)</f>
        <v>14905</v>
      </c>
      <c r="L195" s="86">
        <f t="shared" si="34"/>
        <v>14905</v>
      </c>
      <c r="M195" s="290">
        <f>SUM(M196,M231,M269)</f>
        <v>0</v>
      </c>
      <c r="N195" s="294">
        <f>SUM(N196,N231,N269)</f>
        <v>0</v>
      </c>
      <c r="O195" s="299">
        <f t="shared" si="35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6812</v>
      </c>
      <c r="D196" s="227">
        <f>D197+D205</f>
        <v>6562</v>
      </c>
      <c r="E196" s="88">
        <f>E197+E205</f>
        <v>0</v>
      </c>
      <c r="F196" s="228">
        <f t="shared" si="32"/>
        <v>6562</v>
      </c>
      <c r="G196" s="227">
        <f>G197+G205</f>
        <v>0</v>
      </c>
      <c r="H196" s="178">
        <f>H197+H205</f>
        <v>250</v>
      </c>
      <c r="I196" s="89">
        <f t="shared" si="33"/>
        <v>250</v>
      </c>
      <c r="J196" s="227">
        <f>J197+J205</f>
        <v>0</v>
      </c>
      <c r="K196" s="178">
        <f>K197+K205</f>
        <v>0</v>
      </c>
      <c r="L196" s="89">
        <f t="shared" si="34"/>
        <v>0</v>
      </c>
      <c r="M196" s="122">
        <f>M197+M205</f>
        <v>0</v>
      </c>
      <c r="N196" s="88">
        <f>N197+N205</f>
        <v>0</v>
      </c>
      <c r="O196" s="89">
        <f t="shared" si="35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8"/>
        <v>890</v>
      </c>
      <c r="D197" s="229">
        <f>D198+D199+D202+D203+D204</f>
        <v>890</v>
      </c>
      <c r="E197" s="43">
        <f>E198+E199+E202+E203+E204</f>
        <v>0</v>
      </c>
      <c r="F197" s="230">
        <f t="shared" si="32"/>
        <v>890</v>
      </c>
      <c r="G197" s="229">
        <f>G198+G199+G202+G203+G204</f>
        <v>0</v>
      </c>
      <c r="H197" s="91">
        <f>H198+H199+H202+H203+H204</f>
        <v>0</v>
      </c>
      <c r="I197" s="101">
        <f t="shared" si="33"/>
        <v>0</v>
      </c>
      <c r="J197" s="229">
        <f>J198+J199+J202+J203+J204</f>
        <v>0</v>
      </c>
      <c r="K197" s="91">
        <f>K198+K199+K202+K203+K204</f>
        <v>0</v>
      </c>
      <c r="L197" s="101">
        <f t="shared" si="34"/>
        <v>0</v>
      </c>
      <c r="M197" s="109">
        <f>M198+M199+M202+M203+M204</f>
        <v>0</v>
      </c>
      <c r="N197" s="43">
        <f>N198+N199+N202+N203+N204</f>
        <v>0</v>
      </c>
      <c r="O197" s="101">
        <f t="shared" si="35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8"/>
        <v>0</v>
      </c>
      <c r="D198" s="232"/>
      <c r="E198" s="47"/>
      <c r="F198" s="127">
        <f t="shared" si="32"/>
        <v>0</v>
      </c>
      <c r="G198" s="232"/>
      <c r="H198" s="180"/>
      <c r="I198" s="95">
        <f t="shared" si="33"/>
        <v>0</v>
      </c>
      <c r="J198" s="232"/>
      <c r="K198" s="180"/>
      <c r="L198" s="95">
        <f t="shared" si="34"/>
        <v>0</v>
      </c>
      <c r="M198" s="275"/>
      <c r="N198" s="47"/>
      <c r="O198" s="95">
        <f t="shared" si="35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8"/>
        <v>890</v>
      </c>
      <c r="D199" s="234">
        <f>D200+D201</f>
        <v>890</v>
      </c>
      <c r="E199" s="34">
        <f>E200+E201</f>
        <v>0</v>
      </c>
      <c r="F199" s="131">
        <f t="shared" si="32"/>
        <v>890</v>
      </c>
      <c r="G199" s="234">
        <f>G200+G201</f>
        <v>0</v>
      </c>
      <c r="H199" s="104">
        <f>H200+H201</f>
        <v>0</v>
      </c>
      <c r="I199" s="98">
        <f t="shared" si="33"/>
        <v>0</v>
      </c>
      <c r="J199" s="234">
        <f>J200+J201</f>
        <v>0</v>
      </c>
      <c r="K199" s="104">
        <f>K200+K201</f>
        <v>0</v>
      </c>
      <c r="L199" s="98">
        <f t="shared" si="34"/>
        <v>0</v>
      </c>
      <c r="M199" s="119">
        <f>M200+M201</f>
        <v>0</v>
      </c>
      <c r="N199" s="34">
        <f>N200+N201</f>
        <v>0</v>
      </c>
      <c r="O199" s="98">
        <f t="shared" si="35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8"/>
        <v>890</v>
      </c>
      <c r="D200" s="233">
        <f>340+550</f>
        <v>890</v>
      </c>
      <c r="E200" s="52"/>
      <c r="F200" s="126">
        <f t="shared" si="32"/>
        <v>890</v>
      </c>
      <c r="G200" s="233"/>
      <c r="H200" s="181"/>
      <c r="I200" s="96">
        <f t="shared" si="33"/>
        <v>0</v>
      </c>
      <c r="J200" s="233"/>
      <c r="K200" s="181"/>
      <c r="L200" s="96">
        <f t="shared" si="34"/>
        <v>0</v>
      </c>
      <c r="M200" s="110"/>
      <c r="N200" s="52"/>
      <c r="O200" s="96">
        <f t="shared" si="35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8"/>
        <v>0</v>
      </c>
      <c r="D201" s="233"/>
      <c r="E201" s="52"/>
      <c r="F201" s="126">
        <f t="shared" si="32"/>
        <v>0</v>
      </c>
      <c r="G201" s="233"/>
      <c r="H201" s="181"/>
      <c r="I201" s="96">
        <f t="shared" si="33"/>
        <v>0</v>
      </c>
      <c r="J201" s="233"/>
      <c r="K201" s="181"/>
      <c r="L201" s="96">
        <f t="shared" si="34"/>
        <v>0</v>
      </c>
      <c r="M201" s="110"/>
      <c r="N201" s="52"/>
      <c r="O201" s="96">
        <f t="shared" si="35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8"/>
        <v>0</v>
      </c>
      <c r="D202" s="233"/>
      <c r="E202" s="52"/>
      <c r="F202" s="126">
        <f t="shared" si="32"/>
        <v>0</v>
      </c>
      <c r="G202" s="233"/>
      <c r="H202" s="181"/>
      <c r="I202" s="96">
        <f t="shared" si="33"/>
        <v>0</v>
      </c>
      <c r="J202" s="233"/>
      <c r="K202" s="181"/>
      <c r="L202" s="96">
        <f t="shared" si="34"/>
        <v>0</v>
      </c>
      <c r="M202" s="110"/>
      <c r="N202" s="52"/>
      <c r="O202" s="96">
        <f t="shared" si="35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8"/>
        <v>0</v>
      </c>
      <c r="D203" s="233"/>
      <c r="E203" s="52"/>
      <c r="F203" s="126">
        <f t="shared" si="32"/>
        <v>0</v>
      </c>
      <c r="G203" s="233"/>
      <c r="H203" s="181"/>
      <c r="I203" s="96">
        <f t="shared" si="33"/>
        <v>0</v>
      </c>
      <c r="J203" s="233"/>
      <c r="K203" s="181"/>
      <c r="L203" s="96">
        <f t="shared" si="34"/>
        <v>0</v>
      </c>
      <c r="M203" s="110"/>
      <c r="N203" s="52"/>
      <c r="O203" s="96">
        <f t="shared" si="35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8"/>
        <v>0</v>
      </c>
      <c r="D204" s="233"/>
      <c r="E204" s="52"/>
      <c r="F204" s="126">
        <f t="shared" si="32"/>
        <v>0</v>
      </c>
      <c r="G204" s="233"/>
      <c r="H204" s="181"/>
      <c r="I204" s="96">
        <f t="shared" si="33"/>
        <v>0</v>
      </c>
      <c r="J204" s="233"/>
      <c r="K204" s="181"/>
      <c r="L204" s="96">
        <f t="shared" si="34"/>
        <v>0</v>
      </c>
      <c r="M204" s="110"/>
      <c r="N204" s="52"/>
      <c r="O204" s="96">
        <f t="shared" si="35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8"/>
        <v>5922</v>
      </c>
      <c r="D205" s="229">
        <f>D206+D216+D217+D226+D227+D228+D230</f>
        <v>5672</v>
      </c>
      <c r="E205" s="43">
        <f>E206+E216+E217+E226+E227+E228+E230</f>
        <v>0</v>
      </c>
      <c r="F205" s="230">
        <f t="shared" si="32"/>
        <v>5672</v>
      </c>
      <c r="G205" s="229">
        <f>G206+G216+G217+G226+G227+G228+G230</f>
        <v>0</v>
      </c>
      <c r="H205" s="91">
        <f>H206+H216+H217+H226+H227+H228+H230</f>
        <v>250</v>
      </c>
      <c r="I205" s="101">
        <f t="shared" si="33"/>
        <v>250</v>
      </c>
      <c r="J205" s="229">
        <f>J206+J216+J217+J226+J227+J228+J230</f>
        <v>0</v>
      </c>
      <c r="K205" s="91">
        <f>K206+K216+K217+K226+K227+K228+K230</f>
        <v>0</v>
      </c>
      <c r="L205" s="101">
        <f t="shared" si="34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35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8"/>
        <v>0</v>
      </c>
      <c r="D206" s="115">
        <f>SUM(D207:D215)</f>
        <v>0</v>
      </c>
      <c r="E206" s="93">
        <f>SUM(E207:E215)</f>
        <v>0</v>
      </c>
      <c r="F206" s="231">
        <f t="shared" si="32"/>
        <v>0</v>
      </c>
      <c r="G206" s="115">
        <f>SUM(G207:G215)</f>
        <v>0</v>
      </c>
      <c r="H206" s="179">
        <f>SUM(H207:H215)</f>
        <v>0</v>
      </c>
      <c r="I206" s="94">
        <f t="shared" si="33"/>
        <v>0</v>
      </c>
      <c r="J206" s="115">
        <f>SUM(J207:J215)</f>
        <v>0</v>
      </c>
      <c r="K206" s="179">
        <f>SUM(K207:K215)</f>
        <v>0</v>
      </c>
      <c r="L206" s="94">
        <f t="shared" si="34"/>
        <v>0</v>
      </c>
      <c r="M206" s="120">
        <f>SUM(M207:M215)</f>
        <v>0</v>
      </c>
      <c r="N206" s="93">
        <f>SUM(N207:N215)</f>
        <v>0</v>
      </c>
      <c r="O206" s="94">
        <f t="shared" si="35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8"/>
        <v>0</v>
      </c>
      <c r="D207" s="232"/>
      <c r="E207" s="47"/>
      <c r="F207" s="127">
        <f t="shared" si="32"/>
        <v>0</v>
      </c>
      <c r="G207" s="232"/>
      <c r="H207" s="180"/>
      <c r="I207" s="95">
        <f t="shared" si="33"/>
        <v>0</v>
      </c>
      <c r="J207" s="232"/>
      <c r="K207" s="180"/>
      <c r="L207" s="95">
        <f t="shared" si="34"/>
        <v>0</v>
      </c>
      <c r="M207" s="275"/>
      <c r="N207" s="47"/>
      <c r="O207" s="95">
        <f t="shared" si="35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8"/>
        <v>0</v>
      </c>
      <c r="D208" s="233"/>
      <c r="E208" s="52"/>
      <c r="F208" s="126">
        <f t="shared" si="32"/>
        <v>0</v>
      </c>
      <c r="G208" s="233"/>
      <c r="H208" s="181"/>
      <c r="I208" s="96">
        <f t="shared" si="33"/>
        <v>0</v>
      </c>
      <c r="J208" s="233"/>
      <c r="K208" s="181"/>
      <c r="L208" s="96">
        <f t="shared" si="34"/>
        <v>0</v>
      </c>
      <c r="M208" s="110"/>
      <c r="N208" s="52"/>
      <c r="O208" s="96">
        <f t="shared" si="35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8"/>
        <v>0</v>
      </c>
      <c r="D209" s="233"/>
      <c r="E209" s="52"/>
      <c r="F209" s="126">
        <f t="shared" si="32"/>
        <v>0</v>
      </c>
      <c r="G209" s="233"/>
      <c r="H209" s="181"/>
      <c r="I209" s="96">
        <f t="shared" si="33"/>
        <v>0</v>
      </c>
      <c r="J209" s="233"/>
      <c r="K209" s="181"/>
      <c r="L209" s="96">
        <f t="shared" si="34"/>
        <v>0</v>
      </c>
      <c r="M209" s="110"/>
      <c r="N209" s="52"/>
      <c r="O209" s="96">
        <f t="shared" si="35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8"/>
        <v>0</v>
      </c>
      <c r="D210" s="233"/>
      <c r="E210" s="52"/>
      <c r="F210" s="126">
        <f t="shared" si="32"/>
        <v>0</v>
      </c>
      <c r="G210" s="233"/>
      <c r="H210" s="181"/>
      <c r="I210" s="96">
        <f t="shared" si="33"/>
        <v>0</v>
      </c>
      <c r="J210" s="233"/>
      <c r="K210" s="181"/>
      <c r="L210" s="96">
        <f t="shared" si="34"/>
        <v>0</v>
      </c>
      <c r="M210" s="110"/>
      <c r="N210" s="52"/>
      <c r="O210" s="96">
        <f t="shared" si="35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8"/>
        <v>0</v>
      </c>
      <c r="D211" s="233"/>
      <c r="E211" s="52"/>
      <c r="F211" s="126">
        <f t="shared" si="32"/>
        <v>0</v>
      </c>
      <c r="G211" s="233"/>
      <c r="H211" s="181"/>
      <c r="I211" s="96">
        <f t="shared" si="33"/>
        <v>0</v>
      </c>
      <c r="J211" s="233"/>
      <c r="K211" s="181"/>
      <c r="L211" s="96">
        <f t="shared" si="34"/>
        <v>0</v>
      </c>
      <c r="M211" s="110"/>
      <c r="N211" s="52"/>
      <c r="O211" s="96">
        <f t="shared" si="35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8"/>
        <v>0</v>
      </c>
      <c r="D212" s="233"/>
      <c r="E212" s="52"/>
      <c r="F212" s="126">
        <f t="shared" si="32"/>
        <v>0</v>
      </c>
      <c r="G212" s="233"/>
      <c r="H212" s="181"/>
      <c r="I212" s="96">
        <f t="shared" si="33"/>
        <v>0</v>
      </c>
      <c r="J212" s="233"/>
      <c r="K212" s="181"/>
      <c r="L212" s="96">
        <f t="shared" si="34"/>
        <v>0</v>
      </c>
      <c r="M212" s="110"/>
      <c r="N212" s="52"/>
      <c r="O212" s="96">
        <f t="shared" si="35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8"/>
        <v>0</v>
      </c>
      <c r="D213" s="233"/>
      <c r="E213" s="52"/>
      <c r="F213" s="126">
        <f t="shared" si="32"/>
        <v>0</v>
      </c>
      <c r="G213" s="233"/>
      <c r="H213" s="181"/>
      <c r="I213" s="96">
        <f t="shared" si="33"/>
        <v>0</v>
      </c>
      <c r="J213" s="233"/>
      <c r="K213" s="181"/>
      <c r="L213" s="96">
        <f t="shared" si="34"/>
        <v>0</v>
      </c>
      <c r="M213" s="110"/>
      <c r="N213" s="52"/>
      <c r="O213" s="96">
        <f t="shared" si="35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8"/>
        <v>0</v>
      </c>
      <c r="D214" s="233"/>
      <c r="E214" s="52"/>
      <c r="F214" s="126">
        <f t="shared" si="32"/>
        <v>0</v>
      </c>
      <c r="G214" s="233"/>
      <c r="H214" s="181"/>
      <c r="I214" s="96">
        <f t="shared" si="33"/>
        <v>0</v>
      </c>
      <c r="J214" s="233"/>
      <c r="K214" s="181"/>
      <c r="L214" s="96">
        <f t="shared" si="34"/>
        <v>0</v>
      </c>
      <c r="M214" s="110"/>
      <c r="N214" s="52"/>
      <c r="O214" s="96">
        <f t="shared" si="35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8"/>
        <v>0</v>
      </c>
      <c r="D215" s="233"/>
      <c r="E215" s="52"/>
      <c r="F215" s="126">
        <f t="shared" si="32"/>
        <v>0</v>
      </c>
      <c r="G215" s="233"/>
      <c r="H215" s="181"/>
      <c r="I215" s="96">
        <f t="shared" si="33"/>
        <v>0</v>
      </c>
      <c r="J215" s="233"/>
      <c r="K215" s="181"/>
      <c r="L215" s="96">
        <f t="shared" si="34"/>
        <v>0</v>
      </c>
      <c r="M215" s="110"/>
      <c r="N215" s="52"/>
      <c r="O215" s="96">
        <f t="shared" si="35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8"/>
        <v>0</v>
      </c>
      <c r="D216" s="233"/>
      <c r="E216" s="52"/>
      <c r="F216" s="126">
        <f t="shared" si="32"/>
        <v>0</v>
      </c>
      <c r="G216" s="233"/>
      <c r="H216" s="181"/>
      <c r="I216" s="96">
        <f t="shared" si="33"/>
        <v>0</v>
      </c>
      <c r="J216" s="233"/>
      <c r="K216" s="181"/>
      <c r="L216" s="96">
        <f t="shared" si="34"/>
        <v>0</v>
      </c>
      <c r="M216" s="110"/>
      <c r="N216" s="52"/>
      <c r="O216" s="96">
        <f t="shared" si="35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8"/>
        <v>5922</v>
      </c>
      <c r="D217" s="234">
        <f>SUM(D218:D225)</f>
        <v>5672</v>
      </c>
      <c r="E217" s="34">
        <f>SUM(E218:E225)</f>
        <v>0</v>
      </c>
      <c r="F217" s="131">
        <f t="shared" si="32"/>
        <v>5672</v>
      </c>
      <c r="G217" s="234">
        <f>SUM(G218:G225)</f>
        <v>0</v>
      </c>
      <c r="H217" s="104">
        <f>SUM(H218:H225)</f>
        <v>250</v>
      </c>
      <c r="I217" s="98">
        <f t="shared" si="33"/>
        <v>250</v>
      </c>
      <c r="J217" s="234">
        <f>SUM(J218:J225)</f>
        <v>0</v>
      </c>
      <c r="K217" s="104">
        <f>SUM(K218:K225)</f>
        <v>0</v>
      </c>
      <c r="L217" s="98">
        <f t="shared" si="34"/>
        <v>0</v>
      </c>
      <c r="M217" s="119">
        <f>SUM(M218:M225)</f>
        <v>0</v>
      </c>
      <c r="N217" s="34">
        <f>SUM(N218:N225)</f>
        <v>0</v>
      </c>
      <c r="O217" s="98">
        <f t="shared" si="35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8"/>
        <v>0</v>
      </c>
      <c r="D218" s="233"/>
      <c r="E218" s="52"/>
      <c r="F218" s="126">
        <f t="shared" si="32"/>
        <v>0</v>
      </c>
      <c r="G218" s="233"/>
      <c r="H218" s="181"/>
      <c r="I218" s="96">
        <f t="shared" si="33"/>
        <v>0</v>
      </c>
      <c r="J218" s="233"/>
      <c r="K218" s="181"/>
      <c r="L218" s="96">
        <f t="shared" si="34"/>
        <v>0</v>
      </c>
      <c r="M218" s="110"/>
      <c r="N218" s="52"/>
      <c r="O218" s="96">
        <f t="shared" si="35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8"/>
        <v>2500</v>
      </c>
      <c r="D219" s="233">
        <v>2500</v>
      </c>
      <c r="E219" s="52"/>
      <c r="F219" s="126">
        <f t="shared" si="32"/>
        <v>2500</v>
      </c>
      <c r="G219" s="233"/>
      <c r="H219" s="181"/>
      <c r="I219" s="96">
        <f t="shared" si="33"/>
        <v>0</v>
      </c>
      <c r="J219" s="233"/>
      <c r="K219" s="181"/>
      <c r="L219" s="96">
        <f t="shared" si="34"/>
        <v>0</v>
      </c>
      <c r="M219" s="110"/>
      <c r="N219" s="52"/>
      <c r="O219" s="96">
        <f t="shared" si="35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8"/>
        <v>570</v>
      </c>
      <c r="D220" s="233">
        <v>320</v>
      </c>
      <c r="E220" s="52"/>
      <c r="F220" s="126">
        <f t="shared" si="32"/>
        <v>320</v>
      </c>
      <c r="G220" s="233"/>
      <c r="H220" s="181">
        <v>250</v>
      </c>
      <c r="I220" s="96">
        <f t="shared" si="33"/>
        <v>250</v>
      </c>
      <c r="J220" s="233"/>
      <c r="K220" s="181"/>
      <c r="L220" s="96">
        <f t="shared" si="34"/>
        <v>0</v>
      </c>
      <c r="M220" s="110"/>
      <c r="N220" s="52"/>
      <c r="O220" s="96">
        <f t="shared" si="35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8"/>
        <v>0</v>
      </c>
      <c r="D221" s="233"/>
      <c r="E221" s="52"/>
      <c r="F221" s="126">
        <f t="shared" si="32"/>
        <v>0</v>
      </c>
      <c r="G221" s="233"/>
      <c r="H221" s="181"/>
      <c r="I221" s="96">
        <f t="shared" si="33"/>
        <v>0</v>
      </c>
      <c r="J221" s="233"/>
      <c r="K221" s="181"/>
      <c r="L221" s="96">
        <f t="shared" si="34"/>
        <v>0</v>
      </c>
      <c r="M221" s="110"/>
      <c r="N221" s="52"/>
      <c r="O221" s="96">
        <f t="shared" si="35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8"/>
        <v>0</v>
      </c>
      <c r="D222" s="233"/>
      <c r="E222" s="52"/>
      <c r="F222" s="126">
        <f t="shared" si="32"/>
        <v>0</v>
      </c>
      <c r="G222" s="233"/>
      <c r="H222" s="181"/>
      <c r="I222" s="96">
        <f t="shared" si="33"/>
        <v>0</v>
      </c>
      <c r="J222" s="233"/>
      <c r="K222" s="181"/>
      <c r="L222" s="96">
        <f t="shared" si="34"/>
        <v>0</v>
      </c>
      <c r="M222" s="110"/>
      <c r="N222" s="52"/>
      <c r="O222" s="96">
        <f t="shared" si="35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8"/>
        <v>0</v>
      </c>
      <c r="D223" s="233"/>
      <c r="E223" s="52"/>
      <c r="F223" s="126">
        <f t="shared" si="32"/>
        <v>0</v>
      </c>
      <c r="G223" s="233"/>
      <c r="H223" s="181"/>
      <c r="I223" s="96">
        <f t="shared" si="33"/>
        <v>0</v>
      </c>
      <c r="J223" s="233"/>
      <c r="K223" s="181"/>
      <c r="L223" s="96">
        <f t="shared" si="34"/>
        <v>0</v>
      </c>
      <c r="M223" s="110"/>
      <c r="N223" s="52"/>
      <c r="O223" s="96">
        <f t="shared" si="35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8"/>
        <v>2852</v>
      </c>
      <c r="D224" s="233">
        <v>2852</v>
      </c>
      <c r="E224" s="52"/>
      <c r="F224" s="126">
        <f t="shared" si="32"/>
        <v>2852</v>
      </c>
      <c r="G224" s="233"/>
      <c r="H224" s="181"/>
      <c r="I224" s="96">
        <f t="shared" si="33"/>
        <v>0</v>
      </c>
      <c r="J224" s="233"/>
      <c r="K224" s="181"/>
      <c r="L224" s="96">
        <f t="shared" si="34"/>
        <v>0</v>
      </c>
      <c r="M224" s="110"/>
      <c r="N224" s="52"/>
      <c r="O224" s="96">
        <f t="shared" si="35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8"/>
        <v>0</v>
      </c>
      <c r="D225" s="233"/>
      <c r="E225" s="52"/>
      <c r="F225" s="126">
        <f t="shared" si="32"/>
        <v>0</v>
      </c>
      <c r="G225" s="233"/>
      <c r="H225" s="181"/>
      <c r="I225" s="96">
        <f t="shared" si="33"/>
        <v>0</v>
      </c>
      <c r="J225" s="233"/>
      <c r="K225" s="181"/>
      <c r="L225" s="96">
        <f t="shared" si="34"/>
        <v>0</v>
      </c>
      <c r="M225" s="110"/>
      <c r="N225" s="52"/>
      <c r="O225" s="96">
        <f t="shared" si="35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8"/>
        <v>0</v>
      </c>
      <c r="D226" s="233"/>
      <c r="E226" s="52"/>
      <c r="F226" s="126">
        <f t="shared" si="32"/>
        <v>0</v>
      </c>
      <c r="G226" s="233"/>
      <c r="H226" s="181"/>
      <c r="I226" s="96">
        <f t="shared" si="33"/>
        <v>0</v>
      </c>
      <c r="J226" s="233"/>
      <c r="K226" s="181"/>
      <c r="L226" s="96">
        <f t="shared" si="34"/>
        <v>0</v>
      </c>
      <c r="M226" s="110"/>
      <c r="N226" s="52"/>
      <c r="O226" s="96">
        <f t="shared" si="35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8"/>
        <v>0</v>
      </c>
      <c r="D227" s="233"/>
      <c r="E227" s="52"/>
      <c r="F227" s="126">
        <f t="shared" si="32"/>
        <v>0</v>
      </c>
      <c r="G227" s="233"/>
      <c r="H227" s="181"/>
      <c r="I227" s="96">
        <f t="shared" si="33"/>
        <v>0</v>
      </c>
      <c r="J227" s="233"/>
      <c r="K227" s="181"/>
      <c r="L227" s="96">
        <f t="shared" si="34"/>
        <v>0</v>
      </c>
      <c r="M227" s="110"/>
      <c r="N227" s="52"/>
      <c r="O227" s="96">
        <f t="shared" si="35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8"/>
        <v>0</v>
      </c>
      <c r="D228" s="234">
        <f>SUM(D229)</f>
        <v>0</v>
      </c>
      <c r="E228" s="34">
        <f>SUM(E229)</f>
        <v>0</v>
      </c>
      <c r="F228" s="131">
        <f t="shared" si="32"/>
        <v>0</v>
      </c>
      <c r="G228" s="234">
        <f>SUM(G229)</f>
        <v>0</v>
      </c>
      <c r="H228" s="104">
        <f>SUM(H229)</f>
        <v>0</v>
      </c>
      <c r="I228" s="98">
        <f t="shared" si="33"/>
        <v>0</v>
      </c>
      <c r="J228" s="234">
        <f>SUM(J229)</f>
        <v>0</v>
      </c>
      <c r="K228" s="104">
        <f>SUM(K229)</f>
        <v>0</v>
      </c>
      <c r="L228" s="98">
        <f t="shared" si="34"/>
        <v>0</v>
      </c>
      <c r="M228" s="119">
        <f>SUM(M229)</f>
        <v>0</v>
      </c>
      <c r="N228" s="34">
        <f>SUM(N229)</f>
        <v>0</v>
      </c>
      <c r="O228" s="98">
        <f t="shared" si="35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8"/>
        <v>0</v>
      </c>
      <c r="D229" s="233"/>
      <c r="E229" s="52"/>
      <c r="F229" s="126">
        <f t="shared" si="32"/>
        <v>0</v>
      </c>
      <c r="G229" s="233"/>
      <c r="H229" s="181"/>
      <c r="I229" s="96">
        <f t="shared" si="33"/>
        <v>0</v>
      </c>
      <c r="J229" s="233"/>
      <c r="K229" s="181"/>
      <c r="L229" s="96">
        <f t="shared" si="34"/>
        <v>0</v>
      </c>
      <c r="M229" s="110"/>
      <c r="N229" s="52"/>
      <c r="O229" s="96">
        <f t="shared" si="35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8"/>
        <v>0</v>
      </c>
      <c r="D230" s="235"/>
      <c r="E230" s="99"/>
      <c r="F230" s="236">
        <f t="shared" si="32"/>
        <v>0</v>
      </c>
      <c r="G230" s="235"/>
      <c r="H230" s="182"/>
      <c r="I230" s="100">
        <f t="shared" si="33"/>
        <v>0</v>
      </c>
      <c r="J230" s="235"/>
      <c r="K230" s="182"/>
      <c r="L230" s="100">
        <f t="shared" si="34"/>
        <v>0</v>
      </c>
      <c r="M230" s="282"/>
      <c r="N230" s="99"/>
      <c r="O230" s="100">
        <f t="shared" si="35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8"/>
        <v>0</v>
      </c>
      <c r="D231" s="227">
        <f>D232+D252+D259</f>
        <v>0</v>
      </c>
      <c r="E231" s="88">
        <f>E232+E252+E259</f>
        <v>0</v>
      </c>
      <c r="F231" s="228">
        <f t="shared" si="32"/>
        <v>0</v>
      </c>
      <c r="G231" s="227">
        <f>G232+G252+G259</f>
        <v>0</v>
      </c>
      <c r="H231" s="178">
        <f>H232+H252+H259</f>
        <v>0</v>
      </c>
      <c r="I231" s="89">
        <f t="shared" si="33"/>
        <v>0</v>
      </c>
      <c r="J231" s="227">
        <f>J232+J252+J259</f>
        <v>0</v>
      </c>
      <c r="K231" s="178">
        <f>K232+K252+K259</f>
        <v>0</v>
      </c>
      <c r="L231" s="89">
        <f t="shared" si="34"/>
        <v>0</v>
      </c>
      <c r="M231" s="122">
        <f>M232+M252+M259</f>
        <v>0</v>
      </c>
      <c r="N231" s="88">
        <f>N232+N252+N259</f>
        <v>0</v>
      </c>
      <c r="O231" s="89">
        <f t="shared" si="35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33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34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35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8"/>
        <v>0</v>
      </c>
      <c r="D233" s="232"/>
      <c r="E233" s="47"/>
      <c r="F233" s="127">
        <f t="shared" si="32"/>
        <v>0</v>
      </c>
      <c r="G233" s="232"/>
      <c r="H233" s="180"/>
      <c r="I233" s="95">
        <f t="shared" si="33"/>
        <v>0</v>
      </c>
      <c r="J233" s="232"/>
      <c r="K233" s="180"/>
      <c r="L233" s="95">
        <f t="shared" si="34"/>
        <v>0</v>
      </c>
      <c r="M233" s="275"/>
      <c r="N233" s="47"/>
      <c r="O233" s="95">
        <f t="shared" si="35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8"/>
        <v>0</v>
      </c>
      <c r="D234" s="233">
        <f>SUM(D235)</f>
        <v>0</v>
      </c>
      <c r="E234" s="181">
        <f>SUM(E235)</f>
        <v>0</v>
      </c>
      <c r="F234" s="131">
        <f t="shared" si="32"/>
        <v>0</v>
      </c>
      <c r="G234" s="233">
        <f>SUM(G235)</f>
        <v>0</v>
      </c>
      <c r="H234" s="181">
        <f>SUM(H235)</f>
        <v>0</v>
      </c>
      <c r="I234" s="98">
        <f t="shared" si="33"/>
        <v>0</v>
      </c>
      <c r="J234" s="233">
        <f>SUM(J235)</f>
        <v>0</v>
      </c>
      <c r="K234" s="181">
        <f>SUM(K235)</f>
        <v>0</v>
      </c>
      <c r="L234" s="98">
        <f t="shared" si="34"/>
        <v>0</v>
      </c>
      <c r="M234" s="233">
        <f>SUM(M235)</f>
        <v>0</v>
      </c>
      <c r="N234" s="181">
        <f>SUM(N235)</f>
        <v>0</v>
      </c>
      <c r="O234" s="98">
        <f t="shared" si="35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8"/>
        <v>0</v>
      </c>
      <c r="D235" s="233"/>
      <c r="E235" s="52"/>
      <c r="F235" s="131">
        <f t="shared" si="32"/>
        <v>0</v>
      </c>
      <c r="G235" s="233"/>
      <c r="H235" s="181"/>
      <c r="I235" s="98">
        <f t="shared" si="33"/>
        <v>0</v>
      </c>
      <c r="J235" s="233"/>
      <c r="K235" s="181"/>
      <c r="L235" s="98">
        <f t="shared" si="34"/>
        <v>0</v>
      </c>
      <c r="M235" s="110"/>
      <c r="N235" s="52"/>
      <c r="O235" s="98">
        <f t="shared" si="35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8"/>
        <v>0</v>
      </c>
      <c r="D236" s="234">
        <f>SUM(D237:D238)</f>
        <v>0</v>
      </c>
      <c r="E236" s="34">
        <f>SUM(E237:E238)</f>
        <v>0</v>
      </c>
      <c r="F236" s="131">
        <f t="shared" si="32"/>
        <v>0</v>
      </c>
      <c r="G236" s="234">
        <f>SUM(G237:G238)</f>
        <v>0</v>
      </c>
      <c r="H236" s="104">
        <f>SUM(H237:H238)</f>
        <v>0</v>
      </c>
      <c r="I236" s="98">
        <f t="shared" si="33"/>
        <v>0</v>
      </c>
      <c r="J236" s="234">
        <f>SUM(J237:J238)</f>
        <v>0</v>
      </c>
      <c r="K236" s="104">
        <f>SUM(K237:K238)</f>
        <v>0</v>
      </c>
      <c r="L236" s="98">
        <f t="shared" si="34"/>
        <v>0</v>
      </c>
      <c r="M236" s="119">
        <f>SUM(M237:M238)</f>
        <v>0</v>
      </c>
      <c r="N236" s="34">
        <f>SUM(N237:N238)</f>
        <v>0</v>
      </c>
      <c r="O236" s="98">
        <f t="shared" si="35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8"/>
        <v>0</v>
      </c>
      <c r="D237" s="233"/>
      <c r="E237" s="52"/>
      <c r="F237" s="126">
        <f t="shared" si="32"/>
        <v>0</v>
      </c>
      <c r="G237" s="233"/>
      <c r="H237" s="181"/>
      <c r="I237" s="96">
        <f t="shared" si="33"/>
        <v>0</v>
      </c>
      <c r="J237" s="233"/>
      <c r="K237" s="181"/>
      <c r="L237" s="96">
        <f t="shared" si="34"/>
        <v>0</v>
      </c>
      <c r="M237" s="110"/>
      <c r="N237" s="52"/>
      <c r="O237" s="96">
        <f t="shared" si="35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8"/>
        <v>0</v>
      </c>
      <c r="D238" s="233"/>
      <c r="E238" s="52"/>
      <c r="F238" s="126">
        <f t="shared" si="32"/>
        <v>0</v>
      </c>
      <c r="G238" s="233"/>
      <c r="H238" s="181"/>
      <c r="I238" s="96">
        <f t="shared" si="33"/>
        <v>0</v>
      </c>
      <c r="J238" s="233"/>
      <c r="K238" s="181"/>
      <c r="L238" s="96">
        <f t="shared" si="34"/>
        <v>0</v>
      </c>
      <c r="M238" s="110"/>
      <c r="N238" s="52"/>
      <c r="O238" s="96">
        <f t="shared" si="35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8"/>
        <v>0</v>
      </c>
      <c r="D239" s="234">
        <f>SUM(D240:D244)</f>
        <v>0</v>
      </c>
      <c r="E239" s="34">
        <f>SUM(E240:E244)</f>
        <v>0</v>
      </c>
      <c r="F239" s="131">
        <f t="shared" si="32"/>
        <v>0</v>
      </c>
      <c r="G239" s="234">
        <f>SUM(G240:G244)</f>
        <v>0</v>
      </c>
      <c r="H239" s="104">
        <f>SUM(H240:H244)</f>
        <v>0</v>
      </c>
      <c r="I239" s="98">
        <f t="shared" si="33"/>
        <v>0</v>
      </c>
      <c r="J239" s="234">
        <f>SUM(J240:J244)</f>
        <v>0</v>
      </c>
      <c r="K239" s="104">
        <f>SUM(K240:K244)</f>
        <v>0</v>
      </c>
      <c r="L239" s="98">
        <f t="shared" si="34"/>
        <v>0</v>
      </c>
      <c r="M239" s="119">
        <f>SUM(M240:M244)</f>
        <v>0</v>
      </c>
      <c r="N239" s="34">
        <f>SUM(N240:N244)</f>
        <v>0</v>
      </c>
      <c r="O239" s="98">
        <f t="shared" si="35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8"/>
        <v>0</v>
      </c>
      <c r="D240" s="233"/>
      <c r="E240" s="52"/>
      <c r="F240" s="126">
        <f t="shared" si="32"/>
        <v>0</v>
      </c>
      <c r="G240" s="233"/>
      <c r="H240" s="181"/>
      <c r="I240" s="96">
        <f t="shared" si="33"/>
        <v>0</v>
      </c>
      <c r="J240" s="233"/>
      <c r="K240" s="181"/>
      <c r="L240" s="96">
        <f t="shared" si="34"/>
        <v>0</v>
      </c>
      <c r="M240" s="110"/>
      <c r="N240" s="52"/>
      <c r="O240" s="96">
        <f t="shared" si="35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8"/>
        <v>0</v>
      </c>
      <c r="D241" s="233"/>
      <c r="E241" s="52"/>
      <c r="F241" s="126">
        <f t="shared" si="32"/>
        <v>0</v>
      </c>
      <c r="G241" s="233"/>
      <c r="H241" s="181"/>
      <c r="I241" s="96">
        <f t="shared" si="33"/>
        <v>0</v>
      </c>
      <c r="J241" s="233"/>
      <c r="K241" s="181"/>
      <c r="L241" s="96">
        <f t="shared" si="34"/>
        <v>0</v>
      </c>
      <c r="M241" s="110"/>
      <c r="N241" s="52"/>
      <c r="O241" s="96">
        <f t="shared" si="35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8"/>
        <v>0</v>
      </c>
      <c r="D242" s="233"/>
      <c r="E242" s="52"/>
      <c r="F242" s="126">
        <f t="shared" si="32"/>
        <v>0</v>
      </c>
      <c r="G242" s="233"/>
      <c r="H242" s="181"/>
      <c r="I242" s="96">
        <f t="shared" si="33"/>
        <v>0</v>
      </c>
      <c r="J242" s="233"/>
      <c r="K242" s="181"/>
      <c r="L242" s="96">
        <f t="shared" si="34"/>
        <v>0</v>
      </c>
      <c r="M242" s="110"/>
      <c r="N242" s="52"/>
      <c r="O242" s="96">
        <f t="shared" si="35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8"/>
        <v>0</v>
      </c>
      <c r="D243" s="233"/>
      <c r="E243" s="52"/>
      <c r="F243" s="126">
        <f t="shared" si="32"/>
        <v>0</v>
      </c>
      <c r="G243" s="233"/>
      <c r="H243" s="181"/>
      <c r="I243" s="96">
        <f t="shared" si="33"/>
        <v>0</v>
      </c>
      <c r="J243" s="233"/>
      <c r="K243" s="181"/>
      <c r="L243" s="96">
        <f t="shared" si="34"/>
        <v>0</v>
      </c>
      <c r="M243" s="110"/>
      <c r="N243" s="52"/>
      <c r="O243" s="96">
        <f t="shared" si="35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8"/>
        <v>0</v>
      </c>
      <c r="D244" s="233"/>
      <c r="E244" s="52"/>
      <c r="F244" s="126">
        <f t="shared" si="32"/>
        <v>0</v>
      </c>
      <c r="G244" s="233"/>
      <c r="H244" s="181"/>
      <c r="I244" s="96">
        <f t="shared" si="33"/>
        <v>0</v>
      </c>
      <c r="J244" s="233"/>
      <c r="K244" s="181"/>
      <c r="L244" s="96">
        <f t="shared" si="34"/>
        <v>0</v>
      </c>
      <c r="M244" s="110"/>
      <c r="N244" s="52"/>
      <c r="O244" s="96">
        <f t="shared" si="35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8"/>
        <v>0</v>
      </c>
      <c r="D245" s="233"/>
      <c r="E245" s="52"/>
      <c r="F245" s="126">
        <f t="shared" ref="F245:F286" si="39">D245+E245</f>
        <v>0</v>
      </c>
      <c r="G245" s="233"/>
      <c r="H245" s="181"/>
      <c r="I245" s="96">
        <f t="shared" ref="I245:I286" si="40">G245+H245</f>
        <v>0</v>
      </c>
      <c r="J245" s="233"/>
      <c r="K245" s="181"/>
      <c r="L245" s="96">
        <f t="shared" ref="L245:L286" si="41">J245+K245</f>
        <v>0</v>
      </c>
      <c r="M245" s="110"/>
      <c r="N245" s="52"/>
      <c r="O245" s="96">
        <f t="shared" ref="O245:O276" si="42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8"/>
        <v>0</v>
      </c>
      <c r="D246" s="233"/>
      <c r="E246" s="52"/>
      <c r="F246" s="126">
        <f t="shared" si="39"/>
        <v>0</v>
      </c>
      <c r="G246" s="233"/>
      <c r="H246" s="181"/>
      <c r="I246" s="96">
        <f t="shared" si="40"/>
        <v>0</v>
      </c>
      <c r="J246" s="233"/>
      <c r="K246" s="181"/>
      <c r="L246" s="96">
        <f t="shared" si="41"/>
        <v>0</v>
      </c>
      <c r="M246" s="110"/>
      <c r="N246" s="52"/>
      <c r="O246" s="96">
        <f t="shared" si="42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8"/>
        <v>0</v>
      </c>
      <c r="D247" s="237">
        <f>SUM(D248:D251)</f>
        <v>0</v>
      </c>
      <c r="E247" s="60">
        <f>SUM(E248:E251)</f>
        <v>0</v>
      </c>
      <c r="F247" s="238">
        <f t="shared" si="39"/>
        <v>0</v>
      </c>
      <c r="G247" s="237">
        <f>SUM(G248:G251)</f>
        <v>0</v>
      </c>
      <c r="H247" s="183">
        <f t="shared" ref="H247" si="43">SUM(H248:H251)</f>
        <v>0</v>
      </c>
      <c r="I247" s="103">
        <f t="shared" si="40"/>
        <v>0</v>
      </c>
      <c r="J247" s="237">
        <f>SUM(J248:J251)</f>
        <v>0</v>
      </c>
      <c r="K247" s="183">
        <f t="shared" ref="K247" si="44">SUM(K248:K251)</f>
        <v>0</v>
      </c>
      <c r="L247" s="103">
        <f t="shared" si="41"/>
        <v>0</v>
      </c>
      <c r="M247" s="125">
        <f t="shared" ref="M247:N247" si="45">SUM(M248:M251)</f>
        <v>0</v>
      </c>
      <c r="N247" s="293">
        <f t="shared" si="45"/>
        <v>0</v>
      </c>
      <c r="O247" s="298">
        <f t="shared" si="42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8"/>
        <v>0</v>
      </c>
      <c r="D248" s="233"/>
      <c r="E248" s="52"/>
      <c r="F248" s="126">
        <f t="shared" si="39"/>
        <v>0</v>
      </c>
      <c r="G248" s="233"/>
      <c r="H248" s="181"/>
      <c r="I248" s="96">
        <f t="shared" si="40"/>
        <v>0</v>
      </c>
      <c r="J248" s="233"/>
      <c r="K248" s="181"/>
      <c r="L248" s="96">
        <f t="shared" si="41"/>
        <v>0</v>
      </c>
      <c r="M248" s="110"/>
      <c r="N248" s="52"/>
      <c r="O248" s="96">
        <f t="shared" si="42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8"/>
        <v>0</v>
      </c>
      <c r="D249" s="233"/>
      <c r="E249" s="52"/>
      <c r="F249" s="126">
        <f t="shared" si="39"/>
        <v>0</v>
      </c>
      <c r="G249" s="233"/>
      <c r="H249" s="181"/>
      <c r="I249" s="96">
        <f t="shared" si="40"/>
        <v>0</v>
      </c>
      <c r="J249" s="233"/>
      <c r="K249" s="181"/>
      <c r="L249" s="96">
        <f t="shared" si="41"/>
        <v>0</v>
      </c>
      <c r="M249" s="110"/>
      <c r="N249" s="52"/>
      <c r="O249" s="96">
        <f t="shared" si="42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8"/>
        <v>0</v>
      </c>
      <c r="D250" s="233"/>
      <c r="E250" s="52"/>
      <c r="F250" s="126">
        <f t="shared" si="39"/>
        <v>0</v>
      </c>
      <c r="G250" s="233"/>
      <c r="H250" s="181"/>
      <c r="I250" s="96">
        <f t="shared" si="40"/>
        <v>0</v>
      </c>
      <c r="J250" s="233"/>
      <c r="K250" s="181"/>
      <c r="L250" s="96">
        <f t="shared" si="41"/>
        <v>0</v>
      </c>
      <c r="M250" s="110"/>
      <c r="N250" s="52"/>
      <c r="O250" s="96">
        <f t="shared" si="42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8"/>
        <v>0</v>
      </c>
      <c r="D251" s="233"/>
      <c r="E251" s="52"/>
      <c r="F251" s="126">
        <f t="shared" si="39"/>
        <v>0</v>
      </c>
      <c r="G251" s="233"/>
      <c r="H251" s="181"/>
      <c r="I251" s="96">
        <f t="shared" si="40"/>
        <v>0</v>
      </c>
      <c r="J251" s="233"/>
      <c r="K251" s="181"/>
      <c r="L251" s="96">
        <f t="shared" si="41"/>
        <v>0</v>
      </c>
      <c r="M251" s="110"/>
      <c r="N251" s="52"/>
      <c r="O251" s="96">
        <f t="shared" si="42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8"/>
        <v>0</v>
      </c>
      <c r="D252" s="229">
        <f>SUM(D253,D257,D258)</f>
        <v>0</v>
      </c>
      <c r="E252" s="43">
        <f>SUM(E253,E257,E258)</f>
        <v>0</v>
      </c>
      <c r="F252" s="230">
        <f t="shared" si="39"/>
        <v>0</v>
      </c>
      <c r="G252" s="229">
        <f>SUM(G253,G257,G258)</f>
        <v>0</v>
      </c>
      <c r="H252" s="91">
        <f t="shared" ref="H252" si="46">SUM(H253,H257,H258)</f>
        <v>0</v>
      </c>
      <c r="I252" s="101">
        <f t="shared" si="40"/>
        <v>0</v>
      </c>
      <c r="J252" s="229">
        <f>SUM(J253,J257,J258)</f>
        <v>0</v>
      </c>
      <c r="K252" s="91">
        <f t="shared" ref="K252" si="47">SUM(K253,K257,K258)</f>
        <v>0</v>
      </c>
      <c r="L252" s="101">
        <f t="shared" si="41"/>
        <v>0</v>
      </c>
      <c r="M252" s="121">
        <f t="shared" ref="M252:N252" si="48">SUM(M253,M257,M258)</f>
        <v>0</v>
      </c>
      <c r="N252" s="55">
        <f t="shared" si="48"/>
        <v>0</v>
      </c>
      <c r="O252" s="265">
        <f t="shared" si="42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8"/>
        <v>0</v>
      </c>
      <c r="D253" s="237">
        <f>SUM(D254:D256)</f>
        <v>0</v>
      </c>
      <c r="E253" s="60">
        <f>SUM(E254:E256)</f>
        <v>0</v>
      </c>
      <c r="F253" s="238">
        <f t="shared" si="39"/>
        <v>0</v>
      </c>
      <c r="G253" s="237">
        <f>SUM(G254:G256)</f>
        <v>0</v>
      </c>
      <c r="H253" s="183">
        <f t="shared" ref="H253" si="49">SUM(H254:H256)</f>
        <v>0</v>
      </c>
      <c r="I253" s="103">
        <f t="shared" si="40"/>
        <v>0</v>
      </c>
      <c r="J253" s="237">
        <f>SUM(J254:J256)</f>
        <v>0</v>
      </c>
      <c r="K253" s="183">
        <f t="shared" ref="K253" si="50">SUM(K254:K256)</f>
        <v>0</v>
      </c>
      <c r="L253" s="103">
        <f t="shared" si="41"/>
        <v>0</v>
      </c>
      <c r="M253" s="124">
        <f t="shared" ref="M253:N253" si="51">SUM(M254:M256)</f>
        <v>0</v>
      </c>
      <c r="N253" s="60">
        <f t="shared" si="51"/>
        <v>0</v>
      </c>
      <c r="O253" s="103">
        <f t="shared" si="42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8"/>
        <v>0</v>
      </c>
      <c r="D254" s="233"/>
      <c r="E254" s="52"/>
      <c r="F254" s="126">
        <f t="shared" si="39"/>
        <v>0</v>
      </c>
      <c r="G254" s="233"/>
      <c r="H254" s="181"/>
      <c r="I254" s="96">
        <f t="shared" si="40"/>
        <v>0</v>
      </c>
      <c r="J254" s="233"/>
      <c r="K254" s="181"/>
      <c r="L254" s="96">
        <f t="shared" si="41"/>
        <v>0</v>
      </c>
      <c r="M254" s="110"/>
      <c r="N254" s="52"/>
      <c r="O254" s="96">
        <f t="shared" si="42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8"/>
        <v>0</v>
      </c>
      <c r="D255" s="233"/>
      <c r="E255" s="52"/>
      <c r="F255" s="126">
        <f t="shared" si="39"/>
        <v>0</v>
      </c>
      <c r="G255" s="233"/>
      <c r="H255" s="181"/>
      <c r="I255" s="96">
        <f t="shared" si="40"/>
        <v>0</v>
      </c>
      <c r="J255" s="233"/>
      <c r="K255" s="181"/>
      <c r="L255" s="96">
        <f t="shared" si="41"/>
        <v>0</v>
      </c>
      <c r="M255" s="110"/>
      <c r="N255" s="52"/>
      <c r="O255" s="96">
        <f t="shared" si="42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8"/>
        <v>0</v>
      </c>
      <c r="D256" s="232"/>
      <c r="E256" s="47"/>
      <c r="F256" s="127">
        <f t="shared" si="39"/>
        <v>0</v>
      </c>
      <c r="G256" s="232"/>
      <c r="H256" s="180"/>
      <c r="I256" s="95">
        <f t="shared" si="40"/>
        <v>0</v>
      </c>
      <c r="J256" s="232"/>
      <c r="K256" s="180"/>
      <c r="L256" s="95">
        <f t="shared" si="41"/>
        <v>0</v>
      </c>
      <c r="M256" s="275"/>
      <c r="N256" s="47"/>
      <c r="O256" s="95">
        <f t="shared" si="42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52">F257+I257+L257+O257</f>
        <v>0</v>
      </c>
      <c r="D257" s="241"/>
      <c r="E257" s="112"/>
      <c r="F257" s="242">
        <f t="shared" si="39"/>
        <v>0</v>
      </c>
      <c r="G257" s="241"/>
      <c r="H257" s="185"/>
      <c r="I257" s="135">
        <f t="shared" si="40"/>
        <v>0</v>
      </c>
      <c r="J257" s="241"/>
      <c r="K257" s="185"/>
      <c r="L257" s="135">
        <f t="shared" si="41"/>
        <v>0</v>
      </c>
      <c r="M257" s="113"/>
      <c r="N257" s="112"/>
      <c r="O257" s="135">
        <f t="shared" si="42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52"/>
        <v>0</v>
      </c>
      <c r="D258" s="233"/>
      <c r="E258" s="52"/>
      <c r="F258" s="126">
        <f t="shared" si="39"/>
        <v>0</v>
      </c>
      <c r="G258" s="233"/>
      <c r="H258" s="181"/>
      <c r="I258" s="96">
        <f t="shared" si="40"/>
        <v>0</v>
      </c>
      <c r="J258" s="233"/>
      <c r="K258" s="181"/>
      <c r="L258" s="96">
        <f t="shared" si="41"/>
        <v>0</v>
      </c>
      <c r="M258" s="110"/>
      <c r="N258" s="52"/>
      <c r="O258" s="96">
        <f t="shared" si="42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52"/>
        <v>0</v>
      </c>
      <c r="D259" s="229">
        <f>SUM(D260,D264)</f>
        <v>0</v>
      </c>
      <c r="E259" s="43">
        <f>SUM(E260,E264)</f>
        <v>0</v>
      </c>
      <c r="F259" s="230">
        <f t="shared" si="39"/>
        <v>0</v>
      </c>
      <c r="G259" s="229">
        <f>SUM(G260,G264)</f>
        <v>0</v>
      </c>
      <c r="H259" s="91">
        <f t="shared" ref="H259" si="53">SUM(H260,H264)</f>
        <v>0</v>
      </c>
      <c r="I259" s="101">
        <f t="shared" si="40"/>
        <v>0</v>
      </c>
      <c r="J259" s="229">
        <f>SUM(J260,J264)</f>
        <v>0</v>
      </c>
      <c r="K259" s="91">
        <f t="shared" ref="K259" si="54">SUM(K260,K264)</f>
        <v>0</v>
      </c>
      <c r="L259" s="101">
        <f t="shared" si="41"/>
        <v>0</v>
      </c>
      <c r="M259" s="121">
        <f t="shared" ref="M259:N259" si="55">SUM(M260,M264)</f>
        <v>0</v>
      </c>
      <c r="N259" s="55">
        <f t="shared" si="55"/>
        <v>0</v>
      </c>
      <c r="O259" s="265">
        <f t="shared" si="42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52"/>
        <v>0</v>
      </c>
      <c r="D260" s="237">
        <f>SUM(D261:D263)</f>
        <v>0</v>
      </c>
      <c r="E260" s="60">
        <f>SUM(E261:E263)</f>
        <v>0</v>
      </c>
      <c r="F260" s="238">
        <f t="shared" si="39"/>
        <v>0</v>
      </c>
      <c r="G260" s="237">
        <f>SUM(G261:G263)</f>
        <v>0</v>
      </c>
      <c r="H260" s="183">
        <f t="shared" ref="H260" si="56">SUM(H261:H263)</f>
        <v>0</v>
      </c>
      <c r="I260" s="103">
        <f t="shared" si="40"/>
        <v>0</v>
      </c>
      <c r="J260" s="237">
        <f>SUM(J261:J263)</f>
        <v>0</v>
      </c>
      <c r="K260" s="183">
        <f t="shared" ref="K260" si="57">SUM(K261:K263)</f>
        <v>0</v>
      </c>
      <c r="L260" s="103">
        <f t="shared" si="41"/>
        <v>0</v>
      </c>
      <c r="M260" s="289">
        <f t="shared" ref="M260:N260" si="58">SUM(M261:M263)</f>
        <v>0</v>
      </c>
      <c r="N260" s="292">
        <f t="shared" si="58"/>
        <v>0</v>
      </c>
      <c r="O260" s="297">
        <f t="shared" si="42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52"/>
        <v>0</v>
      </c>
      <c r="D261" s="233"/>
      <c r="E261" s="52"/>
      <c r="F261" s="126">
        <f t="shared" si="39"/>
        <v>0</v>
      </c>
      <c r="G261" s="233"/>
      <c r="H261" s="181"/>
      <c r="I261" s="96">
        <f t="shared" si="40"/>
        <v>0</v>
      </c>
      <c r="J261" s="233"/>
      <c r="K261" s="181"/>
      <c r="L261" s="96">
        <f t="shared" si="41"/>
        <v>0</v>
      </c>
      <c r="M261" s="110"/>
      <c r="N261" s="52"/>
      <c r="O261" s="96">
        <f t="shared" si="42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52"/>
        <v>0</v>
      </c>
      <c r="D262" s="233"/>
      <c r="E262" s="52"/>
      <c r="F262" s="126">
        <f t="shared" si="39"/>
        <v>0</v>
      </c>
      <c r="G262" s="233"/>
      <c r="H262" s="181"/>
      <c r="I262" s="96">
        <f t="shared" si="40"/>
        <v>0</v>
      </c>
      <c r="J262" s="233"/>
      <c r="K262" s="181"/>
      <c r="L262" s="96">
        <f t="shared" si="41"/>
        <v>0</v>
      </c>
      <c r="M262" s="110"/>
      <c r="N262" s="52"/>
      <c r="O262" s="96">
        <f t="shared" si="42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52"/>
        <v>0</v>
      </c>
      <c r="D263" s="233"/>
      <c r="E263" s="52"/>
      <c r="F263" s="126">
        <f t="shared" si="39"/>
        <v>0</v>
      </c>
      <c r="G263" s="233"/>
      <c r="H263" s="181"/>
      <c r="I263" s="96">
        <f t="shared" si="40"/>
        <v>0</v>
      </c>
      <c r="J263" s="233"/>
      <c r="K263" s="181"/>
      <c r="L263" s="96">
        <f t="shared" si="41"/>
        <v>0</v>
      </c>
      <c r="M263" s="110"/>
      <c r="N263" s="52"/>
      <c r="O263" s="96">
        <f t="shared" si="42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52"/>
        <v>0</v>
      </c>
      <c r="D264" s="234">
        <f>SUM(D265:D268)</f>
        <v>0</v>
      </c>
      <c r="E264" s="34">
        <f>SUM(E265:E268)</f>
        <v>0</v>
      </c>
      <c r="F264" s="131">
        <f t="shared" si="39"/>
        <v>0</v>
      </c>
      <c r="G264" s="234">
        <f>SUM(G265:G268)</f>
        <v>0</v>
      </c>
      <c r="H264" s="104">
        <f>SUM(H265:H268)</f>
        <v>0</v>
      </c>
      <c r="I264" s="98">
        <f t="shared" si="40"/>
        <v>0</v>
      </c>
      <c r="J264" s="234">
        <f>SUM(J265:J268)</f>
        <v>0</v>
      </c>
      <c r="K264" s="104">
        <f>SUM(K265:K268)</f>
        <v>0</v>
      </c>
      <c r="L264" s="98">
        <f t="shared" si="41"/>
        <v>0</v>
      </c>
      <c r="M264" s="119">
        <f>SUM(M265:M268)</f>
        <v>0</v>
      </c>
      <c r="N264" s="34">
        <f>SUM(N265:N268)</f>
        <v>0</v>
      </c>
      <c r="O264" s="98">
        <f t="shared" si="42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52"/>
        <v>0</v>
      </c>
      <c r="D265" s="233"/>
      <c r="E265" s="52"/>
      <c r="F265" s="126">
        <f t="shared" si="39"/>
        <v>0</v>
      </c>
      <c r="G265" s="233"/>
      <c r="H265" s="181"/>
      <c r="I265" s="96">
        <f t="shared" si="40"/>
        <v>0</v>
      </c>
      <c r="J265" s="233"/>
      <c r="K265" s="181"/>
      <c r="L265" s="96">
        <f t="shared" si="41"/>
        <v>0</v>
      </c>
      <c r="M265" s="110"/>
      <c r="N265" s="52"/>
      <c r="O265" s="96">
        <f t="shared" si="42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52"/>
        <v>0</v>
      </c>
      <c r="D266" s="233"/>
      <c r="E266" s="52"/>
      <c r="F266" s="126">
        <f t="shared" si="39"/>
        <v>0</v>
      </c>
      <c r="G266" s="233"/>
      <c r="H266" s="181"/>
      <c r="I266" s="96">
        <f t="shared" si="40"/>
        <v>0</v>
      </c>
      <c r="J266" s="233"/>
      <c r="K266" s="181"/>
      <c r="L266" s="96">
        <f t="shared" si="41"/>
        <v>0</v>
      </c>
      <c r="M266" s="110"/>
      <c r="N266" s="52"/>
      <c r="O266" s="96">
        <f t="shared" si="42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52"/>
        <v>0</v>
      </c>
      <c r="D267" s="233"/>
      <c r="E267" s="52"/>
      <c r="F267" s="126">
        <f t="shared" si="39"/>
        <v>0</v>
      </c>
      <c r="G267" s="233"/>
      <c r="H267" s="181"/>
      <c r="I267" s="96">
        <f t="shared" si="40"/>
        <v>0</v>
      </c>
      <c r="J267" s="233"/>
      <c r="K267" s="181"/>
      <c r="L267" s="96">
        <f t="shared" si="41"/>
        <v>0</v>
      </c>
      <c r="M267" s="110"/>
      <c r="N267" s="52"/>
      <c r="O267" s="96">
        <f t="shared" si="42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52"/>
        <v>0</v>
      </c>
      <c r="D268" s="233"/>
      <c r="E268" s="52"/>
      <c r="F268" s="126">
        <f t="shared" si="39"/>
        <v>0</v>
      </c>
      <c r="G268" s="233"/>
      <c r="H268" s="181"/>
      <c r="I268" s="96">
        <f t="shared" si="40"/>
        <v>0</v>
      </c>
      <c r="J268" s="233"/>
      <c r="K268" s="181"/>
      <c r="L268" s="96">
        <f t="shared" si="41"/>
        <v>0</v>
      </c>
      <c r="M268" s="110"/>
      <c r="N268" s="52"/>
      <c r="O268" s="96">
        <f t="shared" si="42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52"/>
        <v>14905</v>
      </c>
      <c r="D269" s="246">
        <f>SUM(D270,D281)</f>
        <v>0</v>
      </c>
      <c r="E269" s="133">
        <f>SUM(E270,E281)</f>
        <v>0</v>
      </c>
      <c r="F269" s="247">
        <f t="shared" si="39"/>
        <v>0</v>
      </c>
      <c r="G269" s="246">
        <f>SUM(G270,G281)</f>
        <v>0</v>
      </c>
      <c r="H269" s="188">
        <f t="shared" ref="H269" si="59">SUM(H270,H281)</f>
        <v>0</v>
      </c>
      <c r="I269" s="266">
        <f t="shared" si="40"/>
        <v>0</v>
      </c>
      <c r="J269" s="246">
        <f>SUM(J270,J281)</f>
        <v>0</v>
      </c>
      <c r="K269" s="188">
        <f t="shared" ref="K269" si="60">SUM(K270,K281)</f>
        <v>14905</v>
      </c>
      <c r="L269" s="266">
        <f t="shared" si="41"/>
        <v>14905</v>
      </c>
      <c r="M269" s="291">
        <f t="shared" ref="M269:N269" si="61">SUM(M270,M281)</f>
        <v>0</v>
      </c>
      <c r="N269" s="295">
        <f t="shared" si="61"/>
        <v>0</v>
      </c>
      <c r="O269" s="300">
        <f t="shared" si="42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52"/>
        <v>14905</v>
      </c>
      <c r="D270" s="229">
        <f>SUM(D271,D272,D276,D277,D280)</f>
        <v>0</v>
      </c>
      <c r="E270" s="43">
        <f>SUM(E271,E272,E276,E277,E280)</f>
        <v>0</v>
      </c>
      <c r="F270" s="230">
        <f t="shared" si="39"/>
        <v>0</v>
      </c>
      <c r="G270" s="229">
        <f>SUM(G271,G272,G276,G277,G280)</f>
        <v>0</v>
      </c>
      <c r="H270" s="91">
        <f t="shared" ref="H270" si="62">SUM(H271,H272,H276,H277,H280)</f>
        <v>0</v>
      </c>
      <c r="I270" s="101">
        <f t="shared" si="40"/>
        <v>0</v>
      </c>
      <c r="J270" s="229">
        <f>SUM(J271,J272,J276,J277,J280)</f>
        <v>0</v>
      </c>
      <c r="K270" s="91">
        <f t="shared" ref="K270" si="63">SUM(K271,K272,K276,K277,K280)</f>
        <v>14905</v>
      </c>
      <c r="L270" s="101">
        <f t="shared" si="41"/>
        <v>14905</v>
      </c>
      <c r="M270" s="123">
        <f t="shared" ref="M270:N270" si="64">SUM(M271,M272,M276,M277,M280)</f>
        <v>0</v>
      </c>
      <c r="N270" s="114">
        <f t="shared" si="64"/>
        <v>0</v>
      </c>
      <c r="O270" s="141">
        <f t="shared" si="42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52"/>
        <v>0</v>
      </c>
      <c r="D271" s="232"/>
      <c r="E271" s="47"/>
      <c r="F271" s="127">
        <f t="shared" si="39"/>
        <v>0</v>
      </c>
      <c r="G271" s="232"/>
      <c r="H271" s="180"/>
      <c r="I271" s="95">
        <f t="shared" si="40"/>
        <v>0</v>
      </c>
      <c r="J271" s="232"/>
      <c r="K271" s="180"/>
      <c r="L271" s="95">
        <f t="shared" si="41"/>
        <v>0</v>
      </c>
      <c r="M271" s="275"/>
      <c r="N271" s="47"/>
      <c r="O271" s="95">
        <f t="shared" si="42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52"/>
        <v>14905</v>
      </c>
      <c r="D272" s="234">
        <f>SUM(D273:D275)</f>
        <v>0</v>
      </c>
      <c r="E272" s="34">
        <f>SUM(E273:E275)</f>
        <v>0</v>
      </c>
      <c r="F272" s="131">
        <f t="shared" si="39"/>
        <v>0</v>
      </c>
      <c r="G272" s="234">
        <f>SUM(G273:G275)</f>
        <v>0</v>
      </c>
      <c r="H272" s="104">
        <f>SUM(H273:H275)</f>
        <v>0</v>
      </c>
      <c r="I272" s="98">
        <f t="shared" si="40"/>
        <v>0</v>
      </c>
      <c r="J272" s="234">
        <f>SUM(J273:J275)</f>
        <v>0</v>
      </c>
      <c r="K272" s="104">
        <f>SUM(K273:K275)</f>
        <v>14905</v>
      </c>
      <c r="L272" s="98">
        <f t="shared" si="41"/>
        <v>14905</v>
      </c>
      <c r="M272" s="119">
        <f>SUM(M273:M275)</f>
        <v>0</v>
      </c>
      <c r="N272" s="34">
        <f>SUM(N273:N275)</f>
        <v>0</v>
      </c>
      <c r="O272" s="98">
        <f t="shared" si="42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52"/>
        <v>0</v>
      </c>
      <c r="D273" s="233"/>
      <c r="E273" s="52"/>
      <c r="F273" s="126">
        <f t="shared" si="39"/>
        <v>0</v>
      </c>
      <c r="G273" s="233"/>
      <c r="H273" s="181"/>
      <c r="I273" s="96">
        <f t="shared" si="40"/>
        <v>0</v>
      </c>
      <c r="J273" s="233"/>
      <c r="K273" s="181"/>
      <c r="L273" s="96">
        <f t="shared" si="41"/>
        <v>0</v>
      </c>
      <c r="M273" s="110"/>
      <c r="N273" s="52"/>
      <c r="O273" s="96">
        <f t="shared" si="42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52"/>
        <v>0</v>
      </c>
      <c r="D274" s="233"/>
      <c r="E274" s="52"/>
      <c r="F274" s="126">
        <f t="shared" si="39"/>
        <v>0</v>
      </c>
      <c r="G274" s="233"/>
      <c r="H274" s="181"/>
      <c r="I274" s="96">
        <f t="shared" si="40"/>
        <v>0</v>
      </c>
      <c r="J274" s="233"/>
      <c r="K274" s="181"/>
      <c r="L274" s="96">
        <f t="shared" si="41"/>
        <v>0</v>
      </c>
      <c r="M274" s="110"/>
      <c r="N274" s="52"/>
      <c r="O274" s="96">
        <f t="shared" si="42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52"/>
        <v>14905</v>
      </c>
      <c r="D275" s="232"/>
      <c r="E275" s="47"/>
      <c r="F275" s="127">
        <f t="shared" si="39"/>
        <v>0</v>
      </c>
      <c r="G275" s="232"/>
      <c r="H275" s="180"/>
      <c r="I275" s="95">
        <f t="shared" si="40"/>
        <v>0</v>
      </c>
      <c r="J275" s="232"/>
      <c r="K275" s="180">
        <f>15900-995</f>
        <v>14905</v>
      </c>
      <c r="L275" s="95">
        <f t="shared" si="41"/>
        <v>14905</v>
      </c>
      <c r="M275" s="275"/>
      <c r="N275" s="47"/>
      <c r="O275" s="95">
        <f t="shared" si="42"/>
        <v>0</v>
      </c>
      <c r="P275" s="324" t="s">
        <v>339</v>
      </c>
    </row>
    <row r="276" spans="1:16" ht="24" x14ac:dyDescent="0.25">
      <c r="A276" s="97">
        <v>7230</v>
      </c>
      <c r="B276" s="50" t="s">
        <v>244</v>
      </c>
      <c r="C276" s="343">
        <f t="shared" si="52"/>
        <v>0</v>
      </c>
      <c r="D276" s="233"/>
      <c r="E276" s="52"/>
      <c r="F276" s="126">
        <f t="shared" si="39"/>
        <v>0</v>
      </c>
      <c r="G276" s="233"/>
      <c r="H276" s="181"/>
      <c r="I276" s="96">
        <f t="shared" si="40"/>
        <v>0</v>
      </c>
      <c r="J276" s="233"/>
      <c r="K276" s="181"/>
      <c r="L276" s="96">
        <f t="shared" si="41"/>
        <v>0</v>
      </c>
      <c r="M276" s="110"/>
      <c r="N276" s="52"/>
      <c r="O276" s="96">
        <f t="shared" si="42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52"/>
        <v>0</v>
      </c>
      <c r="D277" s="234">
        <f>SUM(D278:D279)</f>
        <v>0</v>
      </c>
      <c r="E277" s="34">
        <f>SUM(E278:E279)</f>
        <v>0</v>
      </c>
      <c r="F277" s="131">
        <f t="shared" si="39"/>
        <v>0</v>
      </c>
      <c r="G277" s="234">
        <f>SUM(G278:G279)</f>
        <v>0</v>
      </c>
      <c r="H277" s="104">
        <f>SUM(H278:H279)</f>
        <v>0</v>
      </c>
      <c r="I277" s="98">
        <f t="shared" si="40"/>
        <v>0</v>
      </c>
      <c r="J277" s="234">
        <f>SUM(J278:J279)</f>
        <v>0</v>
      </c>
      <c r="K277" s="104">
        <f>SUM(K278:K279)</f>
        <v>0</v>
      </c>
      <c r="L277" s="98">
        <f t="shared" si="41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52"/>
        <v>0</v>
      </c>
      <c r="D278" s="233"/>
      <c r="E278" s="52"/>
      <c r="F278" s="126">
        <f t="shared" si="39"/>
        <v>0</v>
      </c>
      <c r="G278" s="233"/>
      <c r="H278" s="181"/>
      <c r="I278" s="96">
        <f t="shared" si="40"/>
        <v>0</v>
      </c>
      <c r="J278" s="233"/>
      <c r="K278" s="181"/>
      <c r="L278" s="96">
        <f t="shared" si="41"/>
        <v>0</v>
      </c>
      <c r="M278" s="110"/>
      <c r="N278" s="52"/>
      <c r="O278" s="96">
        <f t="shared" ref="O278:O281" si="65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52"/>
        <v>0</v>
      </c>
      <c r="D279" s="233"/>
      <c r="E279" s="52"/>
      <c r="F279" s="126">
        <f t="shared" si="39"/>
        <v>0</v>
      </c>
      <c r="G279" s="233"/>
      <c r="H279" s="181"/>
      <c r="I279" s="96">
        <f t="shared" si="40"/>
        <v>0</v>
      </c>
      <c r="J279" s="233"/>
      <c r="K279" s="181"/>
      <c r="L279" s="96">
        <f t="shared" si="41"/>
        <v>0</v>
      </c>
      <c r="M279" s="110"/>
      <c r="N279" s="52"/>
      <c r="O279" s="96">
        <f t="shared" si="65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52"/>
        <v>0</v>
      </c>
      <c r="D280" s="232"/>
      <c r="E280" s="47"/>
      <c r="F280" s="127">
        <f t="shared" si="39"/>
        <v>0</v>
      </c>
      <c r="G280" s="232"/>
      <c r="H280" s="180"/>
      <c r="I280" s="95">
        <f t="shared" si="40"/>
        <v>0</v>
      </c>
      <c r="J280" s="232"/>
      <c r="K280" s="180"/>
      <c r="L280" s="95">
        <f t="shared" si="41"/>
        <v>0</v>
      </c>
      <c r="M280" s="275"/>
      <c r="N280" s="47"/>
      <c r="O280" s="95">
        <f t="shared" si="65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52"/>
        <v>0</v>
      </c>
      <c r="D281" s="244">
        <f>D282</f>
        <v>0</v>
      </c>
      <c r="E281" s="55">
        <f>SUM(E282)</f>
        <v>0</v>
      </c>
      <c r="F281" s="245">
        <f t="shared" si="39"/>
        <v>0</v>
      </c>
      <c r="G281" s="244">
        <f t="shared" ref="G281" si="66">G282</f>
        <v>0</v>
      </c>
      <c r="H281" s="187">
        <f>SUM(H282)</f>
        <v>0</v>
      </c>
      <c r="I281" s="265">
        <f t="shared" si="40"/>
        <v>0</v>
      </c>
      <c r="J281" s="244">
        <f t="shared" ref="J281" si="67">J282</f>
        <v>0</v>
      </c>
      <c r="K281" s="187">
        <f>SUM(K282)</f>
        <v>0</v>
      </c>
      <c r="L281" s="265">
        <f t="shared" si="41"/>
        <v>0</v>
      </c>
      <c r="M281" s="121">
        <f>SUM(M282)</f>
        <v>0</v>
      </c>
      <c r="N281" s="55">
        <f>SUM(N282)</f>
        <v>0</v>
      </c>
      <c r="O281" s="265">
        <f t="shared" si="65"/>
        <v>0</v>
      </c>
      <c r="P281" s="335"/>
    </row>
    <row r="282" spans="1:16" x14ac:dyDescent="0.25">
      <c r="A282" s="56">
        <v>7720</v>
      </c>
      <c r="B282" s="57" t="s">
        <v>250</v>
      </c>
      <c r="C282" s="360">
        <f t="shared" si="52"/>
        <v>0</v>
      </c>
      <c r="D282" s="251"/>
      <c r="E282" s="58"/>
      <c r="F282" s="252">
        <f t="shared" si="39"/>
        <v>0</v>
      </c>
      <c r="G282" s="251"/>
      <c r="H282" s="191"/>
      <c r="I282" s="150">
        <f t="shared" si="40"/>
        <v>0</v>
      </c>
      <c r="J282" s="251"/>
      <c r="K282" s="191"/>
      <c r="L282" s="150">
        <f>J282+K282</f>
        <v>0</v>
      </c>
      <c r="M282" s="276"/>
      <c r="N282" s="58"/>
      <c r="O282" s="150">
        <f>M282+N282</f>
        <v>0</v>
      </c>
      <c r="P282" s="328"/>
    </row>
    <row r="283" spans="1:16" x14ac:dyDescent="0.25">
      <c r="A283" s="149"/>
      <c r="B283" s="69" t="s">
        <v>278</v>
      </c>
      <c r="C283" s="359">
        <f t="shared" si="52"/>
        <v>0</v>
      </c>
      <c r="D283" s="115">
        <f>SUM(D284:D285)</f>
        <v>0</v>
      </c>
      <c r="E283" s="93">
        <f>SUM(E284:E285)</f>
        <v>0</v>
      </c>
      <c r="F283" s="231">
        <f t="shared" si="39"/>
        <v>0</v>
      </c>
      <c r="G283" s="115">
        <f>SUM(G284:G285)</f>
        <v>0</v>
      </c>
      <c r="H283" s="179">
        <f>SUM(H284:H285)</f>
        <v>0</v>
      </c>
      <c r="I283" s="94">
        <f t="shared" si="40"/>
        <v>0</v>
      </c>
      <c r="J283" s="115">
        <f>SUM(J284:J285)</f>
        <v>93</v>
      </c>
      <c r="K283" s="179">
        <f>SUM(K284:K285)</f>
        <v>-93</v>
      </c>
      <c r="L283" s="94">
        <f t="shared" si="41"/>
        <v>0</v>
      </c>
      <c r="M283" s="120">
        <f>SUM(M284:M285)</f>
        <v>0</v>
      </c>
      <c r="N283" s="93">
        <f>SUM(N284:N285)</f>
        <v>0</v>
      </c>
      <c r="O283" s="94">
        <f t="shared" ref="O283:O286" si="68">M283+N283</f>
        <v>0</v>
      </c>
      <c r="P283" s="329"/>
    </row>
    <row r="284" spans="1:16" x14ac:dyDescent="0.25">
      <c r="A284" s="130" t="s">
        <v>281</v>
      </c>
      <c r="B284" s="31" t="s">
        <v>279</v>
      </c>
      <c r="C284" s="343">
        <f t="shared" si="52"/>
        <v>0</v>
      </c>
      <c r="D284" s="233"/>
      <c r="E284" s="52"/>
      <c r="F284" s="126">
        <f t="shared" si="39"/>
        <v>0</v>
      </c>
      <c r="G284" s="233"/>
      <c r="H284" s="181"/>
      <c r="I284" s="96">
        <f t="shared" si="40"/>
        <v>0</v>
      </c>
      <c r="J284" s="233">
        <v>93</v>
      </c>
      <c r="K284" s="181">
        <v>-93</v>
      </c>
      <c r="L284" s="96">
        <f t="shared" si="41"/>
        <v>0</v>
      </c>
      <c r="M284" s="110"/>
      <c r="N284" s="52"/>
      <c r="O284" s="96">
        <f t="shared" si="68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52"/>
        <v>0</v>
      </c>
      <c r="D285" s="232"/>
      <c r="E285" s="47"/>
      <c r="F285" s="127">
        <f t="shared" si="39"/>
        <v>0</v>
      </c>
      <c r="G285" s="232"/>
      <c r="H285" s="180"/>
      <c r="I285" s="95">
        <f t="shared" si="40"/>
        <v>0</v>
      </c>
      <c r="J285" s="232"/>
      <c r="K285" s="180"/>
      <c r="L285" s="95">
        <f t="shared" si="41"/>
        <v>0</v>
      </c>
      <c r="M285" s="275"/>
      <c r="N285" s="47"/>
      <c r="O285" s="95">
        <f t="shared" si="68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538707</v>
      </c>
      <c r="D286" s="403">
        <f>SUM(D283,D269,D231,D196,D188,D174,D76,D54)</f>
        <v>463029</v>
      </c>
      <c r="E286" s="404">
        <f>SUM(E283,E269,E231,E196,E188,E174,E76,E54)</f>
        <v>1395</v>
      </c>
      <c r="F286" s="405">
        <f t="shared" si="39"/>
        <v>464424</v>
      </c>
      <c r="G286" s="403">
        <f>SUM(G283,G269,G231,G196,G188,G174,G76,G54)</f>
        <v>51804</v>
      </c>
      <c r="H286" s="406">
        <f>SUM(H283,H269,H231,H196,H188,H174,H76,H54)</f>
        <v>1461</v>
      </c>
      <c r="I286" s="407">
        <f t="shared" si="40"/>
        <v>53265</v>
      </c>
      <c r="J286" s="403">
        <f>SUM(J283,J269,J231,J196,J188,J174,J76,J54)</f>
        <v>5211</v>
      </c>
      <c r="K286" s="406">
        <f>SUM(K283,K269,K231,K196,K188,K174,K76,K54)</f>
        <v>15807</v>
      </c>
      <c r="L286" s="407">
        <f t="shared" si="41"/>
        <v>21018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68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69">F288+I288+L288+O288</f>
        <v>-15900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-15900</v>
      </c>
      <c r="L288" s="147">
        <f>J288+K288</f>
        <v>-15900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15900</v>
      </c>
      <c r="D290" s="250">
        <f t="shared" ref="D290:E290" si="70">SUM(D291,D293)-D301+D303</f>
        <v>0</v>
      </c>
      <c r="E290" s="143">
        <f t="shared" si="70"/>
        <v>0</v>
      </c>
      <c r="F290" s="144">
        <f>D290+E290</f>
        <v>0</v>
      </c>
      <c r="G290" s="250">
        <f t="shared" ref="G290:H290" si="71">SUM(G291,G293)-G301+G303</f>
        <v>0</v>
      </c>
      <c r="H290" s="190">
        <f t="shared" si="71"/>
        <v>0</v>
      </c>
      <c r="I290" s="147">
        <f>G290+H290</f>
        <v>0</v>
      </c>
      <c r="J290" s="250">
        <f t="shared" ref="J290:K290" si="72">SUM(J291,J293)-J301+J303</f>
        <v>0</v>
      </c>
      <c r="K290" s="190">
        <f t="shared" si="72"/>
        <v>15900</v>
      </c>
      <c r="L290" s="147">
        <f>J290+K290</f>
        <v>15900</v>
      </c>
      <c r="M290" s="142">
        <f t="shared" ref="M290:N290" si="73">SUM(M291,M293)-M301+M303</f>
        <v>0</v>
      </c>
      <c r="N290" s="143">
        <f t="shared" si="73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15900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15900</v>
      </c>
      <c r="L291" s="147">
        <f>J291+K291</f>
        <v>15900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E293" si="74">SUM(D294,D296,D298)-SUM(D295,D297,D299)</f>
        <v>0</v>
      </c>
      <c r="E293" s="143">
        <f t="shared" si="74"/>
        <v>0</v>
      </c>
      <c r="F293" s="144">
        <f>D293+E293</f>
        <v>0</v>
      </c>
      <c r="G293" s="250">
        <f t="shared" ref="G293:H293" si="75">SUM(G294,G296,G298)-SUM(G295,G297,G299)</f>
        <v>0</v>
      </c>
      <c r="H293" s="190">
        <f t="shared" si="75"/>
        <v>0</v>
      </c>
      <c r="I293" s="147">
        <f>G293+H293</f>
        <v>0</v>
      </c>
      <c r="J293" s="250">
        <f t="shared" ref="J293:K293" si="76">SUM(J294,J296,J298)-SUM(J295,J297,J299)</f>
        <v>0</v>
      </c>
      <c r="K293" s="190">
        <f t="shared" si="76"/>
        <v>0</v>
      </c>
      <c r="L293" s="147">
        <f>J293+K293</f>
        <v>0</v>
      </c>
      <c r="M293" s="142">
        <f t="shared" ref="M293:N293" si="77">SUM(M294,M296,M298)-SUM(M295,M297,M299)</f>
        <v>0</v>
      </c>
      <c r="N293" s="143">
        <f t="shared" si="77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78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78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78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79">G296+H296</f>
        <v>0</v>
      </c>
      <c r="J296" s="233"/>
      <c r="K296" s="181"/>
      <c r="L296" s="96">
        <f t="shared" ref="L296:L303" si="80">J296+K296</f>
        <v>0</v>
      </c>
      <c r="M296" s="110"/>
      <c r="N296" s="52"/>
      <c r="O296" s="96">
        <f t="shared" ref="O296:O303" si="81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78"/>
        <v>0</v>
      </c>
      <c r="D297" s="233"/>
      <c r="E297" s="52"/>
      <c r="F297" s="126">
        <f t="shared" ref="F297:F303" si="82">D297+E297</f>
        <v>0</v>
      </c>
      <c r="G297" s="233"/>
      <c r="H297" s="181"/>
      <c r="I297" s="96">
        <f t="shared" si="79"/>
        <v>0</v>
      </c>
      <c r="J297" s="233"/>
      <c r="K297" s="181"/>
      <c r="L297" s="96">
        <f t="shared" si="80"/>
        <v>0</v>
      </c>
      <c r="M297" s="110"/>
      <c r="N297" s="52"/>
      <c r="O297" s="96">
        <f t="shared" si="81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78"/>
        <v>0</v>
      </c>
      <c r="D298" s="233"/>
      <c r="E298" s="52"/>
      <c r="F298" s="126">
        <f t="shared" si="82"/>
        <v>0</v>
      </c>
      <c r="G298" s="233"/>
      <c r="H298" s="181"/>
      <c r="I298" s="96">
        <f t="shared" si="79"/>
        <v>0</v>
      </c>
      <c r="J298" s="233"/>
      <c r="K298" s="181"/>
      <c r="L298" s="96">
        <f t="shared" si="80"/>
        <v>0</v>
      </c>
      <c r="M298" s="110"/>
      <c r="N298" s="52"/>
      <c r="O298" s="96">
        <f t="shared" si="81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78"/>
        <v>0</v>
      </c>
      <c r="D299" s="241"/>
      <c r="E299" s="112"/>
      <c r="F299" s="242">
        <f t="shared" si="82"/>
        <v>0</v>
      </c>
      <c r="G299" s="241"/>
      <c r="H299" s="185"/>
      <c r="I299" s="135">
        <f t="shared" si="79"/>
        <v>0</v>
      </c>
      <c r="J299" s="241"/>
      <c r="K299" s="185"/>
      <c r="L299" s="135">
        <f t="shared" si="80"/>
        <v>0</v>
      </c>
      <c r="M299" s="113"/>
      <c r="N299" s="112"/>
      <c r="O299" s="135">
        <f t="shared" si="81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78"/>
        <v>0</v>
      </c>
      <c r="D301" s="253"/>
      <c r="E301" s="153"/>
      <c r="F301" s="254">
        <f t="shared" si="82"/>
        <v>0</v>
      </c>
      <c r="G301" s="253"/>
      <c r="H301" s="192"/>
      <c r="I301" s="154">
        <f t="shared" si="79"/>
        <v>0</v>
      </c>
      <c r="J301" s="253"/>
      <c r="K301" s="192"/>
      <c r="L301" s="154">
        <f t="shared" si="80"/>
        <v>0</v>
      </c>
      <c r="M301" s="284"/>
      <c r="N301" s="153"/>
      <c r="O301" s="154">
        <f t="shared" si="81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78"/>
        <v>0</v>
      </c>
      <c r="D303" s="257"/>
      <c r="E303" s="161"/>
      <c r="F303" s="258">
        <f t="shared" si="82"/>
        <v>0</v>
      </c>
      <c r="G303" s="253"/>
      <c r="H303" s="192"/>
      <c r="I303" s="154">
        <f t="shared" si="79"/>
        <v>0</v>
      </c>
      <c r="J303" s="253"/>
      <c r="K303" s="192"/>
      <c r="L303" s="154">
        <f t="shared" si="80"/>
        <v>0</v>
      </c>
      <c r="M303" s="284"/>
      <c r="N303" s="153"/>
      <c r="O303" s="154">
        <f t="shared" si="81"/>
        <v>0</v>
      </c>
      <c r="P303" s="340"/>
    </row>
  </sheetData>
  <sheetProtection algorithmName="SHA-512" hashValue="Wc6XKwv9kWKdcf5J9qPJuj3UPnEOO27VW3RcNAdvANCSAm9BU9wQPUwP1nOIVA6UTUnWl+WkvuwEGmvU0CAxIg==" saltValue="MXvde72Cp5CnGXOFvFAeeQ==" spinCount="100000" sheet="1" objects="1" scenarios="1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36.pielikums  Jūrmalas pilsētas domes
2015.gada 5.marta saistošajiem noteikumiem Nr.13
(protokols Nr.6, 11.punkts)
Tāme Nr.09.18.1.  </first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92D050"/>
  </sheetPr>
  <dimension ref="A1:Q303"/>
  <sheetViews>
    <sheetView view="pageLayout" zoomScaleNormal="90" workbookViewId="0">
      <selection activeCell="T3" sqref="T3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5" customHeight="1" x14ac:dyDescent="0.25">
      <c r="A5" s="5" t="s">
        <v>0</v>
      </c>
      <c r="B5" s="6"/>
      <c r="C5" s="1100" t="s">
        <v>363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364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365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330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331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366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367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 t="s">
        <v>368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523537</v>
      </c>
      <c r="D22" s="195">
        <f>SUM(D23,D26,D27,D43,D44)</f>
        <v>449388</v>
      </c>
      <c r="E22" s="20">
        <f>SUM(E23,E26,E27,E43,E44)</f>
        <v>1549</v>
      </c>
      <c r="F22" s="196">
        <f t="shared" ref="F22:F27" si="0">D22+E22</f>
        <v>450937</v>
      </c>
      <c r="G22" s="195">
        <f>SUM(G23,G26,G44)</f>
        <v>63046</v>
      </c>
      <c r="H22" s="163">
        <f>SUM(H23,H26,H44)</f>
        <v>1727</v>
      </c>
      <c r="I22" s="21">
        <f>G22+H22</f>
        <v>64773</v>
      </c>
      <c r="J22" s="195">
        <f>SUM(J23,J28,J44)</f>
        <v>5792</v>
      </c>
      <c r="K22" s="163">
        <f>SUM(K23,K28,K44)</f>
        <v>2035</v>
      </c>
      <c r="L22" s="21">
        <f>J22+K22</f>
        <v>7827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2035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2035</v>
      </c>
      <c r="L23" s="25">
        <f>J23+K23</f>
        <v>2035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ht="24" x14ac:dyDescent="0.25">
      <c r="A25" s="30"/>
      <c r="B25" s="31" t="s">
        <v>23</v>
      </c>
      <c r="C25" s="356">
        <f>F25+I25+L25+O25</f>
        <v>2035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>
        <v>2035</v>
      </c>
      <c r="L25" s="33">
        <f>J25+K25</f>
        <v>2035</v>
      </c>
      <c r="M25" s="272"/>
      <c r="N25" s="32"/>
      <c r="O25" s="33">
        <f>M25+N25</f>
        <v>0</v>
      </c>
      <c r="P25" s="351" t="s">
        <v>335</v>
      </c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515710</v>
      </c>
      <c r="D26" s="203">
        <f>D52</f>
        <v>449388</v>
      </c>
      <c r="E26" s="35">
        <f>414+1135</f>
        <v>1549</v>
      </c>
      <c r="F26" s="204">
        <f t="shared" si="0"/>
        <v>450937</v>
      </c>
      <c r="G26" s="203">
        <f>G52</f>
        <v>63046</v>
      </c>
      <c r="H26" s="167">
        <v>1727</v>
      </c>
      <c r="I26" s="260">
        <f>G26+H26</f>
        <v>64773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51" t="s">
        <v>343</v>
      </c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5792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5792</v>
      </c>
      <c r="K28" s="91">
        <f>SUM(K29,K33,K35,K38)</f>
        <v>0</v>
      </c>
      <c r="L28" s="101">
        <f t="shared" ref="L28:L42" si="2">J28+K28</f>
        <v>5792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5792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5792</v>
      </c>
      <c r="K38" s="91">
        <f>SUM(K39:K42)</f>
        <v>0</v>
      </c>
      <c r="L38" s="101">
        <f t="shared" si="2"/>
        <v>5792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5792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5792</v>
      </c>
      <c r="K42" s="181"/>
      <c r="L42" s="96">
        <f t="shared" si="2"/>
        <v>5792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>G45</f>
        <v>0</v>
      </c>
      <c r="H44" s="172">
        <f t="shared" ref="H44:K44" si="3">H45</f>
        <v>0</v>
      </c>
      <c r="I44" s="261">
        <f>G44+H44</f>
        <v>0</v>
      </c>
      <c r="J44" s="215">
        <f>J45</f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523537</v>
      </c>
      <c r="D51" s="221">
        <f>SUM(D52,D283)</f>
        <v>449388</v>
      </c>
      <c r="E51" s="78">
        <f>SUM(E52,E283)</f>
        <v>1549</v>
      </c>
      <c r="F51" s="222">
        <f t="shared" ref="F51:F115" si="5">D51+E51</f>
        <v>450937</v>
      </c>
      <c r="G51" s="221">
        <f>SUM(G52,G283)</f>
        <v>63046</v>
      </c>
      <c r="H51" s="175">
        <f>SUM(H52,H283)</f>
        <v>1727</v>
      </c>
      <c r="I51" s="79">
        <f t="shared" ref="I51:I115" si="6">G51+H51</f>
        <v>64773</v>
      </c>
      <c r="J51" s="221">
        <f>SUM(J52,J283)</f>
        <v>5792</v>
      </c>
      <c r="K51" s="175">
        <f>SUM(K52,K283)</f>
        <v>2035</v>
      </c>
      <c r="L51" s="79">
        <f t="shared" ref="L51:L115" si="7">J51+K51</f>
        <v>7827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523537</v>
      </c>
      <c r="D52" s="223">
        <f>SUM(D53,D195)</f>
        <v>449388</v>
      </c>
      <c r="E52" s="82">
        <f>SUM(E53,E195)</f>
        <v>1549</v>
      </c>
      <c r="F52" s="224">
        <f t="shared" si="5"/>
        <v>450937</v>
      </c>
      <c r="G52" s="223">
        <f>SUM(G53,G195)</f>
        <v>63046</v>
      </c>
      <c r="H52" s="176">
        <f>SUM(H53,H195)</f>
        <v>1727</v>
      </c>
      <c r="I52" s="83">
        <f t="shared" si="6"/>
        <v>64773</v>
      </c>
      <c r="J52" s="223">
        <f>SUM(J53,J195)</f>
        <v>5792</v>
      </c>
      <c r="K52" s="176">
        <f>SUM(K53,K195)</f>
        <v>2035</v>
      </c>
      <c r="L52" s="83">
        <f t="shared" si="7"/>
        <v>7827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516253</v>
      </c>
      <c r="D53" s="225">
        <f>SUM(D54,D76,D174,D188)</f>
        <v>443221</v>
      </c>
      <c r="E53" s="85">
        <f>SUM(E54,E76,E174,E188)</f>
        <v>1549</v>
      </c>
      <c r="F53" s="226">
        <f t="shared" si="5"/>
        <v>444770</v>
      </c>
      <c r="G53" s="225">
        <f>SUM(G54,G76,G174,G188)</f>
        <v>63046</v>
      </c>
      <c r="H53" s="177">
        <f>SUM(H54,H76,H174,H188)</f>
        <v>1377</v>
      </c>
      <c r="I53" s="86">
        <f t="shared" si="6"/>
        <v>64423</v>
      </c>
      <c r="J53" s="225">
        <f>SUM(J54,J76,J174,J188)</f>
        <v>5792</v>
      </c>
      <c r="K53" s="177">
        <f>SUM(K54,K76,K174,K188)</f>
        <v>1268</v>
      </c>
      <c r="L53" s="86">
        <f t="shared" si="7"/>
        <v>7060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447130</v>
      </c>
      <c r="D54" s="227">
        <f>SUM(D55,D68)</f>
        <v>384084</v>
      </c>
      <c r="E54" s="88">
        <f>SUM(E55,E68)</f>
        <v>0</v>
      </c>
      <c r="F54" s="228">
        <f t="shared" si="5"/>
        <v>384084</v>
      </c>
      <c r="G54" s="227">
        <f>SUM(G55,G68)</f>
        <v>63046</v>
      </c>
      <c r="H54" s="178">
        <f>SUM(H55,H68)</f>
        <v>0</v>
      </c>
      <c r="I54" s="89">
        <f t="shared" si="6"/>
        <v>63046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339493</v>
      </c>
      <c r="D55" s="229">
        <f>SUM(D56,D59,D67)</f>
        <v>288731</v>
      </c>
      <c r="E55" s="43">
        <f>SUM(E56,E59,E67)</f>
        <v>0</v>
      </c>
      <c r="F55" s="230">
        <f t="shared" si="5"/>
        <v>288731</v>
      </c>
      <c r="G55" s="229">
        <f>SUM(G56,G59,G67)</f>
        <v>50862</v>
      </c>
      <c r="H55" s="91">
        <f>SUM(H56,H59,H67)</f>
        <v>-100</v>
      </c>
      <c r="I55" s="101">
        <f t="shared" si="6"/>
        <v>50762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304685</v>
      </c>
      <c r="D56" s="115">
        <f>SUM(D57:D58)</f>
        <v>258783</v>
      </c>
      <c r="E56" s="93">
        <f>SUM(E57:E58)</f>
        <v>0</v>
      </c>
      <c r="F56" s="231">
        <f t="shared" si="5"/>
        <v>258783</v>
      </c>
      <c r="G56" s="115">
        <f>SUM(G57:G58)</f>
        <v>46002</v>
      </c>
      <c r="H56" s="179">
        <f>SUM(H57:H58)</f>
        <v>-100</v>
      </c>
      <c r="I56" s="94">
        <f t="shared" si="6"/>
        <v>45902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304685</v>
      </c>
      <c r="D58" s="233">
        <v>258783</v>
      </c>
      <c r="E58" s="52"/>
      <c r="F58" s="126">
        <f t="shared" si="5"/>
        <v>258783</v>
      </c>
      <c r="G58" s="233">
        <v>46002</v>
      </c>
      <c r="H58" s="181">
        <v>-100</v>
      </c>
      <c r="I58" s="96">
        <f t="shared" si="6"/>
        <v>45902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 t="s">
        <v>369</v>
      </c>
    </row>
    <row r="59" spans="1:16" ht="23.25" customHeight="1" x14ac:dyDescent="0.25">
      <c r="A59" s="97">
        <v>1140</v>
      </c>
      <c r="B59" s="50" t="s">
        <v>56</v>
      </c>
      <c r="C59" s="343">
        <f t="shared" si="4"/>
        <v>34808</v>
      </c>
      <c r="D59" s="234">
        <f>SUM(D60:D66)</f>
        <v>29948</v>
      </c>
      <c r="E59" s="34">
        <f>SUM(E60:E66)</f>
        <v>0</v>
      </c>
      <c r="F59" s="131">
        <f>D59+E59</f>
        <v>29948</v>
      </c>
      <c r="G59" s="234">
        <f>SUM(G60:G66)</f>
        <v>4860</v>
      </c>
      <c r="H59" s="104">
        <f>SUM(H60:H66)</f>
        <v>0</v>
      </c>
      <c r="I59" s="98">
        <f t="shared" si="6"/>
        <v>4860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3723</v>
      </c>
      <c r="D60" s="233">
        <v>3723</v>
      </c>
      <c r="E60" s="52"/>
      <c r="F60" s="126">
        <f t="shared" si="5"/>
        <v>3723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918</v>
      </c>
      <c r="D61" s="233">
        <v>918</v>
      </c>
      <c r="E61" s="52"/>
      <c r="F61" s="126">
        <f t="shared" si="5"/>
        <v>918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5302</v>
      </c>
      <c r="D62" s="233">
        <v>2770</v>
      </c>
      <c r="E62" s="52"/>
      <c r="F62" s="126">
        <f t="shared" si="5"/>
        <v>2770</v>
      </c>
      <c r="G62" s="233">
        <v>2532</v>
      </c>
      <c r="H62" s="181"/>
      <c r="I62" s="96">
        <f t="shared" si="6"/>
        <v>2532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3014</v>
      </c>
      <c r="D64" s="233">
        <v>3014</v>
      </c>
      <c r="E64" s="52"/>
      <c r="F64" s="126">
        <f t="shared" si="5"/>
        <v>3014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15048</v>
      </c>
      <c r="D65" s="233">
        <v>15048</v>
      </c>
      <c r="E65" s="52"/>
      <c r="F65" s="126">
        <f t="shared" si="5"/>
        <v>15048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6803</v>
      </c>
      <c r="D66" s="233">
        <v>4475</v>
      </c>
      <c r="E66" s="52"/>
      <c r="F66" s="126">
        <f t="shared" si="5"/>
        <v>4475</v>
      </c>
      <c r="G66" s="233">
        <v>2328</v>
      </c>
      <c r="H66" s="181"/>
      <c r="I66" s="96">
        <f t="shared" si="6"/>
        <v>2328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107637</v>
      </c>
      <c r="D68" s="229">
        <f>SUM(D69:D70)</f>
        <v>95353</v>
      </c>
      <c r="E68" s="43">
        <f>SUM(E69:E70)</f>
        <v>0</v>
      </c>
      <c r="F68" s="230">
        <f>D68+E68</f>
        <v>95353</v>
      </c>
      <c r="G68" s="229">
        <f>SUM(G69:G70)</f>
        <v>12184</v>
      </c>
      <c r="H68" s="91">
        <f>SUM(H69:H70)</f>
        <v>100</v>
      </c>
      <c r="I68" s="101">
        <f t="shared" si="6"/>
        <v>12284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83308</v>
      </c>
      <c r="D69" s="232">
        <v>71274</v>
      </c>
      <c r="E69" s="47"/>
      <c r="F69" s="127">
        <f t="shared" si="5"/>
        <v>71274</v>
      </c>
      <c r="G69" s="232">
        <v>12034</v>
      </c>
      <c r="H69" s="180"/>
      <c r="I69" s="95">
        <f t="shared" si="6"/>
        <v>12034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24329</v>
      </c>
      <c r="D70" s="234">
        <f>SUM(D71:D75)</f>
        <v>24079</v>
      </c>
      <c r="E70" s="34">
        <f>SUM(E71:E75)</f>
        <v>0</v>
      </c>
      <c r="F70" s="131">
        <f t="shared" si="5"/>
        <v>24079</v>
      </c>
      <c r="G70" s="234">
        <f>SUM(G71:G75)</f>
        <v>150</v>
      </c>
      <c r="H70" s="104">
        <f>SUM(H71:H75)</f>
        <v>100</v>
      </c>
      <c r="I70" s="98">
        <f t="shared" si="6"/>
        <v>250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13657</v>
      </c>
      <c r="D71" s="233">
        <v>13407</v>
      </c>
      <c r="E71" s="52"/>
      <c r="F71" s="126">
        <f t="shared" si="5"/>
        <v>13407</v>
      </c>
      <c r="G71" s="233">
        <v>150</v>
      </c>
      <c r="H71" s="181">
        <v>100</v>
      </c>
      <c r="I71" s="96">
        <f t="shared" si="6"/>
        <v>250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 t="s">
        <v>369</v>
      </c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10672</v>
      </c>
      <c r="D74" s="233">
        <v>10672</v>
      </c>
      <c r="E74" s="52"/>
      <c r="F74" s="126">
        <f t="shared" si="5"/>
        <v>10672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69123</v>
      </c>
      <c r="D76" s="227">
        <f>SUM(D77,D84,D131,D165,D166,D173)</f>
        <v>59137</v>
      </c>
      <c r="E76" s="88">
        <f>SUM(E77,E84,E131,E165,E166,E173)</f>
        <v>1549</v>
      </c>
      <c r="F76" s="228">
        <f t="shared" si="5"/>
        <v>60686</v>
      </c>
      <c r="G76" s="227">
        <f>SUM(G77,G84,G131,G165,G166,G173)</f>
        <v>0</v>
      </c>
      <c r="H76" s="178">
        <f>SUM(H77,H84,H131,H165,H166,H173)</f>
        <v>1377</v>
      </c>
      <c r="I76" s="89">
        <f t="shared" si="6"/>
        <v>1377</v>
      </c>
      <c r="J76" s="227">
        <f>SUM(J77,J84,J131,J165,J166,J173)</f>
        <v>5792</v>
      </c>
      <c r="K76" s="178">
        <f>SUM(K77,K84,K131,K165,K166,K173)</f>
        <v>1268</v>
      </c>
      <c r="L76" s="89">
        <f t="shared" si="7"/>
        <v>7060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227</v>
      </c>
      <c r="D77" s="229">
        <f>SUM(D78,D81)</f>
        <v>227</v>
      </c>
      <c r="E77" s="43">
        <f>SUM(E78,E81)</f>
        <v>0</v>
      </c>
      <c r="F77" s="230">
        <f t="shared" si="5"/>
        <v>227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227</v>
      </c>
      <c r="D78" s="237">
        <f>SUM(D79:D80)</f>
        <v>227</v>
      </c>
      <c r="E78" s="60">
        <f>SUM(E79:E80)</f>
        <v>0</v>
      </c>
      <c r="F78" s="238">
        <f t="shared" si="5"/>
        <v>227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227</v>
      </c>
      <c r="D80" s="233">
        <v>227</v>
      </c>
      <c r="E80" s="52"/>
      <c r="F80" s="126">
        <f t="shared" si="5"/>
        <v>227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52845</v>
      </c>
      <c r="D84" s="229">
        <f>SUM(D85,D90,D96,D104,D113,D117,D123,D129)</f>
        <v>50028</v>
      </c>
      <c r="E84" s="43">
        <f>SUM(E85,E90,E96,E104,E113,E117,E123,E129)</f>
        <v>1549</v>
      </c>
      <c r="F84" s="230">
        <f t="shared" si="5"/>
        <v>51577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1268</v>
      </c>
      <c r="L84" s="101">
        <f t="shared" si="7"/>
        <v>1268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1021</v>
      </c>
      <c r="D85" s="115">
        <f>SUM(D86:D89)</f>
        <v>1021</v>
      </c>
      <c r="E85" s="93">
        <f>SUM(E86:E89)</f>
        <v>0</v>
      </c>
      <c r="F85" s="231">
        <f t="shared" si="5"/>
        <v>1021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854</v>
      </c>
      <c r="D87" s="233">
        <v>854</v>
      </c>
      <c r="E87" s="52"/>
      <c r="F87" s="126">
        <f t="shared" si="5"/>
        <v>854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137</v>
      </c>
      <c r="D88" s="233">
        <v>137</v>
      </c>
      <c r="E88" s="52"/>
      <c r="F88" s="126">
        <f t="shared" si="5"/>
        <v>137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30</v>
      </c>
      <c r="D89" s="233">
        <v>30</v>
      </c>
      <c r="E89" s="52"/>
      <c r="F89" s="126">
        <f t="shared" si="5"/>
        <v>30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45366</v>
      </c>
      <c r="D90" s="234">
        <f>SUM(D91:D95)</f>
        <v>44995</v>
      </c>
      <c r="E90" s="34">
        <f>SUM(E91:E95)</f>
        <v>371</v>
      </c>
      <c r="F90" s="131">
        <f t="shared" si="5"/>
        <v>45366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29881</v>
      </c>
      <c r="D91" s="233">
        <v>29881</v>
      </c>
      <c r="E91" s="52"/>
      <c r="F91" s="126">
        <f t="shared" si="5"/>
        <v>29881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5147</v>
      </c>
      <c r="D92" s="233">
        <v>5147</v>
      </c>
      <c r="E92" s="52"/>
      <c r="F92" s="126">
        <f t="shared" si="5"/>
        <v>5147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9616</v>
      </c>
      <c r="D93" s="233">
        <v>9616</v>
      </c>
      <c r="E93" s="52"/>
      <c r="F93" s="126">
        <f t="shared" si="5"/>
        <v>9616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722</v>
      </c>
      <c r="D94" s="233">
        <v>351</v>
      </c>
      <c r="E94" s="52">
        <f>414-43</f>
        <v>371</v>
      </c>
      <c r="F94" s="126">
        <f t="shared" si="5"/>
        <v>722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 t="s">
        <v>336</v>
      </c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863</v>
      </c>
      <c r="D96" s="234">
        <f>SUM(D97:D103)</f>
        <v>863</v>
      </c>
      <c r="E96" s="34">
        <f>SUM(E97:E103)</f>
        <v>0</v>
      </c>
      <c r="F96" s="131">
        <f t="shared" si="5"/>
        <v>863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863</v>
      </c>
      <c r="D103" s="233">
        <f>783+80</f>
        <v>863</v>
      </c>
      <c r="E103" s="52"/>
      <c r="F103" s="126">
        <f t="shared" si="5"/>
        <v>863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4078</v>
      </c>
      <c r="D104" s="234">
        <f>SUM(D105:D112)</f>
        <v>2943</v>
      </c>
      <c r="E104" s="34">
        <f>SUM(E105:E112)</f>
        <v>1135</v>
      </c>
      <c r="F104" s="131">
        <f t="shared" si="5"/>
        <v>4078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584</v>
      </c>
      <c r="D107" s="233">
        <v>584</v>
      </c>
      <c r="E107" s="52"/>
      <c r="F107" s="126">
        <f t="shared" si="5"/>
        <v>584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3494</v>
      </c>
      <c r="D108" s="233">
        <v>2359</v>
      </c>
      <c r="E108" s="52">
        <v>1135</v>
      </c>
      <c r="F108" s="126">
        <f t="shared" si="5"/>
        <v>3494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 t="s">
        <v>354</v>
      </c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166</v>
      </c>
      <c r="D113" s="234">
        <f>SUM(D114:D116)</f>
        <v>166</v>
      </c>
      <c r="E113" s="34">
        <f>SUM(E114:E116)</f>
        <v>0</v>
      </c>
      <c r="F113" s="131">
        <f t="shared" si="5"/>
        <v>166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166</v>
      </c>
      <c r="D114" s="233">
        <v>166</v>
      </c>
      <c r="E114" s="52"/>
      <c r="F114" s="126">
        <f t="shared" si="5"/>
        <v>166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43</v>
      </c>
      <c r="D117" s="234">
        <f>SUM(D118:D122)</f>
        <v>0</v>
      </c>
      <c r="E117" s="34">
        <f>SUM(E118:E122)</f>
        <v>43</v>
      </c>
      <c r="F117" s="131">
        <f t="shared" si="10"/>
        <v>43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43</v>
      </c>
      <c r="D122" s="233"/>
      <c r="E122" s="52">
        <v>43</v>
      </c>
      <c r="F122" s="126">
        <f t="shared" si="10"/>
        <v>43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 t="s">
        <v>337</v>
      </c>
    </row>
    <row r="123" spans="1:16" x14ac:dyDescent="0.25">
      <c r="A123" s="97">
        <v>2270</v>
      </c>
      <c r="B123" s="50" t="s">
        <v>104</v>
      </c>
      <c r="C123" s="343">
        <f t="shared" si="9"/>
        <v>1308</v>
      </c>
      <c r="D123" s="234">
        <f>SUM(D124:D128)</f>
        <v>40</v>
      </c>
      <c r="E123" s="34">
        <f>SUM(E124:E128)</f>
        <v>0</v>
      </c>
      <c r="F123" s="131">
        <f t="shared" si="10"/>
        <v>40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1268</v>
      </c>
      <c r="L123" s="98">
        <f t="shared" si="12"/>
        <v>1268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1308</v>
      </c>
      <c r="D128" s="233">
        <v>40</v>
      </c>
      <c r="E128" s="52"/>
      <c r="F128" s="126">
        <f t="shared" si="10"/>
        <v>40</v>
      </c>
      <c r="G128" s="233"/>
      <c r="H128" s="181"/>
      <c r="I128" s="96">
        <f t="shared" si="11"/>
        <v>0</v>
      </c>
      <c r="J128" s="233"/>
      <c r="K128" s="181">
        <v>1268</v>
      </c>
      <c r="L128" s="96">
        <f t="shared" si="12"/>
        <v>1268</v>
      </c>
      <c r="M128" s="110"/>
      <c r="N128" s="52"/>
      <c r="O128" s="96">
        <f t="shared" si="13"/>
        <v>0</v>
      </c>
      <c r="P128" s="351" t="s">
        <v>338</v>
      </c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" si="14">SUM(D130)</f>
        <v>0</v>
      </c>
      <c r="E129" s="60">
        <f t="shared" ref="E129:N129" si="15">SUM(E130)</f>
        <v>0</v>
      </c>
      <c r="F129" s="238">
        <f t="shared" si="10"/>
        <v>0</v>
      </c>
      <c r="G129" s="237">
        <f t="shared" ref="G129" si="16">SUM(G130)</f>
        <v>0</v>
      </c>
      <c r="H129" s="183">
        <f t="shared" si="15"/>
        <v>0</v>
      </c>
      <c r="I129" s="103">
        <f t="shared" si="11"/>
        <v>0</v>
      </c>
      <c r="J129" s="237">
        <f t="shared" ref="J129" si="17">SUM(J130)</f>
        <v>0</v>
      </c>
      <c r="K129" s="183">
        <f t="shared" si="15"/>
        <v>0</v>
      </c>
      <c r="L129" s="103">
        <f t="shared" si="12"/>
        <v>0</v>
      </c>
      <c r="M129" s="119">
        <f t="shared" si="15"/>
        <v>0</v>
      </c>
      <c r="N129" s="34">
        <f t="shared" si="15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16051</v>
      </c>
      <c r="D131" s="229">
        <f>SUM(D132,D137,D141,D142,D145,D152,D160,D161,D164)</f>
        <v>8882</v>
      </c>
      <c r="E131" s="43">
        <f>SUM(E132,E137,E141,E142,E145,E152,E160,E161,E164)</f>
        <v>0</v>
      </c>
      <c r="F131" s="230">
        <f t="shared" si="10"/>
        <v>8882</v>
      </c>
      <c r="G131" s="229">
        <f>SUM(G132,G137,G141,G142,G145,G152,G160,G161,G164)</f>
        <v>0</v>
      </c>
      <c r="H131" s="91">
        <f>SUM(H132,H137,H141,H142,H145,H152,H160,H161,H164)</f>
        <v>1377</v>
      </c>
      <c r="I131" s="101">
        <f t="shared" si="11"/>
        <v>1377</v>
      </c>
      <c r="J131" s="229">
        <f>SUM(J132,J137,J141,J142,J145,J152,J160,J161,J164)</f>
        <v>5792</v>
      </c>
      <c r="K131" s="91">
        <f>SUM(K132,K137,K141,K142,K145,K152,K160,K161,K164)</f>
        <v>0</v>
      </c>
      <c r="L131" s="101">
        <f t="shared" si="12"/>
        <v>5792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2252</v>
      </c>
      <c r="D132" s="342">
        <f>SUM(D133:D136)</f>
        <v>2252</v>
      </c>
      <c r="E132" s="183">
        <f>SUM(E133:E136)</f>
        <v>0</v>
      </c>
      <c r="F132" s="238">
        <f t="shared" si="10"/>
        <v>2252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342</v>
      </c>
      <c r="D133" s="233">
        <v>342</v>
      </c>
      <c r="E133" s="52"/>
      <c r="F133" s="126">
        <f t="shared" si="10"/>
        <v>342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1910</v>
      </c>
      <c r="D134" s="233">
        <f>1430+450+30</f>
        <v>1910</v>
      </c>
      <c r="E134" s="52"/>
      <c r="F134" s="126">
        <f t="shared" si="10"/>
        <v>1910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75</v>
      </c>
      <c r="D137" s="234">
        <f>SUM(D138:D140)</f>
        <v>75</v>
      </c>
      <c r="E137" s="34">
        <f>SUM(E138:E140)</f>
        <v>0</v>
      </c>
      <c r="F137" s="131">
        <f t="shared" si="10"/>
        <v>75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75</v>
      </c>
      <c r="D139" s="233">
        <v>75</v>
      </c>
      <c r="E139" s="52"/>
      <c r="F139" s="126">
        <f t="shared" si="10"/>
        <v>75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285</v>
      </c>
      <c r="D142" s="234">
        <f>SUM(D143:D144)</f>
        <v>285</v>
      </c>
      <c r="E142" s="34">
        <f>SUM(E143:E144)</f>
        <v>0</v>
      </c>
      <c r="F142" s="131">
        <f t="shared" si="10"/>
        <v>285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285</v>
      </c>
      <c r="D143" s="233">
        <v>285</v>
      </c>
      <c r="E143" s="52"/>
      <c r="F143" s="126">
        <f t="shared" si="10"/>
        <v>285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3852</v>
      </c>
      <c r="D145" s="115">
        <f>SUM(D146:D151)</f>
        <v>3852</v>
      </c>
      <c r="E145" s="93">
        <f>SUM(E146:E151)</f>
        <v>0</v>
      </c>
      <c r="F145" s="231">
        <f t="shared" si="10"/>
        <v>3852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506</v>
      </c>
      <c r="D146" s="232">
        <v>506</v>
      </c>
      <c r="E146" s="47"/>
      <c r="F146" s="127">
        <f t="shared" si="10"/>
        <v>506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3286</v>
      </c>
      <c r="D147" s="233">
        <v>3286</v>
      </c>
      <c r="E147" s="52"/>
      <c r="F147" s="126">
        <f t="shared" si="10"/>
        <v>3286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60</v>
      </c>
      <c r="D150" s="233">
        <v>60</v>
      </c>
      <c r="E150" s="52"/>
      <c r="F150" s="126">
        <f t="shared" si="10"/>
        <v>60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7545</v>
      </c>
      <c r="D152" s="234">
        <f>SUM(D153:D159)</f>
        <v>1753</v>
      </c>
      <c r="E152" s="34">
        <f>SUM(E153:E159)</f>
        <v>0</v>
      </c>
      <c r="F152" s="131">
        <f t="shared" si="10"/>
        <v>1753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5792</v>
      </c>
      <c r="K152" s="104">
        <f>SUM(K153:K159)</f>
        <v>0</v>
      </c>
      <c r="L152" s="98">
        <f t="shared" si="12"/>
        <v>5792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1553</v>
      </c>
      <c r="D153" s="233">
        <v>1553</v>
      </c>
      <c r="E153" s="52"/>
      <c r="F153" s="126">
        <f t="shared" si="10"/>
        <v>1553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200</v>
      </c>
      <c r="D154" s="233">
        <v>200</v>
      </c>
      <c r="E154" s="52"/>
      <c r="F154" s="126">
        <f t="shared" si="10"/>
        <v>200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5792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>
        <v>5792</v>
      </c>
      <c r="K155" s="181"/>
      <c r="L155" s="96">
        <f t="shared" si="12"/>
        <v>5792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2042</v>
      </c>
      <c r="D160" s="235">
        <v>665</v>
      </c>
      <c r="E160" s="99"/>
      <c r="F160" s="236">
        <f t="shared" si="10"/>
        <v>665</v>
      </c>
      <c r="G160" s="235"/>
      <c r="H160" s="182">
        <v>1377</v>
      </c>
      <c r="I160" s="100">
        <f t="shared" si="11"/>
        <v>1377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 t="s">
        <v>355</v>
      </c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>SUM(G167,G172)</f>
        <v>0</v>
      </c>
      <c r="H166" s="91">
        <f t="shared" ref="H166" si="18">SUM(H167,H172)</f>
        <v>0</v>
      </c>
      <c r="I166" s="101">
        <f t="shared" si="11"/>
        <v>0</v>
      </c>
      <c r="J166" s="229">
        <f>SUM(J167,J172)</f>
        <v>0</v>
      </c>
      <c r="K166" s="91">
        <f t="shared" ref="K166" si="19">SUM(K167,K172)</f>
        <v>0</v>
      </c>
      <c r="L166" s="101">
        <f t="shared" si="12"/>
        <v>0</v>
      </c>
      <c r="M166" s="123">
        <f t="shared" ref="M166:N166" si="20">SUM(M167,M172)</f>
        <v>0</v>
      </c>
      <c r="N166" s="114">
        <f t="shared" si="20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>SUM(G168:G171)</f>
        <v>0</v>
      </c>
      <c r="H167" s="183">
        <f t="shared" ref="H167" si="21">SUM(H168:H171)</f>
        <v>0</v>
      </c>
      <c r="I167" s="103">
        <f t="shared" si="11"/>
        <v>0</v>
      </c>
      <c r="J167" s="237">
        <f>SUM(J168:J171)</f>
        <v>0</v>
      </c>
      <c r="K167" s="183">
        <f t="shared" ref="K167" si="22">SUM(K168:K171)</f>
        <v>0</v>
      </c>
      <c r="L167" s="103">
        <f t="shared" si="12"/>
        <v>0</v>
      </c>
      <c r="M167" s="289">
        <f t="shared" ref="M167:N167" si="23">SUM(M168:M171)</f>
        <v>0</v>
      </c>
      <c r="N167" s="292">
        <f t="shared" si="23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>SUM(G176,G180)</f>
        <v>0</v>
      </c>
      <c r="H175" s="91">
        <f t="shared" ref="H175" si="24">SUM(H176,H180)</f>
        <v>0</v>
      </c>
      <c r="I175" s="101">
        <f t="shared" si="11"/>
        <v>0</v>
      </c>
      <c r="J175" s="229">
        <f>SUM(J176,J180)</f>
        <v>0</v>
      </c>
      <c r="K175" s="91">
        <f t="shared" ref="K175" si="25">SUM(K176,K180)</f>
        <v>0</v>
      </c>
      <c r="L175" s="101">
        <f t="shared" si="12"/>
        <v>0</v>
      </c>
      <c r="M175" s="123">
        <f t="shared" ref="M175:N175" si="26">SUM(M176,M180)</f>
        <v>0</v>
      </c>
      <c r="N175" s="114">
        <f t="shared" si="26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7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>SUM(G181:G184)</f>
        <v>0</v>
      </c>
      <c r="H180" s="183">
        <f t="shared" ref="H180" si="28">SUM(H181:H184)</f>
        <v>0</v>
      </c>
      <c r="I180" s="103">
        <f t="shared" si="11"/>
        <v>0</v>
      </c>
      <c r="J180" s="237">
        <f>SUM(J181:J184)</f>
        <v>0</v>
      </c>
      <c r="K180" s="183">
        <f t="shared" ref="K180" si="29">SUM(K181:K184)</f>
        <v>0</v>
      </c>
      <c r="L180" s="103">
        <f t="shared" si="12"/>
        <v>0</v>
      </c>
      <c r="M180" s="125">
        <f t="shared" ref="M180:N180" si="30">SUM(M181:M184)</f>
        <v>0</v>
      </c>
      <c r="N180" s="293">
        <f t="shared" si="30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7"/>
        <v>0</v>
      </c>
      <c r="D181" s="233"/>
      <c r="E181" s="52"/>
      <c r="F181" s="126">
        <f t="shared" ref="F181:F244" si="31">D181+E181</f>
        <v>0</v>
      </c>
      <c r="G181" s="233"/>
      <c r="H181" s="181"/>
      <c r="I181" s="96">
        <f t="shared" ref="I181:I244" si="32">G181+H181</f>
        <v>0</v>
      </c>
      <c r="J181" s="233"/>
      <c r="K181" s="181"/>
      <c r="L181" s="96">
        <f t="shared" ref="L181:L244" si="33">J181+K181</f>
        <v>0</v>
      </c>
      <c r="M181" s="110"/>
      <c r="N181" s="52"/>
      <c r="O181" s="96">
        <f t="shared" ref="O181:O244" si="34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7"/>
        <v>0</v>
      </c>
      <c r="D182" s="233"/>
      <c r="E182" s="52"/>
      <c r="F182" s="126">
        <f t="shared" si="31"/>
        <v>0</v>
      </c>
      <c r="G182" s="233"/>
      <c r="H182" s="181"/>
      <c r="I182" s="96">
        <f t="shared" si="32"/>
        <v>0</v>
      </c>
      <c r="J182" s="233"/>
      <c r="K182" s="181"/>
      <c r="L182" s="96">
        <f t="shared" si="33"/>
        <v>0</v>
      </c>
      <c r="M182" s="110"/>
      <c r="N182" s="52"/>
      <c r="O182" s="96">
        <f t="shared" si="34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7"/>
        <v>0</v>
      </c>
      <c r="D183" s="233"/>
      <c r="E183" s="52"/>
      <c r="F183" s="126">
        <f t="shared" si="31"/>
        <v>0</v>
      </c>
      <c r="G183" s="233"/>
      <c r="H183" s="181"/>
      <c r="I183" s="96">
        <f t="shared" si="32"/>
        <v>0</v>
      </c>
      <c r="J183" s="233"/>
      <c r="K183" s="181"/>
      <c r="L183" s="96">
        <f t="shared" si="33"/>
        <v>0</v>
      </c>
      <c r="M183" s="110"/>
      <c r="N183" s="52"/>
      <c r="O183" s="96">
        <f t="shared" si="34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7"/>
        <v>0</v>
      </c>
      <c r="D184" s="241"/>
      <c r="E184" s="112"/>
      <c r="F184" s="242">
        <f t="shared" si="31"/>
        <v>0</v>
      </c>
      <c r="G184" s="241"/>
      <c r="H184" s="185"/>
      <c r="I184" s="135">
        <f t="shared" si="32"/>
        <v>0</v>
      </c>
      <c r="J184" s="241"/>
      <c r="K184" s="185"/>
      <c r="L184" s="135">
        <f t="shared" si="33"/>
        <v>0</v>
      </c>
      <c r="M184" s="113"/>
      <c r="N184" s="112"/>
      <c r="O184" s="135">
        <f t="shared" si="34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7"/>
        <v>0</v>
      </c>
      <c r="D185" s="243">
        <f>SUM(D186:D187)</f>
        <v>0</v>
      </c>
      <c r="E185" s="114">
        <f>SUM(E186:E187)</f>
        <v>0</v>
      </c>
      <c r="F185" s="140">
        <f t="shared" si="31"/>
        <v>0</v>
      </c>
      <c r="G185" s="243">
        <f>SUM(G186:G187)</f>
        <v>0</v>
      </c>
      <c r="H185" s="186">
        <f t="shared" ref="H185" si="35">SUM(H186:H187)</f>
        <v>0</v>
      </c>
      <c r="I185" s="141">
        <f t="shared" si="32"/>
        <v>0</v>
      </c>
      <c r="J185" s="243">
        <f>SUM(J186:J187)</f>
        <v>0</v>
      </c>
      <c r="K185" s="186">
        <f t="shared" ref="K185" si="36">SUM(K186:K187)</f>
        <v>0</v>
      </c>
      <c r="L185" s="141">
        <f t="shared" si="33"/>
        <v>0</v>
      </c>
      <c r="M185" s="123">
        <f t="shared" ref="M185:N185" si="37">SUM(M186:M187)</f>
        <v>0</v>
      </c>
      <c r="N185" s="114">
        <f t="shared" si="37"/>
        <v>0</v>
      </c>
      <c r="O185" s="141">
        <f t="shared" si="34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7"/>
        <v>0</v>
      </c>
      <c r="D186" s="235"/>
      <c r="E186" s="99"/>
      <c r="F186" s="236">
        <f t="shared" si="31"/>
        <v>0</v>
      </c>
      <c r="G186" s="235"/>
      <c r="H186" s="182"/>
      <c r="I186" s="100">
        <f t="shared" si="32"/>
        <v>0</v>
      </c>
      <c r="J186" s="235"/>
      <c r="K186" s="182"/>
      <c r="L186" s="100">
        <f t="shared" si="33"/>
        <v>0</v>
      </c>
      <c r="M186" s="282"/>
      <c r="N186" s="99"/>
      <c r="O186" s="100">
        <f t="shared" si="34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7"/>
        <v>0</v>
      </c>
      <c r="D187" s="232"/>
      <c r="E187" s="47"/>
      <c r="F187" s="127">
        <f t="shared" si="31"/>
        <v>0</v>
      </c>
      <c r="G187" s="232"/>
      <c r="H187" s="180"/>
      <c r="I187" s="95">
        <f t="shared" si="32"/>
        <v>0</v>
      </c>
      <c r="J187" s="232"/>
      <c r="K187" s="180"/>
      <c r="L187" s="95">
        <f t="shared" si="33"/>
        <v>0</v>
      </c>
      <c r="M187" s="275"/>
      <c r="N187" s="47"/>
      <c r="O187" s="95">
        <f t="shared" si="34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7"/>
        <v>0</v>
      </c>
      <c r="D188" s="227">
        <f>SUM(D189,D192)</f>
        <v>0</v>
      </c>
      <c r="E188" s="88">
        <f>SUM(E189,E192)</f>
        <v>0</v>
      </c>
      <c r="F188" s="228">
        <f t="shared" si="31"/>
        <v>0</v>
      </c>
      <c r="G188" s="227">
        <f>SUM(G189,G192)</f>
        <v>0</v>
      </c>
      <c r="H188" s="178">
        <f>SUM(H189,H192)</f>
        <v>0</v>
      </c>
      <c r="I188" s="89">
        <f t="shared" si="32"/>
        <v>0</v>
      </c>
      <c r="J188" s="227">
        <f>SUM(J189,J192)</f>
        <v>0</v>
      </c>
      <c r="K188" s="178">
        <f>SUM(K189,K192)</f>
        <v>0</v>
      </c>
      <c r="L188" s="89">
        <f t="shared" si="33"/>
        <v>0</v>
      </c>
      <c r="M188" s="122">
        <f>SUM(M189,M192)</f>
        <v>0</v>
      </c>
      <c r="N188" s="88">
        <f>SUM(N189,N192)</f>
        <v>0</v>
      </c>
      <c r="O188" s="89">
        <f t="shared" si="34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7"/>
        <v>0</v>
      </c>
      <c r="D189" s="229">
        <f>SUM(D190,D191)</f>
        <v>0</v>
      </c>
      <c r="E189" s="43">
        <f>SUM(E190,E191)</f>
        <v>0</v>
      </c>
      <c r="F189" s="230">
        <f t="shared" si="31"/>
        <v>0</v>
      </c>
      <c r="G189" s="229">
        <f>SUM(G190,G191)</f>
        <v>0</v>
      </c>
      <c r="H189" s="91">
        <f>SUM(H190,H191)</f>
        <v>0</v>
      </c>
      <c r="I189" s="101">
        <f t="shared" si="32"/>
        <v>0</v>
      </c>
      <c r="J189" s="229">
        <f>SUM(J190,J191)</f>
        <v>0</v>
      </c>
      <c r="K189" s="91">
        <f>SUM(K190,K191)</f>
        <v>0</v>
      </c>
      <c r="L189" s="101">
        <f t="shared" si="33"/>
        <v>0</v>
      </c>
      <c r="M189" s="109">
        <f>SUM(M190,M191)</f>
        <v>0</v>
      </c>
      <c r="N189" s="43">
        <f>SUM(N190,N191)</f>
        <v>0</v>
      </c>
      <c r="O189" s="101">
        <f t="shared" si="34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7"/>
        <v>0</v>
      </c>
      <c r="D190" s="232"/>
      <c r="E190" s="47"/>
      <c r="F190" s="127">
        <f t="shared" si="31"/>
        <v>0</v>
      </c>
      <c r="G190" s="232"/>
      <c r="H190" s="180"/>
      <c r="I190" s="95">
        <f t="shared" si="32"/>
        <v>0</v>
      </c>
      <c r="J190" s="232"/>
      <c r="K190" s="180"/>
      <c r="L190" s="95">
        <f t="shared" si="33"/>
        <v>0</v>
      </c>
      <c r="M190" s="275"/>
      <c r="N190" s="47"/>
      <c r="O190" s="95">
        <f t="shared" si="34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7"/>
        <v>0</v>
      </c>
      <c r="D191" s="233"/>
      <c r="E191" s="52"/>
      <c r="F191" s="126">
        <f t="shared" si="31"/>
        <v>0</v>
      </c>
      <c r="G191" s="233"/>
      <c r="H191" s="181"/>
      <c r="I191" s="96">
        <f t="shared" si="32"/>
        <v>0</v>
      </c>
      <c r="J191" s="233"/>
      <c r="K191" s="181"/>
      <c r="L191" s="96">
        <f t="shared" si="33"/>
        <v>0</v>
      </c>
      <c r="M191" s="110"/>
      <c r="N191" s="52"/>
      <c r="O191" s="96">
        <f t="shared" si="34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7"/>
        <v>0</v>
      </c>
      <c r="D192" s="229">
        <f>SUM(D193)</f>
        <v>0</v>
      </c>
      <c r="E192" s="43">
        <f>SUM(E193)</f>
        <v>0</v>
      </c>
      <c r="F192" s="230">
        <f t="shared" si="31"/>
        <v>0</v>
      </c>
      <c r="G192" s="229">
        <f>SUM(G193)</f>
        <v>0</v>
      </c>
      <c r="H192" s="91">
        <f>SUM(H193)</f>
        <v>0</v>
      </c>
      <c r="I192" s="101">
        <f t="shared" si="32"/>
        <v>0</v>
      </c>
      <c r="J192" s="229">
        <f>SUM(J193)</f>
        <v>0</v>
      </c>
      <c r="K192" s="91">
        <f>SUM(K193)</f>
        <v>0</v>
      </c>
      <c r="L192" s="101">
        <f t="shared" si="33"/>
        <v>0</v>
      </c>
      <c r="M192" s="109">
        <f>SUM(M193)</f>
        <v>0</v>
      </c>
      <c r="N192" s="43">
        <f>SUM(N193)</f>
        <v>0</v>
      </c>
      <c r="O192" s="101">
        <f t="shared" si="34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7"/>
        <v>0</v>
      </c>
      <c r="D193" s="237">
        <f>SUM(D194:D194)</f>
        <v>0</v>
      </c>
      <c r="E193" s="60">
        <f>SUM(E194:E194)</f>
        <v>0</v>
      </c>
      <c r="F193" s="238">
        <f t="shared" si="31"/>
        <v>0</v>
      </c>
      <c r="G193" s="237">
        <f>SUM(G194:G194)</f>
        <v>0</v>
      </c>
      <c r="H193" s="183">
        <f>SUM(H194:H194)</f>
        <v>0</v>
      </c>
      <c r="I193" s="103">
        <f t="shared" si="32"/>
        <v>0</v>
      </c>
      <c r="J193" s="237">
        <f>SUM(J194:J194)</f>
        <v>0</v>
      </c>
      <c r="K193" s="183">
        <f>SUM(K194:K194)</f>
        <v>0</v>
      </c>
      <c r="L193" s="103">
        <f t="shared" si="33"/>
        <v>0</v>
      </c>
      <c r="M193" s="124">
        <f>SUM(M194:M194)</f>
        <v>0</v>
      </c>
      <c r="N193" s="60">
        <f>SUM(N194:N194)</f>
        <v>0</v>
      </c>
      <c r="O193" s="103">
        <f t="shared" si="34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7"/>
        <v>0</v>
      </c>
      <c r="D194" s="233"/>
      <c r="E194" s="52"/>
      <c r="F194" s="126">
        <f t="shared" si="31"/>
        <v>0</v>
      </c>
      <c r="G194" s="233"/>
      <c r="H194" s="181"/>
      <c r="I194" s="96">
        <f t="shared" si="32"/>
        <v>0</v>
      </c>
      <c r="J194" s="233"/>
      <c r="K194" s="181"/>
      <c r="L194" s="96">
        <f t="shared" si="33"/>
        <v>0</v>
      </c>
      <c r="M194" s="110"/>
      <c r="N194" s="52"/>
      <c r="O194" s="96">
        <f t="shared" si="34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7"/>
        <v>7284</v>
      </c>
      <c r="D195" s="225">
        <f>SUM(D196,D231,D269)</f>
        <v>6167</v>
      </c>
      <c r="E195" s="85">
        <f>SUM(E196,E231,E269)</f>
        <v>0</v>
      </c>
      <c r="F195" s="226">
        <f t="shared" si="31"/>
        <v>6167</v>
      </c>
      <c r="G195" s="225">
        <f>SUM(G196,G231,G269)</f>
        <v>0</v>
      </c>
      <c r="H195" s="177">
        <f>SUM(H196,H231,H269)</f>
        <v>350</v>
      </c>
      <c r="I195" s="86">
        <f t="shared" si="32"/>
        <v>350</v>
      </c>
      <c r="J195" s="225">
        <f>SUM(J196,J231,J269)</f>
        <v>0</v>
      </c>
      <c r="K195" s="177">
        <f>SUM(K196,K231,K269)</f>
        <v>767</v>
      </c>
      <c r="L195" s="86">
        <f t="shared" si="33"/>
        <v>767</v>
      </c>
      <c r="M195" s="290">
        <f>SUM(M196,M231,M269)</f>
        <v>0</v>
      </c>
      <c r="N195" s="294">
        <f>SUM(N196,N231,N269)</f>
        <v>0</v>
      </c>
      <c r="O195" s="299">
        <f t="shared" si="34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6517</v>
      </c>
      <c r="D196" s="227">
        <f>D197+D205</f>
        <v>6167</v>
      </c>
      <c r="E196" s="88">
        <f>E197+E205</f>
        <v>0</v>
      </c>
      <c r="F196" s="228">
        <f t="shared" si="31"/>
        <v>6167</v>
      </c>
      <c r="G196" s="227">
        <f>G197+G205</f>
        <v>0</v>
      </c>
      <c r="H196" s="178">
        <f>H197+H205</f>
        <v>350</v>
      </c>
      <c r="I196" s="89">
        <f t="shared" si="32"/>
        <v>350</v>
      </c>
      <c r="J196" s="227">
        <f>J197+J205</f>
        <v>0</v>
      </c>
      <c r="K196" s="178">
        <f>K197+K205</f>
        <v>0</v>
      </c>
      <c r="L196" s="89">
        <f t="shared" si="33"/>
        <v>0</v>
      </c>
      <c r="M196" s="122">
        <f>M197+M205</f>
        <v>0</v>
      </c>
      <c r="N196" s="88">
        <f>N197+N205</f>
        <v>0</v>
      </c>
      <c r="O196" s="89">
        <f t="shared" si="34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7"/>
        <v>805</v>
      </c>
      <c r="D197" s="229">
        <f>D198+D199+D202+D203+D204</f>
        <v>805</v>
      </c>
      <c r="E197" s="43">
        <f>E198+E199+E202+E203+E204</f>
        <v>0</v>
      </c>
      <c r="F197" s="230">
        <f t="shared" si="31"/>
        <v>805</v>
      </c>
      <c r="G197" s="229">
        <f>G198+G199+G202+G203+G204</f>
        <v>0</v>
      </c>
      <c r="H197" s="91">
        <f>H198+H199+H202+H203+H204</f>
        <v>0</v>
      </c>
      <c r="I197" s="101">
        <f t="shared" si="32"/>
        <v>0</v>
      </c>
      <c r="J197" s="229">
        <f>J198+J199+J202+J203+J204</f>
        <v>0</v>
      </c>
      <c r="K197" s="91">
        <f>K198+K199+K202+K203+K204</f>
        <v>0</v>
      </c>
      <c r="L197" s="101">
        <f t="shared" si="33"/>
        <v>0</v>
      </c>
      <c r="M197" s="109">
        <f>M198+M199+M202+M203+M204</f>
        <v>0</v>
      </c>
      <c r="N197" s="43">
        <f>N198+N199+N202+N203+N204</f>
        <v>0</v>
      </c>
      <c r="O197" s="101">
        <f t="shared" si="34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7"/>
        <v>0</v>
      </c>
      <c r="D198" s="232"/>
      <c r="E198" s="47"/>
      <c r="F198" s="127">
        <f t="shared" si="31"/>
        <v>0</v>
      </c>
      <c r="G198" s="232"/>
      <c r="H198" s="180"/>
      <c r="I198" s="95">
        <f t="shared" si="32"/>
        <v>0</v>
      </c>
      <c r="J198" s="232"/>
      <c r="K198" s="180"/>
      <c r="L198" s="95">
        <f t="shared" si="33"/>
        <v>0</v>
      </c>
      <c r="M198" s="275"/>
      <c r="N198" s="47"/>
      <c r="O198" s="95">
        <f t="shared" si="34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7"/>
        <v>805</v>
      </c>
      <c r="D199" s="234">
        <f>D200+D201</f>
        <v>805</v>
      </c>
      <c r="E199" s="34">
        <f>E200+E201</f>
        <v>0</v>
      </c>
      <c r="F199" s="131">
        <f t="shared" si="31"/>
        <v>805</v>
      </c>
      <c r="G199" s="234">
        <f>G200+G201</f>
        <v>0</v>
      </c>
      <c r="H199" s="104">
        <f>H200+H201</f>
        <v>0</v>
      </c>
      <c r="I199" s="98">
        <f t="shared" si="32"/>
        <v>0</v>
      </c>
      <c r="J199" s="234">
        <f>J200+J201</f>
        <v>0</v>
      </c>
      <c r="K199" s="104">
        <f>K200+K201</f>
        <v>0</v>
      </c>
      <c r="L199" s="98">
        <f t="shared" si="33"/>
        <v>0</v>
      </c>
      <c r="M199" s="119">
        <f>M200+M201</f>
        <v>0</v>
      </c>
      <c r="N199" s="34">
        <f>N200+N201</f>
        <v>0</v>
      </c>
      <c r="O199" s="98">
        <f t="shared" si="34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7"/>
        <v>805</v>
      </c>
      <c r="D200" s="233">
        <f>255+550</f>
        <v>805</v>
      </c>
      <c r="E200" s="52"/>
      <c r="F200" s="126">
        <f t="shared" si="31"/>
        <v>805</v>
      </c>
      <c r="G200" s="233"/>
      <c r="H200" s="181"/>
      <c r="I200" s="96">
        <f t="shared" si="32"/>
        <v>0</v>
      </c>
      <c r="J200" s="233"/>
      <c r="K200" s="181"/>
      <c r="L200" s="96">
        <f t="shared" si="33"/>
        <v>0</v>
      </c>
      <c r="M200" s="110"/>
      <c r="N200" s="52"/>
      <c r="O200" s="96">
        <f t="shared" si="34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7"/>
        <v>0</v>
      </c>
      <c r="D201" s="233"/>
      <c r="E201" s="52"/>
      <c r="F201" s="126">
        <f t="shared" si="31"/>
        <v>0</v>
      </c>
      <c r="G201" s="233"/>
      <c r="H201" s="181"/>
      <c r="I201" s="96">
        <f t="shared" si="32"/>
        <v>0</v>
      </c>
      <c r="J201" s="233"/>
      <c r="K201" s="181"/>
      <c r="L201" s="96">
        <f t="shared" si="33"/>
        <v>0</v>
      </c>
      <c r="M201" s="110"/>
      <c r="N201" s="52"/>
      <c r="O201" s="96">
        <f t="shared" si="34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7"/>
        <v>0</v>
      </c>
      <c r="D202" s="233"/>
      <c r="E202" s="52"/>
      <c r="F202" s="126">
        <f t="shared" si="31"/>
        <v>0</v>
      </c>
      <c r="G202" s="233"/>
      <c r="H202" s="181"/>
      <c r="I202" s="96">
        <f t="shared" si="32"/>
        <v>0</v>
      </c>
      <c r="J202" s="233"/>
      <c r="K202" s="181"/>
      <c r="L202" s="96">
        <f t="shared" si="33"/>
        <v>0</v>
      </c>
      <c r="M202" s="110"/>
      <c r="N202" s="52"/>
      <c r="O202" s="96">
        <f t="shared" si="34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7"/>
        <v>0</v>
      </c>
      <c r="D203" s="233"/>
      <c r="E203" s="52"/>
      <c r="F203" s="126">
        <f t="shared" si="31"/>
        <v>0</v>
      </c>
      <c r="G203" s="233"/>
      <c r="H203" s="181"/>
      <c r="I203" s="96">
        <f t="shared" si="32"/>
        <v>0</v>
      </c>
      <c r="J203" s="233"/>
      <c r="K203" s="181"/>
      <c r="L203" s="96">
        <f t="shared" si="33"/>
        <v>0</v>
      </c>
      <c r="M203" s="110"/>
      <c r="N203" s="52"/>
      <c r="O203" s="96">
        <f t="shared" si="34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7"/>
        <v>0</v>
      </c>
      <c r="D204" s="233"/>
      <c r="E204" s="52"/>
      <c r="F204" s="126">
        <f t="shared" si="31"/>
        <v>0</v>
      </c>
      <c r="G204" s="233"/>
      <c r="H204" s="181"/>
      <c r="I204" s="96">
        <f t="shared" si="32"/>
        <v>0</v>
      </c>
      <c r="J204" s="233"/>
      <c r="K204" s="181"/>
      <c r="L204" s="96">
        <f t="shared" si="33"/>
        <v>0</v>
      </c>
      <c r="M204" s="110"/>
      <c r="N204" s="52"/>
      <c r="O204" s="96">
        <f t="shared" si="34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7"/>
        <v>5712</v>
      </c>
      <c r="D205" s="229">
        <f>D206+D216+D217+D226+D227+D228+D230</f>
        <v>5362</v>
      </c>
      <c r="E205" s="43">
        <f>E206+E216+E217+E226+E227+E228+E230</f>
        <v>0</v>
      </c>
      <c r="F205" s="230">
        <f t="shared" si="31"/>
        <v>5362</v>
      </c>
      <c r="G205" s="229">
        <f>G206+G216+G217+G226+G227+G228+G230</f>
        <v>0</v>
      </c>
      <c r="H205" s="91">
        <f>H206+H216+H217+H226+H227+H228+H230</f>
        <v>350</v>
      </c>
      <c r="I205" s="101">
        <f t="shared" si="32"/>
        <v>350</v>
      </c>
      <c r="J205" s="229">
        <f>J206+J216+J217+J226+J227+J228+J230</f>
        <v>0</v>
      </c>
      <c r="K205" s="91">
        <f>K206+K216+K217+K226+K227+K228+K230</f>
        <v>0</v>
      </c>
      <c r="L205" s="101">
        <f t="shared" si="33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34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7"/>
        <v>0</v>
      </c>
      <c r="D206" s="115">
        <f>SUM(D207:D215)</f>
        <v>0</v>
      </c>
      <c r="E206" s="93">
        <f>SUM(E207:E215)</f>
        <v>0</v>
      </c>
      <c r="F206" s="231">
        <f t="shared" si="31"/>
        <v>0</v>
      </c>
      <c r="G206" s="115">
        <f>SUM(G207:G215)</f>
        <v>0</v>
      </c>
      <c r="H206" s="179">
        <f>SUM(H207:H215)</f>
        <v>0</v>
      </c>
      <c r="I206" s="94">
        <f t="shared" si="32"/>
        <v>0</v>
      </c>
      <c r="J206" s="115">
        <f>SUM(J207:J215)</f>
        <v>0</v>
      </c>
      <c r="K206" s="179">
        <f>SUM(K207:K215)</f>
        <v>0</v>
      </c>
      <c r="L206" s="94">
        <f t="shared" si="33"/>
        <v>0</v>
      </c>
      <c r="M206" s="120">
        <f>SUM(M207:M215)</f>
        <v>0</v>
      </c>
      <c r="N206" s="93">
        <f>SUM(N207:N215)</f>
        <v>0</v>
      </c>
      <c r="O206" s="94">
        <f t="shared" si="34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7"/>
        <v>0</v>
      </c>
      <c r="D207" s="232"/>
      <c r="E207" s="47"/>
      <c r="F207" s="127">
        <f t="shared" si="31"/>
        <v>0</v>
      </c>
      <c r="G207" s="232"/>
      <c r="H207" s="180"/>
      <c r="I207" s="95">
        <f t="shared" si="32"/>
        <v>0</v>
      </c>
      <c r="J207" s="232"/>
      <c r="K207" s="180"/>
      <c r="L207" s="95">
        <f t="shared" si="33"/>
        <v>0</v>
      </c>
      <c r="M207" s="275"/>
      <c r="N207" s="47"/>
      <c r="O207" s="95">
        <f t="shared" si="34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7"/>
        <v>0</v>
      </c>
      <c r="D208" s="233"/>
      <c r="E208" s="52"/>
      <c r="F208" s="126">
        <f t="shared" si="31"/>
        <v>0</v>
      </c>
      <c r="G208" s="233"/>
      <c r="H208" s="181"/>
      <c r="I208" s="96">
        <f t="shared" si="32"/>
        <v>0</v>
      </c>
      <c r="J208" s="233"/>
      <c r="K208" s="181"/>
      <c r="L208" s="96">
        <f t="shared" si="33"/>
        <v>0</v>
      </c>
      <c r="M208" s="110"/>
      <c r="N208" s="52"/>
      <c r="O208" s="96">
        <f t="shared" si="34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7"/>
        <v>0</v>
      </c>
      <c r="D209" s="233"/>
      <c r="E209" s="52"/>
      <c r="F209" s="126">
        <f t="shared" si="31"/>
        <v>0</v>
      </c>
      <c r="G209" s="233"/>
      <c r="H209" s="181"/>
      <c r="I209" s="96">
        <f t="shared" si="32"/>
        <v>0</v>
      </c>
      <c r="J209" s="233"/>
      <c r="K209" s="181"/>
      <c r="L209" s="96">
        <f t="shared" si="33"/>
        <v>0</v>
      </c>
      <c r="M209" s="110"/>
      <c r="N209" s="52"/>
      <c r="O209" s="96">
        <f t="shared" si="34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7"/>
        <v>0</v>
      </c>
      <c r="D210" s="233"/>
      <c r="E210" s="52"/>
      <c r="F210" s="126">
        <f t="shared" si="31"/>
        <v>0</v>
      </c>
      <c r="G210" s="233"/>
      <c r="H210" s="181"/>
      <c r="I210" s="96">
        <f t="shared" si="32"/>
        <v>0</v>
      </c>
      <c r="J210" s="233"/>
      <c r="K210" s="181"/>
      <c r="L210" s="96">
        <f t="shared" si="33"/>
        <v>0</v>
      </c>
      <c r="M210" s="110"/>
      <c r="N210" s="52"/>
      <c r="O210" s="96">
        <f t="shared" si="34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7"/>
        <v>0</v>
      </c>
      <c r="D211" s="233"/>
      <c r="E211" s="52"/>
      <c r="F211" s="126">
        <f t="shared" si="31"/>
        <v>0</v>
      </c>
      <c r="G211" s="233"/>
      <c r="H211" s="181"/>
      <c r="I211" s="96">
        <f t="shared" si="32"/>
        <v>0</v>
      </c>
      <c r="J211" s="233"/>
      <c r="K211" s="181"/>
      <c r="L211" s="96">
        <f t="shared" si="33"/>
        <v>0</v>
      </c>
      <c r="M211" s="110"/>
      <c r="N211" s="52"/>
      <c r="O211" s="96">
        <f t="shared" si="34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7"/>
        <v>0</v>
      </c>
      <c r="D212" s="233"/>
      <c r="E212" s="52"/>
      <c r="F212" s="126">
        <f t="shared" si="31"/>
        <v>0</v>
      </c>
      <c r="G212" s="233"/>
      <c r="H212" s="181"/>
      <c r="I212" s="96">
        <f t="shared" si="32"/>
        <v>0</v>
      </c>
      <c r="J212" s="233"/>
      <c r="K212" s="181"/>
      <c r="L212" s="96">
        <f t="shared" si="33"/>
        <v>0</v>
      </c>
      <c r="M212" s="110"/>
      <c r="N212" s="52"/>
      <c r="O212" s="96">
        <f t="shared" si="34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7"/>
        <v>0</v>
      </c>
      <c r="D213" s="233"/>
      <c r="E213" s="52"/>
      <c r="F213" s="126">
        <f t="shared" si="31"/>
        <v>0</v>
      </c>
      <c r="G213" s="233"/>
      <c r="H213" s="181"/>
      <c r="I213" s="96">
        <f t="shared" si="32"/>
        <v>0</v>
      </c>
      <c r="J213" s="233"/>
      <c r="K213" s="181"/>
      <c r="L213" s="96">
        <f t="shared" si="33"/>
        <v>0</v>
      </c>
      <c r="M213" s="110"/>
      <c r="N213" s="52"/>
      <c r="O213" s="96">
        <f t="shared" si="34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7"/>
        <v>0</v>
      </c>
      <c r="D214" s="233"/>
      <c r="E214" s="52"/>
      <c r="F214" s="126">
        <f t="shared" si="31"/>
        <v>0</v>
      </c>
      <c r="G214" s="233"/>
      <c r="H214" s="181"/>
      <c r="I214" s="96">
        <f t="shared" si="32"/>
        <v>0</v>
      </c>
      <c r="J214" s="233"/>
      <c r="K214" s="181"/>
      <c r="L214" s="96">
        <f t="shared" si="33"/>
        <v>0</v>
      </c>
      <c r="M214" s="110"/>
      <c r="N214" s="52"/>
      <c r="O214" s="96">
        <f t="shared" si="34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7"/>
        <v>0</v>
      </c>
      <c r="D215" s="233"/>
      <c r="E215" s="52"/>
      <c r="F215" s="126">
        <f t="shared" si="31"/>
        <v>0</v>
      </c>
      <c r="G215" s="233"/>
      <c r="H215" s="181"/>
      <c r="I215" s="96">
        <f t="shared" si="32"/>
        <v>0</v>
      </c>
      <c r="J215" s="233"/>
      <c r="K215" s="181"/>
      <c r="L215" s="96">
        <f t="shared" si="33"/>
        <v>0</v>
      </c>
      <c r="M215" s="110"/>
      <c r="N215" s="52"/>
      <c r="O215" s="96">
        <f t="shared" si="34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7"/>
        <v>0</v>
      </c>
      <c r="D216" s="233"/>
      <c r="E216" s="52"/>
      <c r="F216" s="126">
        <f t="shared" si="31"/>
        <v>0</v>
      </c>
      <c r="G216" s="233"/>
      <c r="H216" s="181"/>
      <c r="I216" s="96">
        <f t="shared" si="32"/>
        <v>0</v>
      </c>
      <c r="J216" s="233"/>
      <c r="K216" s="181"/>
      <c r="L216" s="96">
        <f t="shared" si="33"/>
        <v>0</v>
      </c>
      <c r="M216" s="110"/>
      <c r="N216" s="52"/>
      <c r="O216" s="96">
        <f t="shared" si="34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7"/>
        <v>5712</v>
      </c>
      <c r="D217" s="234">
        <f>SUM(D218:D225)</f>
        <v>5362</v>
      </c>
      <c r="E217" s="34">
        <f>SUM(E218:E225)</f>
        <v>0</v>
      </c>
      <c r="F217" s="131">
        <f t="shared" si="31"/>
        <v>5362</v>
      </c>
      <c r="G217" s="234">
        <f>SUM(G218:G225)</f>
        <v>0</v>
      </c>
      <c r="H217" s="104">
        <f>SUM(H218:H225)</f>
        <v>350</v>
      </c>
      <c r="I217" s="98">
        <f t="shared" si="32"/>
        <v>350</v>
      </c>
      <c r="J217" s="234">
        <f>SUM(J218:J225)</f>
        <v>0</v>
      </c>
      <c r="K217" s="104">
        <f>SUM(K218:K225)</f>
        <v>0</v>
      </c>
      <c r="L217" s="98">
        <f t="shared" si="33"/>
        <v>0</v>
      </c>
      <c r="M217" s="119">
        <f>SUM(M218:M225)</f>
        <v>0</v>
      </c>
      <c r="N217" s="34">
        <f>SUM(N218:N225)</f>
        <v>0</v>
      </c>
      <c r="O217" s="98">
        <f t="shared" si="34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7"/>
        <v>0</v>
      </c>
      <c r="D218" s="233"/>
      <c r="E218" s="52"/>
      <c r="F218" s="126">
        <f t="shared" si="31"/>
        <v>0</v>
      </c>
      <c r="G218" s="233"/>
      <c r="H218" s="181"/>
      <c r="I218" s="96">
        <f t="shared" si="32"/>
        <v>0</v>
      </c>
      <c r="J218" s="233"/>
      <c r="K218" s="181"/>
      <c r="L218" s="96">
        <f t="shared" si="33"/>
        <v>0</v>
      </c>
      <c r="M218" s="110"/>
      <c r="N218" s="52"/>
      <c r="O218" s="96">
        <f t="shared" si="34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7"/>
        <v>2988</v>
      </c>
      <c r="D219" s="233">
        <v>2988</v>
      </c>
      <c r="E219" s="52"/>
      <c r="F219" s="126">
        <f t="shared" si="31"/>
        <v>2988</v>
      </c>
      <c r="G219" s="233"/>
      <c r="H219" s="181"/>
      <c r="I219" s="96">
        <f t="shared" si="32"/>
        <v>0</v>
      </c>
      <c r="J219" s="233"/>
      <c r="K219" s="181"/>
      <c r="L219" s="96">
        <f t="shared" si="33"/>
        <v>0</v>
      </c>
      <c r="M219" s="110"/>
      <c r="N219" s="52"/>
      <c r="O219" s="96">
        <f t="shared" si="34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7"/>
        <v>350</v>
      </c>
      <c r="D220" s="233"/>
      <c r="E220" s="52"/>
      <c r="F220" s="126">
        <f t="shared" si="31"/>
        <v>0</v>
      </c>
      <c r="G220" s="233"/>
      <c r="H220" s="181">
        <v>350</v>
      </c>
      <c r="I220" s="96">
        <f t="shared" si="32"/>
        <v>350</v>
      </c>
      <c r="J220" s="233"/>
      <c r="K220" s="181"/>
      <c r="L220" s="96">
        <f t="shared" si="33"/>
        <v>0</v>
      </c>
      <c r="M220" s="110"/>
      <c r="N220" s="52"/>
      <c r="O220" s="96">
        <f t="shared" si="34"/>
        <v>0</v>
      </c>
      <c r="P220" s="351" t="s">
        <v>355</v>
      </c>
    </row>
    <row r="221" spans="1:16" ht="24" x14ac:dyDescent="0.25">
      <c r="A221" s="31">
        <v>5234</v>
      </c>
      <c r="B221" s="50" t="s">
        <v>193</v>
      </c>
      <c r="C221" s="343">
        <f t="shared" si="27"/>
        <v>0</v>
      </c>
      <c r="D221" s="233"/>
      <c r="E221" s="52"/>
      <c r="F221" s="126">
        <f t="shared" si="31"/>
        <v>0</v>
      </c>
      <c r="G221" s="233"/>
      <c r="H221" s="181"/>
      <c r="I221" s="96">
        <f t="shared" si="32"/>
        <v>0</v>
      </c>
      <c r="J221" s="233"/>
      <c r="K221" s="181"/>
      <c r="L221" s="96">
        <f t="shared" si="33"/>
        <v>0</v>
      </c>
      <c r="M221" s="110"/>
      <c r="N221" s="52"/>
      <c r="O221" s="96">
        <f t="shared" si="34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7"/>
        <v>0</v>
      </c>
      <c r="D222" s="233"/>
      <c r="E222" s="52"/>
      <c r="F222" s="126">
        <f t="shared" si="31"/>
        <v>0</v>
      </c>
      <c r="G222" s="233"/>
      <c r="H222" s="181"/>
      <c r="I222" s="96">
        <f t="shared" si="32"/>
        <v>0</v>
      </c>
      <c r="J222" s="233"/>
      <c r="K222" s="181"/>
      <c r="L222" s="96">
        <f t="shared" si="33"/>
        <v>0</v>
      </c>
      <c r="M222" s="110"/>
      <c r="N222" s="52"/>
      <c r="O222" s="96">
        <f t="shared" si="34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7"/>
        <v>0</v>
      </c>
      <c r="D223" s="233"/>
      <c r="E223" s="52"/>
      <c r="F223" s="126">
        <f t="shared" si="31"/>
        <v>0</v>
      </c>
      <c r="G223" s="233"/>
      <c r="H223" s="181"/>
      <c r="I223" s="96">
        <f t="shared" si="32"/>
        <v>0</v>
      </c>
      <c r="J223" s="233"/>
      <c r="K223" s="181"/>
      <c r="L223" s="96">
        <f t="shared" si="33"/>
        <v>0</v>
      </c>
      <c r="M223" s="110"/>
      <c r="N223" s="52"/>
      <c r="O223" s="96">
        <f t="shared" si="34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7"/>
        <v>2374</v>
      </c>
      <c r="D224" s="233">
        <v>2374</v>
      </c>
      <c r="E224" s="52"/>
      <c r="F224" s="126">
        <f t="shared" si="31"/>
        <v>2374</v>
      </c>
      <c r="G224" s="233"/>
      <c r="H224" s="181"/>
      <c r="I224" s="96">
        <f t="shared" si="32"/>
        <v>0</v>
      </c>
      <c r="J224" s="233"/>
      <c r="K224" s="181"/>
      <c r="L224" s="96">
        <f t="shared" si="33"/>
        <v>0</v>
      </c>
      <c r="M224" s="110"/>
      <c r="N224" s="52"/>
      <c r="O224" s="96">
        <f t="shared" si="34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7"/>
        <v>0</v>
      </c>
      <c r="D225" s="233"/>
      <c r="E225" s="52"/>
      <c r="F225" s="126">
        <f t="shared" si="31"/>
        <v>0</v>
      </c>
      <c r="G225" s="233"/>
      <c r="H225" s="181"/>
      <c r="I225" s="96">
        <f t="shared" si="32"/>
        <v>0</v>
      </c>
      <c r="J225" s="233"/>
      <c r="K225" s="181"/>
      <c r="L225" s="96">
        <f t="shared" si="33"/>
        <v>0</v>
      </c>
      <c r="M225" s="110"/>
      <c r="N225" s="52"/>
      <c r="O225" s="96">
        <f t="shared" si="34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7"/>
        <v>0</v>
      </c>
      <c r="D226" s="233"/>
      <c r="E226" s="52"/>
      <c r="F226" s="126">
        <f t="shared" si="31"/>
        <v>0</v>
      </c>
      <c r="G226" s="233"/>
      <c r="H226" s="181"/>
      <c r="I226" s="96">
        <f t="shared" si="32"/>
        <v>0</v>
      </c>
      <c r="J226" s="233"/>
      <c r="K226" s="181"/>
      <c r="L226" s="96">
        <f t="shared" si="33"/>
        <v>0</v>
      </c>
      <c r="M226" s="110"/>
      <c r="N226" s="52"/>
      <c r="O226" s="96">
        <f t="shared" si="34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7"/>
        <v>0</v>
      </c>
      <c r="D227" s="233"/>
      <c r="E227" s="52"/>
      <c r="F227" s="126">
        <f t="shared" si="31"/>
        <v>0</v>
      </c>
      <c r="G227" s="233"/>
      <c r="H227" s="181"/>
      <c r="I227" s="96">
        <f t="shared" si="32"/>
        <v>0</v>
      </c>
      <c r="J227" s="233"/>
      <c r="K227" s="181"/>
      <c r="L227" s="96">
        <f t="shared" si="33"/>
        <v>0</v>
      </c>
      <c r="M227" s="110"/>
      <c r="N227" s="52"/>
      <c r="O227" s="96">
        <f t="shared" si="34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7"/>
        <v>0</v>
      </c>
      <c r="D228" s="234">
        <f>SUM(D229)</f>
        <v>0</v>
      </c>
      <c r="E228" s="34">
        <f>SUM(E229)</f>
        <v>0</v>
      </c>
      <c r="F228" s="131">
        <f t="shared" si="31"/>
        <v>0</v>
      </c>
      <c r="G228" s="234">
        <f>SUM(G229)</f>
        <v>0</v>
      </c>
      <c r="H228" s="104">
        <f>SUM(H229)</f>
        <v>0</v>
      </c>
      <c r="I228" s="98">
        <f t="shared" si="32"/>
        <v>0</v>
      </c>
      <c r="J228" s="234">
        <f>SUM(J229)</f>
        <v>0</v>
      </c>
      <c r="K228" s="104">
        <f>SUM(K229)</f>
        <v>0</v>
      </c>
      <c r="L228" s="98">
        <f t="shared" si="33"/>
        <v>0</v>
      </c>
      <c r="M228" s="119">
        <f>SUM(M229)</f>
        <v>0</v>
      </c>
      <c r="N228" s="34">
        <f>SUM(N229)</f>
        <v>0</v>
      </c>
      <c r="O228" s="98">
        <f t="shared" si="34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7"/>
        <v>0</v>
      </c>
      <c r="D229" s="233"/>
      <c r="E229" s="52"/>
      <c r="F229" s="126">
        <f t="shared" si="31"/>
        <v>0</v>
      </c>
      <c r="G229" s="233"/>
      <c r="H229" s="181"/>
      <c r="I229" s="96">
        <f t="shared" si="32"/>
        <v>0</v>
      </c>
      <c r="J229" s="233"/>
      <c r="K229" s="181"/>
      <c r="L229" s="96">
        <f t="shared" si="33"/>
        <v>0</v>
      </c>
      <c r="M229" s="110"/>
      <c r="N229" s="52"/>
      <c r="O229" s="96">
        <f t="shared" si="34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7"/>
        <v>0</v>
      </c>
      <c r="D230" s="235"/>
      <c r="E230" s="99"/>
      <c r="F230" s="236">
        <f t="shared" si="31"/>
        <v>0</v>
      </c>
      <c r="G230" s="235"/>
      <c r="H230" s="182"/>
      <c r="I230" s="100">
        <f t="shared" si="32"/>
        <v>0</v>
      </c>
      <c r="J230" s="235"/>
      <c r="K230" s="182"/>
      <c r="L230" s="100">
        <f t="shared" si="33"/>
        <v>0</v>
      </c>
      <c r="M230" s="282"/>
      <c r="N230" s="99"/>
      <c r="O230" s="100">
        <f t="shared" si="34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7"/>
        <v>0</v>
      </c>
      <c r="D231" s="227">
        <f>D232+D252+D259</f>
        <v>0</v>
      </c>
      <c r="E231" s="88">
        <f>E232+E252+E259</f>
        <v>0</v>
      </c>
      <c r="F231" s="228">
        <f t="shared" si="31"/>
        <v>0</v>
      </c>
      <c r="G231" s="227">
        <f>G232+G252+G259</f>
        <v>0</v>
      </c>
      <c r="H231" s="178">
        <f>H232+H252+H259</f>
        <v>0</v>
      </c>
      <c r="I231" s="89">
        <f t="shared" si="32"/>
        <v>0</v>
      </c>
      <c r="J231" s="227">
        <f>J232+J252+J259</f>
        <v>0</v>
      </c>
      <c r="K231" s="178">
        <f>K232+K252+K259</f>
        <v>0</v>
      </c>
      <c r="L231" s="89">
        <f t="shared" si="33"/>
        <v>0</v>
      </c>
      <c r="M231" s="122">
        <f>M232+M252+M259</f>
        <v>0</v>
      </c>
      <c r="N231" s="88">
        <f>N232+N252+N259</f>
        <v>0</v>
      </c>
      <c r="O231" s="89">
        <f t="shared" si="34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32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33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34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7"/>
        <v>0</v>
      </c>
      <c r="D233" s="232"/>
      <c r="E233" s="47"/>
      <c r="F233" s="127">
        <f t="shared" si="31"/>
        <v>0</v>
      </c>
      <c r="G233" s="232"/>
      <c r="H233" s="180"/>
      <c r="I233" s="95">
        <f t="shared" si="32"/>
        <v>0</v>
      </c>
      <c r="J233" s="232"/>
      <c r="K233" s="180"/>
      <c r="L233" s="95">
        <f t="shared" si="33"/>
        <v>0</v>
      </c>
      <c r="M233" s="275"/>
      <c r="N233" s="47"/>
      <c r="O233" s="95">
        <f t="shared" si="34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7"/>
        <v>0</v>
      </c>
      <c r="D234" s="233">
        <f>SUM(D235)</f>
        <v>0</v>
      </c>
      <c r="E234" s="181">
        <f>SUM(E235)</f>
        <v>0</v>
      </c>
      <c r="F234" s="131">
        <f t="shared" si="31"/>
        <v>0</v>
      </c>
      <c r="G234" s="233">
        <f>SUM(G235)</f>
        <v>0</v>
      </c>
      <c r="H234" s="181">
        <f>SUM(H235)</f>
        <v>0</v>
      </c>
      <c r="I234" s="98">
        <f t="shared" si="32"/>
        <v>0</v>
      </c>
      <c r="J234" s="233">
        <f>SUM(J235)</f>
        <v>0</v>
      </c>
      <c r="K234" s="181">
        <f>SUM(K235)</f>
        <v>0</v>
      </c>
      <c r="L234" s="98">
        <f t="shared" si="33"/>
        <v>0</v>
      </c>
      <c r="M234" s="233">
        <f>SUM(M235)</f>
        <v>0</v>
      </c>
      <c r="N234" s="181">
        <f>SUM(N235)</f>
        <v>0</v>
      </c>
      <c r="O234" s="98">
        <f t="shared" si="34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7"/>
        <v>0</v>
      </c>
      <c r="D235" s="233"/>
      <c r="E235" s="52"/>
      <c r="F235" s="131">
        <f t="shared" si="31"/>
        <v>0</v>
      </c>
      <c r="G235" s="233"/>
      <c r="H235" s="181"/>
      <c r="I235" s="98">
        <f t="shared" si="32"/>
        <v>0</v>
      </c>
      <c r="J235" s="233"/>
      <c r="K235" s="181"/>
      <c r="L235" s="98">
        <f t="shared" si="33"/>
        <v>0</v>
      </c>
      <c r="M235" s="110"/>
      <c r="N235" s="52"/>
      <c r="O235" s="98">
        <f t="shared" si="34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7"/>
        <v>0</v>
      </c>
      <c r="D236" s="234">
        <f>SUM(D237:D238)</f>
        <v>0</v>
      </c>
      <c r="E236" s="34">
        <f>SUM(E237:E238)</f>
        <v>0</v>
      </c>
      <c r="F236" s="131">
        <f t="shared" si="31"/>
        <v>0</v>
      </c>
      <c r="G236" s="234">
        <f>SUM(G237:G238)</f>
        <v>0</v>
      </c>
      <c r="H236" s="104">
        <f>SUM(H237:H238)</f>
        <v>0</v>
      </c>
      <c r="I236" s="98">
        <f t="shared" si="32"/>
        <v>0</v>
      </c>
      <c r="J236" s="234">
        <f>SUM(J237:J238)</f>
        <v>0</v>
      </c>
      <c r="K236" s="104">
        <f>SUM(K237:K238)</f>
        <v>0</v>
      </c>
      <c r="L236" s="98">
        <f t="shared" si="33"/>
        <v>0</v>
      </c>
      <c r="M236" s="119">
        <f>SUM(M237:M238)</f>
        <v>0</v>
      </c>
      <c r="N236" s="34">
        <f>SUM(N237:N238)</f>
        <v>0</v>
      </c>
      <c r="O236" s="98">
        <f t="shared" si="34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7"/>
        <v>0</v>
      </c>
      <c r="D237" s="233"/>
      <c r="E237" s="52"/>
      <c r="F237" s="126">
        <f t="shared" si="31"/>
        <v>0</v>
      </c>
      <c r="G237" s="233"/>
      <c r="H237" s="181"/>
      <c r="I237" s="96">
        <f t="shared" si="32"/>
        <v>0</v>
      </c>
      <c r="J237" s="233"/>
      <c r="K237" s="181"/>
      <c r="L237" s="96">
        <f t="shared" si="33"/>
        <v>0</v>
      </c>
      <c r="M237" s="110"/>
      <c r="N237" s="52"/>
      <c r="O237" s="96">
        <f t="shared" si="34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7"/>
        <v>0</v>
      </c>
      <c r="D238" s="233"/>
      <c r="E238" s="52"/>
      <c r="F238" s="126">
        <f t="shared" si="31"/>
        <v>0</v>
      </c>
      <c r="G238" s="233"/>
      <c r="H238" s="181"/>
      <c r="I238" s="96">
        <f t="shared" si="32"/>
        <v>0</v>
      </c>
      <c r="J238" s="233"/>
      <c r="K238" s="181"/>
      <c r="L238" s="96">
        <f t="shared" si="33"/>
        <v>0</v>
      </c>
      <c r="M238" s="110"/>
      <c r="N238" s="52"/>
      <c r="O238" s="96">
        <f t="shared" si="34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7"/>
        <v>0</v>
      </c>
      <c r="D239" s="234">
        <f>SUM(D240:D244)</f>
        <v>0</v>
      </c>
      <c r="E239" s="34">
        <f>SUM(E240:E244)</f>
        <v>0</v>
      </c>
      <c r="F239" s="131">
        <f t="shared" si="31"/>
        <v>0</v>
      </c>
      <c r="G239" s="234">
        <f>SUM(G240:G244)</f>
        <v>0</v>
      </c>
      <c r="H239" s="104">
        <f>SUM(H240:H244)</f>
        <v>0</v>
      </c>
      <c r="I239" s="98">
        <f t="shared" si="32"/>
        <v>0</v>
      </c>
      <c r="J239" s="234">
        <f>SUM(J240:J244)</f>
        <v>0</v>
      </c>
      <c r="K239" s="104">
        <f>SUM(K240:K244)</f>
        <v>0</v>
      </c>
      <c r="L239" s="98">
        <f t="shared" si="33"/>
        <v>0</v>
      </c>
      <c r="M239" s="119">
        <f>SUM(M240:M244)</f>
        <v>0</v>
      </c>
      <c r="N239" s="34">
        <f>SUM(N240:N244)</f>
        <v>0</v>
      </c>
      <c r="O239" s="98">
        <f t="shared" si="34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7"/>
        <v>0</v>
      </c>
      <c r="D240" s="233"/>
      <c r="E240" s="52"/>
      <c r="F240" s="126">
        <f t="shared" si="31"/>
        <v>0</v>
      </c>
      <c r="G240" s="233"/>
      <c r="H240" s="181"/>
      <c r="I240" s="96">
        <f t="shared" si="32"/>
        <v>0</v>
      </c>
      <c r="J240" s="233"/>
      <c r="K240" s="181"/>
      <c r="L240" s="96">
        <f t="shared" si="33"/>
        <v>0</v>
      </c>
      <c r="M240" s="110"/>
      <c r="N240" s="52"/>
      <c r="O240" s="96">
        <f t="shared" si="34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7"/>
        <v>0</v>
      </c>
      <c r="D241" s="233"/>
      <c r="E241" s="52"/>
      <c r="F241" s="126">
        <f t="shared" si="31"/>
        <v>0</v>
      </c>
      <c r="G241" s="233"/>
      <c r="H241" s="181"/>
      <c r="I241" s="96">
        <f t="shared" si="32"/>
        <v>0</v>
      </c>
      <c r="J241" s="233"/>
      <c r="K241" s="181"/>
      <c r="L241" s="96">
        <f t="shared" si="33"/>
        <v>0</v>
      </c>
      <c r="M241" s="110"/>
      <c r="N241" s="52"/>
      <c r="O241" s="96">
        <f t="shared" si="34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7"/>
        <v>0</v>
      </c>
      <c r="D242" s="233"/>
      <c r="E242" s="52"/>
      <c r="F242" s="126">
        <f t="shared" si="31"/>
        <v>0</v>
      </c>
      <c r="G242" s="233"/>
      <c r="H242" s="181"/>
      <c r="I242" s="96">
        <f t="shared" si="32"/>
        <v>0</v>
      </c>
      <c r="J242" s="233"/>
      <c r="K242" s="181"/>
      <c r="L242" s="96">
        <f t="shared" si="33"/>
        <v>0</v>
      </c>
      <c r="M242" s="110"/>
      <c r="N242" s="52"/>
      <c r="O242" s="96">
        <f t="shared" si="34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7"/>
        <v>0</v>
      </c>
      <c r="D243" s="233"/>
      <c r="E243" s="52"/>
      <c r="F243" s="126">
        <f t="shared" si="31"/>
        <v>0</v>
      </c>
      <c r="G243" s="233"/>
      <c r="H243" s="181"/>
      <c r="I243" s="96">
        <f t="shared" si="32"/>
        <v>0</v>
      </c>
      <c r="J243" s="233"/>
      <c r="K243" s="181"/>
      <c r="L243" s="96">
        <f t="shared" si="33"/>
        <v>0</v>
      </c>
      <c r="M243" s="110"/>
      <c r="N243" s="52"/>
      <c r="O243" s="96">
        <f t="shared" si="34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7"/>
        <v>0</v>
      </c>
      <c r="D244" s="233"/>
      <c r="E244" s="52"/>
      <c r="F244" s="126">
        <f t="shared" si="31"/>
        <v>0</v>
      </c>
      <c r="G244" s="233"/>
      <c r="H244" s="181"/>
      <c r="I244" s="96">
        <f t="shared" si="32"/>
        <v>0</v>
      </c>
      <c r="J244" s="233"/>
      <c r="K244" s="181"/>
      <c r="L244" s="96">
        <f t="shared" si="33"/>
        <v>0</v>
      </c>
      <c r="M244" s="110"/>
      <c r="N244" s="52"/>
      <c r="O244" s="96">
        <f t="shared" si="34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7"/>
        <v>0</v>
      </c>
      <c r="D245" s="233"/>
      <c r="E245" s="52"/>
      <c r="F245" s="126">
        <f t="shared" ref="F245:F286" si="38">D245+E245</f>
        <v>0</v>
      </c>
      <c r="G245" s="233"/>
      <c r="H245" s="181"/>
      <c r="I245" s="96">
        <f t="shared" ref="I245:I286" si="39">G245+H245</f>
        <v>0</v>
      </c>
      <c r="J245" s="233"/>
      <c r="K245" s="181"/>
      <c r="L245" s="96">
        <f t="shared" ref="L245:L286" si="40">J245+K245</f>
        <v>0</v>
      </c>
      <c r="M245" s="110"/>
      <c r="N245" s="52"/>
      <c r="O245" s="96">
        <f t="shared" ref="O245:O276" si="41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7"/>
        <v>0</v>
      </c>
      <c r="D246" s="233"/>
      <c r="E246" s="52"/>
      <c r="F246" s="126">
        <f t="shared" si="38"/>
        <v>0</v>
      </c>
      <c r="G246" s="233"/>
      <c r="H246" s="181"/>
      <c r="I246" s="96">
        <f t="shared" si="39"/>
        <v>0</v>
      </c>
      <c r="J246" s="233"/>
      <c r="K246" s="181"/>
      <c r="L246" s="96">
        <f t="shared" si="40"/>
        <v>0</v>
      </c>
      <c r="M246" s="110"/>
      <c r="N246" s="52"/>
      <c r="O246" s="96">
        <f t="shared" si="41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7"/>
        <v>0</v>
      </c>
      <c r="D247" s="237">
        <f>SUM(D248:D251)</f>
        <v>0</v>
      </c>
      <c r="E247" s="60">
        <f>SUM(E248:E251)</f>
        <v>0</v>
      </c>
      <c r="F247" s="238">
        <f t="shared" si="38"/>
        <v>0</v>
      </c>
      <c r="G247" s="237">
        <f>SUM(G248:G251)</f>
        <v>0</v>
      </c>
      <c r="H247" s="183">
        <f t="shared" ref="H247" si="42">SUM(H248:H251)</f>
        <v>0</v>
      </c>
      <c r="I247" s="103">
        <f t="shared" si="39"/>
        <v>0</v>
      </c>
      <c r="J247" s="237">
        <f>SUM(J248:J251)</f>
        <v>0</v>
      </c>
      <c r="K247" s="183">
        <f t="shared" ref="K247" si="43">SUM(K248:K251)</f>
        <v>0</v>
      </c>
      <c r="L247" s="103">
        <f t="shared" si="40"/>
        <v>0</v>
      </c>
      <c r="M247" s="125">
        <f t="shared" ref="M247:N247" si="44">SUM(M248:M251)</f>
        <v>0</v>
      </c>
      <c r="N247" s="293">
        <f t="shared" si="44"/>
        <v>0</v>
      </c>
      <c r="O247" s="298">
        <f t="shared" si="41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7"/>
        <v>0</v>
      </c>
      <c r="D248" s="233"/>
      <c r="E248" s="52"/>
      <c r="F248" s="126">
        <f t="shared" si="38"/>
        <v>0</v>
      </c>
      <c r="G248" s="233"/>
      <c r="H248" s="181"/>
      <c r="I248" s="96">
        <f t="shared" si="39"/>
        <v>0</v>
      </c>
      <c r="J248" s="233"/>
      <c r="K248" s="181"/>
      <c r="L248" s="96">
        <f t="shared" si="40"/>
        <v>0</v>
      </c>
      <c r="M248" s="110"/>
      <c r="N248" s="52"/>
      <c r="O248" s="96">
        <f t="shared" si="41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7"/>
        <v>0</v>
      </c>
      <c r="D249" s="233"/>
      <c r="E249" s="52"/>
      <c r="F249" s="126">
        <f t="shared" si="38"/>
        <v>0</v>
      </c>
      <c r="G249" s="233"/>
      <c r="H249" s="181"/>
      <c r="I249" s="96">
        <f t="shared" si="39"/>
        <v>0</v>
      </c>
      <c r="J249" s="233"/>
      <c r="K249" s="181"/>
      <c r="L249" s="96">
        <f t="shared" si="40"/>
        <v>0</v>
      </c>
      <c r="M249" s="110"/>
      <c r="N249" s="52"/>
      <c r="O249" s="96">
        <f t="shared" si="41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7"/>
        <v>0</v>
      </c>
      <c r="D250" s="233"/>
      <c r="E250" s="52"/>
      <c r="F250" s="126">
        <f t="shared" si="38"/>
        <v>0</v>
      </c>
      <c r="G250" s="233"/>
      <c r="H250" s="181"/>
      <c r="I250" s="96">
        <f t="shared" si="39"/>
        <v>0</v>
      </c>
      <c r="J250" s="233"/>
      <c r="K250" s="181"/>
      <c r="L250" s="96">
        <f t="shared" si="40"/>
        <v>0</v>
      </c>
      <c r="M250" s="110"/>
      <c r="N250" s="52"/>
      <c r="O250" s="96">
        <f t="shared" si="41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7"/>
        <v>0</v>
      </c>
      <c r="D251" s="233"/>
      <c r="E251" s="52"/>
      <c r="F251" s="126">
        <f t="shared" si="38"/>
        <v>0</v>
      </c>
      <c r="G251" s="233"/>
      <c r="H251" s="181"/>
      <c r="I251" s="96">
        <f t="shared" si="39"/>
        <v>0</v>
      </c>
      <c r="J251" s="233"/>
      <c r="K251" s="181"/>
      <c r="L251" s="96">
        <f t="shared" si="40"/>
        <v>0</v>
      </c>
      <c r="M251" s="110"/>
      <c r="N251" s="52"/>
      <c r="O251" s="96">
        <f t="shared" si="41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7"/>
        <v>0</v>
      </c>
      <c r="D252" s="229">
        <f>SUM(D253,D257,D258)</f>
        <v>0</v>
      </c>
      <c r="E252" s="43">
        <f>SUM(E253,E257,E258)</f>
        <v>0</v>
      </c>
      <c r="F252" s="230">
        <f t="shared" si="38"/>
        <v>0</v>
      </c>
      <c r="G252" s="229">
        <f>SUM(G253,G257,G258)</f>
        <v>0</v>
      </c>
      <c r="H252" s="91">
        <f t="shared" ref="H252" si="45">SUM(H253,H257,H258)</f>
        <v>0</v>
      </c>
      <c r="I252" s="101">
        <f t="shared" si="39"/>
        <v>0</v>
      </c>
      <c r="J252" s="229">
        <f>SUM(J253,J257,J258)</f>
        <v>0</v>
      </c>
      <c r="K252" s="91">
        <f t="shared" ref="K252" si="46">SUM(K253,K257,K258)</f>
        <v>0</v>
      </c>
      <c r="L252" s="101">
        <f t="shared" si="40"/>
        <v>0</v>
      </c>
      <c r="M252" s="121">
        <f t="shared" ref="M252:N252" si="47">SUM(M253,M257,M258)</f>
        <v>0</v>
      </c>
      <c r="N252" s="55">
        <f t="shared" si="47"/>
        <v>0</v>
      </c>
      <c r="O252" s="265">
        <f t="shared" si="41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7"/>
        <v>0</v>
      </c>
      <c r="D253" s="237">
        <f>SUM(D254:D256)</f>
        <v>0</v>
      </c>
      <c r="E253" s="60">
        <f>SUM(E254:E256)</f>
        <v>0</v>
      </c>
      <c r="F253" s="238">
        <f t="shared" si="38"/>
        <v>0</v>
      </c>
      <c r="G253" s="237">
        <f>SUM(G254:G256)</f>
        <v>0</v>
      </c>
      <c r="H253" s="183">
        <f t="shared" ref="H253" si="48">SUM(H254:H256)</f>
        <v>0</v>
      </c>
      <c r="I253" s="103">
        <f t="shared" si="39"/>
        <v>0</v>
      </c>
      <c r="J253" s="237">
        <f>SUM(J254:J256)</f>
        <v>0</v>
      </c>
      <c r="K253" s="183">
        <f t="shared" ref="K253" si="49">SUM(K254:K256)</f>
        <v>0</v>
      </c>
      <c r="L253" s="103">
        <f t="shared" si="40"/>
        <v>0</v>
      </c>
      <c r="M253" s="124">
        <f t="shared" ref="M253:N253" si="50">SUM(M254:M256)</f>
        <v>0</v>
      </c>
      <c r="N253" s="60">
        <f t="shared" si="50"/>
        <v>0</v>
      </c>
      <c r="O253" s="103">
        <f t="shared" si="41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7"/>
        <v>0</v>
      </c>
      <c r="D254" s="233"/>
      <c r="E254" s="52"/>
      <c r="F254" s="126">
        <f t="shared" si="38"/>
        <v>0</v>
      </c>
      <c r="G254" s="233"/>
      <c r="H254" s="181"/>
      <c r="I254" s="96">
        <f t="shared" si="39"/>
        <v>0</v>
      </c>
      <c r="J254" s="233"/>
      <c r="K254" s="181"/>
      <c r="L254" s="96">
        <f t="shared" si="40"/>
        <v>0</v>
      </c>
      <c r="M254" s="110"/>
      <c r="N254" s="52"/>
      <c r="O254" s="96">
        <f t="shared" si="41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7"/>
        <v>0</v>
      </c>
      <c r="D255" s="233"/>
      <c r="E255" s="52"/>
      <c r="F255" s="126">
        <f t="shared" si="38"/>
        <v>0</v>
      </c>
      <c r="G255" s="233"/>
      <c r="H255" s="181"/>
      <c r="I255" s="96">
        <f t="shared" si="39"/>
        <v>0</v>
      </c>
      <c r="J255" s="233"/>
      <c r="K255" s="181"/>
      <c r="L255" s="96">
        <f t="shared" si="40"/>
        <v>0</v>
      </c>
      <c r="M255" s="110"/>
      <c r="N255" s="52"/>
      <c r="O255" s="96">
        <f t="shared" si="41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7"/>
        <v>0</v>
      </c>
      <c r="D256" s="232"/>
      <c r="E256" s="47"/>
      <c r="F256" s="127">
        <f t="shared" si="38"/>
        <v>0</v>
      </c>
      <c r="G256" s="232"/>
      <c r="H256" s="180"/>
      <c r="I256" s="95">
        <f t="shared" si="39"/>
        <v>0</v>
      </c>
      <c r="J256" s="232"/>
      <c r="K256" s="180"/>
      <c r="L256" s="95">
        <f t="shared" si="40"/>
        <v>0</v>
      </c>
      <c r="M256" s="275"/>
      <c r="N256" s="47"/>
      <c r="O256" s="95">
        <f t="shared" si="41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51">F257+I257+L257+O257</f>
        <v>0</v>
      </c>
      <c r="D257" s="241"/>
      <c r="E257" s="112"/>
      <c r="F257" s="242">
        <f t="shared" si="38"/>
        <v>0</v>
      </c>
      <c r="G257" s="241"/>
      <c r="H257" s="185"/>
      <c r="I257" s="135">
        <f t="shared" si="39"/>
        <v>0</v>
      </c>
      <c r="J257" s="241"/>
      <c r="K257" s="185"/>
      <c r="L257" s="135">
        <f t="shared" si="40"/>
        <v>0</v>
      </c>
      <c r="M257" s="113"/>
      <c r="N257" s="112"/>
      <c r="O257" s="135">
        <f t="shared" si="41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51"/>
        <v>0</v>
      </c>
      <c r="D258" s="233"/>
      <c r="E258" s="52"/>
      <c r="F258" s="126">
        <f t="shared" si="38"/>
        <v>0</v>
      </c>
      <c r="G258" s="233"/>
      <c r="H258" s="181"/>
      <c r="I258" s="96">
        <f t="shared" si="39"/>
        <v>0</v>
      </c>
      <c r="J258" s="233"/>
      <c r="K258" s="181"/>
      <c r="L258" s="96">
        <f t="shared" si="40"/>
        <v>0</v>
      </c>
      <c r="M258" s="110"/>
      <c r="N258" s="52"/>
      <c r="O258" s="96">
        <f t="shared" si="41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51"/>
        <v>0</v>
      </c>
      <c r="D259" s="229">
        <f>SUM(D260,D264)</f>
        <v>0</v>
      </c>
      <c r="E259" s="43">
        <f>SUM(E260,E264)</f>
        <v>0</v>
      </c>
      <c r="F259" s="230">
        <f t="shared" si="38"/>
        <v>0</v>
      </c>
      <c r="G259" s="229">
        <f>SUM(G260,G264)</f>
        <v>0</v>
      </c>
      <c r="H259" s="91">
        <f t="shared" ref="H259" si="52">SUM(H260,H264)</f>
        <v>0</v>
      </c>
      <c r="I259" s="101">
        <f t="shared" si="39"/>
        <v>0</v>
      </c>
      <c r="J259" s="229">
        <f>SUM(J260,J264)</f>
        <v>0</v>
      </c>
      <c r="K259" s="91">
        <f t="shared" ref="K259" si="53">SUM(K260,K264)</f>
        <v>0</v>
      </c>
      <c r="L259" s="101">
        <f t="shared" si="40"/>
        <v>0</v>
      </c>
      <c r="M259" s="121">
        <f t="shared" ref="M259:N259" si="54">SUM(M260,M264)</f>
        <v>0</v>
      </c>
      <c r="N259" s="55">
        <f t="shared" si="54"/>
        <v>0</v>
      </c>
      <c r="O259" s="265">
        <f t="shared" si="41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51"/>
        <v>0</v>
      </c>
      <c r="D260" s="237">
        <f>SUM(D261:D263)</f>
        <v>0</v>
      </c>
      <c r="E260" s="60">
        <f>SUM(E261:E263)</f>
        <v>0</v>
      </c>
      <c r="F260" s="238">
        <f t="shared" si="38"/>
        <v>0</v>
      </c>
      <c r="G260" s="237">
        <f>SUM(G261:G263)</f>
        <v>0</v>
      </c>
      <c r="H260" s="183">
        <f t="shared" ref="H260" si="55">SUM(H261:H263)</f>
        <v>0</v>
      </c>
      <c r="I260" s="103">
        <f t="shared" si="39"/>
        <v>0</v>
      </c>
      <c r="J260" s="237">
        <f>SUM(J261:J263)</f>
        <v>0</v>
      </c>
      <c r="K260" s="183">
        <f t="shared" ref="K260" si="56">SUM(K261:K263)</f>
        <v>0</v>
      </c>
      <c r="L260" s="103">
        <f t="shared" si="40"/>
        <v>0</v>
      </c>
      <c r="M260" s="289">
        <f t="shared" ref="M260:N260" si="57">SUM(M261:M263)</f>
        <v>0</v>
      </c>
      <c r="N260" s="292">
        <f t="shared" si="57"/>
        <v>0</v>
      </c>
      <c r="O260" s="297">
        <f t="shared" si="41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51"/>
        <v>0</v>
      </c>
      <c r="D261" s="233"/>
      <c r="E261" s="52"/>
      <c r="F261" s="126">
        <f t="shared" si="38"/>
        <v>0</v>
      </c>
      <c r="G261" s="233"/>
      <c r="H261" s="181"/>
      <c r="I261" s="96">
        <f t="shared" si="39"/>
        <v>0</v>
      </c>
      <c r="J261" s="233"/>
      <c r="K261" s="181"/>
      <c r="L261" s="96">
        <f t="shared" si="40"/>
        <v>0</v>
      </c>
      <c r="M261" s="110"/>
      <c r="N261" s="52"/>
      <c r="O261" s="96">
        <f t="shared" si="41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51"/>
        <v>0</v>
      </c>
      <c r="D262" s="233"/>
      <c r="E262" s="52"/>
      <c r="F262" s="126">
        <f t="shared" si="38"/>
        <v>0</v>
      </c>
      <c r="G262" s="233"/>
      <c r="H262" s="181"/>
      <c r="I262" s="96">
        <f t="shared" si="39"/>
        <v>0</v>
      </c>
      <c r="J262" s="233"/>
      <c r="K262" s="181"/>
      <c r="L262" s="96">
        <f t="shared" si="40"/>
        <v>0</v>
      </c>
      <c r="M262" s="110"/>
      <c r="N262" s="52"/>
      <c r="O262" s="96">
        <f t="shared" si="41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51"/>
        <v>0</v>
      </c>
      <c r="D263" s="233"/>
      <c r="E263" s="52"/>
      <c r="F263" s="126">
        <f t="shared" si="38"/>
        <v>0</v>
      </c>
      <c r="G263" s="233"/>
      <c r="H263" s="181"/>
      <c r="I263" s="96">
        <f t="shared" si="39"/>
        <v>0</v>
      </c>
      <c r="J263" s="233"/>
      <c r="K263" s="181"/>
      <c r="L263" s="96">
        <f t="shared" si="40"/>
        <v>0</v>
      </c>
      <c r="M263" s="110"/>
      <c r="N263" s="52"/>
      <c r="O263" s="96">
        <f t="shared" si="41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51"/>
        <v>0</v>
      </c>
      <c r="D264" s="234">
        <f>SUM(D265:D268)</f>
        <v>0</v>
      </c>
      <c r="E264" s="34">
        <f>SUM(E265:E268)</f>
        <v>0</v>
      </c>
      <c r="F264" s="131">
        <f t="shared" si="38"/>
        <v>0</v>
      </c>
      <c r="G264" s="234">
        <f>SUM(G265:G268)</f>
        <v>0</v>
      </c>
      <c r="H264" s="104">
        <f>SUM(H265:H268)</f>
        <v>0</v>
      </c>
      <c r="I264" s="98">
        <f t="shared" si="39"/>
        <v>0</v>
      </c>
      <c r="J264" s="234">
        <f>SUM(J265:J268)</f>
        <v>0</v>
      </c>
      <c r="K264" s="104">
        <f>SUM(K265:K268)</f>
        <v>0</v>
      </c>
      <c r="L264" s="98">
        <f t="shared" si="40"/>
        <v>0</v>
      </c>
      <c r="M264" s="119">
        <f>SUM(M265:M268)</f>
        <v>0</v>
      </c>
      <c r="N264" s="34">
        <f>SUM(N265:N268)</f>
        <v>0</v>
      </c>
      <c r="O264" s="98">
        <f t="shared" si="41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51"/>
        <v>0</v>
      </c>
      <c r="D265" s="233"/>
      <c r="E265" s="52"/>
      <c r="F265" s="126">
        <f t="shared" si="38"/>
        <v>0</v>
      </c>
      <c r="G265" s="233"/>
      <c r="H265" s="181"/>
      <c r="I265" s="96">
        <f t="shared" si="39"/>
        <v>0</v>
      </c>
      <c r="J265" s="233"/>
      <c r="K265" s="181"/>
      <c r="L265" s="96">
        <f t="shared" si="40"/>
        <v>0</v>
      </c>
      <c r="M265" s="110"/>
      <c r="N265" s="52"/>
      <c r="O265" s="96">
        <f t="shared" si="41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51"/>
        <v>0</v>
      </c>
      <c r="D266" s="233"/>
      <c r="E266" s="52"/>
      <c r="F266" s="126">
        <f t="shared" si="38"/>
        <v>0</v>
      </c>
      <c r="G266" s="233"/>
      <c r="H266" s="181"/>
      <c r="I266" s="96">
        <f t="shared" si="39"/>
        <v>0</v>
      </c>
      <c r="J266" s="233"/>
      <c r="K266" s="181"/>
      <c r="L266" s="96">
        <f t="shared" si="40"/>
        <v>0</v>
      </c>
      <c r="M266" s="110"/>
      <c r="N266" s="52"/>
      <c r="O266" s="96">
        <f t="shared" si="41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51"/>
        <v>0</v>
      </c>
      <c r="D267" s="233"/>
      <c r="E267" s="52"/>
      <c r="F267" s="126">
        <f t="shared" si="38"/>
        <v>0</v>
      </c>
      <c r="G267" s="233"/>
      <c r="H267" s="181"/>
      <c r="I267" s="96">
        <f t="shared" si="39"/>
        <v>0</v>
      </c>
      <c r="J267" s="233"/>
      <c r="K267" s="181"/>
      <c r="L267" s="96">
        <f t="shared" si="40"/>
        <v>0</v>
      </c>
      <c r="M267" s="110"/>
      <c r="N267" s="52"/>
      <c r="O267" s="96">
        <f t="shared" si="41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51"/>
        <v>0</v>
      </c>
      <c r="D268" s="233"/>
      <c r="E268" s="52"/>
      <c r="F268" s="126">
        <f t="shared" si="38"/>
        <v>0</v>
      </c>
      <c r="G268" s="233"/>
      <c r="H268" s="181"/>
      <c r="I268" s="96">
        <f t="shared" si="39"/>
        <v>0</v>
      </c>
      <c r="J268" s="233"/>
      <c r="K268" s="181"/>
      <c r="L268" s="96">
        <f t="shared" si="40"/>
        <v>0</v>
      </c>
      <c r="M268" s="110"/>
      <c r="N268" s="52"/>
      <c r="O268" s="96">
        <f t="shared" si="41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51"/>
        <v>767</v>
      </c>
      <c r="D269" s="246">
        <f>SUM(D270,D281)</f>
        <v>0</v>
      </c>
      <c r="E269" s="133">
        <f>SUM(E270,E281)</f>
        <v>0</v>
      </c>
      <c r="F269" s="247">
        <f t="shared" si="38"/>
        <v>0</v>
      </c>
      <c r="G269" s="246">
        <f>SUM(G270,G281)</f>
        <v>0</v>
      </c>
      <c r="H269" s="188">
        <f t="shared" ref="H269" si="58">SUM(H270,H281)</f>
        <v>0</v>
      </c>
      <c r="I269" s="266">
        <f t="shared" si="39"/>
        <v>0</v>
      </c>
      <c r="J269" s="246">
        <f>SUM(J270,J281)</f>
        <v>0</v>
      </c>
      <c r="K269" s="188">
        <f t="shared" ref="K269" si="59">SUM(K270,K281)</f>
        <v>767</v>
      </c>
      <c r="L269" s="266">
        <f t="shared" si="40"/>
        <v>767</v>
      </c>
      <c r="M269" s="291">
        <f t="shared" ref="M269:N269" si="60">SUM(M270,M281)</f>
        <v>0</v>
      </c>
      <c r="N269" s="295">
        <f t="shared" si="60"/>
        <v>0</v>
      </c>
      <c r="O269" s="300">
        <f t="shared" si="41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51"/>
        <v>767</v>
      </c>
      <c r="D270" s="229">
        <f>SUM(D271,D272,D276,D277,D280)</f>
        <v>0</v>
      </c>
      <c r="E270" s="43">
        <f>SUM(E271,E272,E276,E277,E280)</f>
        <v>0</v>
      </c>
      <c r="F270" s="230">
        <f t="shared" si="38"/>
        <v>0</v>
      </c>
      <c r="G270" s="229">
        <f>SUM(G271,G272,G276,G277,G280)</f>
        <v>0</v>
      </c>
      <c r="H270" s="91">
        <f t="shared" ref="H270" si="61">SUM(H271,H272,H276,H277,H280)</f>
        <v>0</v>
      </c>
      <c r="I270" s="101">
        <f t="shared" si="39"/>
        <v>0</v>
      </c>
      <c r="J270" s="229">
        <f>SUM(J271,J272,J276,J277,J280)</f>
        <v>0</v>
      </c>
      <c r="K270" s="91">
        <f t="shared" ref="K270" si="62">SUM(K271,K272,K276,K277,K280)</f>
        <v>767</v>
      </c>
      <c r="L270" s="101">
        <f t="shared" si="40"/>
        <v>767</v>
      </c>
      <c r="M270" s="123">
        <f t="shared" ref="M270:N270" si="63">SUM(M271,M272,M276,M277,M280)</f>
        <v>0</v>
      </c>
      <c r="N270" s="114">
        <f t="shared" si="63"/>
        <v>0</v>
      </c>
      <c r="O270" s="141">
        <f t="shared" si="41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51"/>
        <v>0</v>
      </c>
      <c r="D271" s="232"/>
      <c r="E271" s="47"/>
      <c r="F271" s="127">
        <f t="shared" si="38"/>
        <v>0</v>
      </c>
      <c r="G271" s="232"/>
      <c r="H271" s="180"/>
      <c r="I271" s="95">
        <f t="shared" si="39"/>
        <v>0</v>
      </c>
      <c r="J271" s="232"/>
      <c r="K271" s="180"/>
      <c r="L271" s="95">
        <f t="shared" si="40"/>
        <v>0</v>
      </c>
      <c r="M271" s="275"/>
      <c r="N271" s="47"/>
      <c r="O271" s="95">
        <f t="shared" si="41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51"/>
        <v>767</v>
      </c>
      <c r="D272" s="234">
        <f>SUM(D273:D275)</f>
        <v>0</v>
      </c>
      <c r="E272" s="34">
        <f>SUM(E273:E275)</f>
        <v>0</v>
      </c>
      <c r="F272" s="131">
        <f t="shared" si="38"/>
        <v>0</v>
      </c>
      <c r="G272" s="234">
        <f>SUM(G273:G275)</f>
        <v>0</v>
      </c>
      <c r="H272" s="104">
        <f>SUM(H273:H275)</f>
        <v>0</v>
      </c>
      <c r="I272" s="98">
        <f t="shared" si="39"/>
        <v>0</v>
      </c>
      <c r="J272" s="234">
        <f>SUM(J273:J275)</f>
        <v>0</v>
      </c>
      <c r="K272" s="104">
        <f>SUM(K273:K275)</f>
        <v>767</v>
      </c>
      <c r="L272" s="98">
        <f t="shared" si="40"/>
        <v>767</v>
      </c>
      <c r="M272" s="119">
        <f>SUM(M273:M275)</f>
        <v>0</v>
      </c>
      <c r="N272" s="34">
        <f>SUM(N273:N275)</f>
        <v>0</v>
      </c>
      <c r="O272" s="98">
        <f t="shared" si="41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51"/>
        <v>0</v>
      </c>
      <c r="D273" s="233"/>
      <c r="E273" s="52"/>
      <c r="F273" s="126">
        <f t="shared" si="38"/>
        <v>0</v>
      </c>
      <c r="G273" s="233"/>
      <c r="H273" s="181"/>
      <c r="I273" s="96">
        <f t="shared" si="39"/>
        <v>0</v>
      </c>
      <c r="J273" s="233"/>
      <c r="K273" s="181"/>
      <c r="L273" s="96">
        <f t="shared" si="40"/>
        <v>0</v>
      </c>
      <c r="M273" s="110"/>
      <c r="N273" s="52"/>
      <c r="O273" s="96">
        <f t="shared" si="41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51"/>
        <v>0</v>
      </c>
      <c r="D274" s="233"/>
      <c r="E274" s="52"/>
      <c r="F274" s="126">
        <f t="shared" si="38"/>
        <v>0</v>
      </c>
      <c r="G274" s="233"/>
      <c r="H274" s="181"/>
      <c r="I274" s="96">
        <f t="shared" si="39"/>
        <v>0</v>
      </c>
      <c r="J274" s="233"/>
      <c r="K274" s="181"/>
      <c r="L274" s="96">
        <f t="shared" si="40"/>
        <v>0</v>
      </c>
      <c r="M274" s="110"/>
      <c r="N274" s="52"/>
      <c r="O274" s="96">
        <f t="shared" si="41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51"/>
        <v>767</v>
      </c>
      <c r="D275" s="232"/>
      <c r="E275" s="47"/>
      <c r="F275" s="127">
        <f t="shared" si="38"/>
        <v>0</v>
      </c>
      <c r="G275" s="232"/>
      <c r="H275" s="180"/>
      <c r="I275" s="95">
        <f t="shared" si="39"/>
        <v>0</v>
      </c>
      <c r="J275" s="232"/>
      <c r="K275" s="180">
        <f>2035-1268</f>
        <v>767</v>
      </c>
      <c r="L275" s="95">
        <f t="shared" si="40"/>
        <v>767</v>
      </c>
      <c r="M275" s="275"/>
      <c r="N275" s="47"/>
      <c r="O275" s="95">
        <f t="shared" si="41"/>
        <v>0</v>
      </c>
      <c r="P275" s="324" t="s">
        <v>339</v>
      </c>
    </row>
    <row r="276" spans="1:16" ht="24" x14ac:dyDescent="0.25">
      <c r="A276" s="97">
        <v>7230</v>
      </c>
      <c r="B276" s="50" t="s">
        <v>244</v>
      </c>
      <c r="C276" s="343">
        <f t="shared" si="51"/>
        <v>0</v>
      </c>
      <c r="D276" s="233"/>
      <c r="E276" s="52"/>
      <c r="F276" s="126">
        <f t="shared" si="38"/>
        <v>0</v>
      </c>
      <c r="G276" s="233"/>
      <c r="H276" s="181"/>
      <c r="I276" s="96">
        <f t="shared" si="39"/>
        <v>0</v>
      </c>
      <c r="J276" s="233"/>
      <c r="K276" s="181"/>
      <c r="L276" s="96">
        <f t="shared" si="40"/>
        <v>0</v>
      </c>
      <c r="M276" s="110"/>
      <c r="N276" s="52"/>
      <c r="O276" s="96">
        <f t="shared" si="41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51"/>
        <v>0</v>
      </c>
      <c r="D277" s="234">
        <f>SUM(D278:D279)</f>
        <v>0</v>
      </c>
      <c r="E277" s="34">
        <f>SUM(E278:E279)</f>
        <v>0</v>
      </c>
      <c r="F277" s="131">
        <f t="shared" si="38"/>
        <v>0</v>
      </c>
      <c r="G277" s="234">
        <f>SUM(G278:G279)</f>
        <v>0</v>
      </c>
      <c r="H277" s="104">
        <f>SUM(H278:H279)</f>
        <v>0</v>
      </c>
      <c r="I277" s="98">
        <f t="shared" si="39"/>
        <v>0</v>
      </c>
      <c r="J277" s="234">
        <f>SUM(J278:J279)</f>
        <v>0</v>
      </c>
      <c r="K277" s="104">
        <f>SUM(K278:K279)</f>
        <v>0</v>
      </c>
      <c r="L277" s="98">
        <f t="shared" si="40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51"/>
        <v>0</v>
      </c>
      <c r="D278" s="233"/>
      <c r="E278" s="52"/>
      <c r="F278" s="126">
        <f t="shared" si="38"/>
        <v>0</v>
      </c>
      <c r="G278" s="233"/>
      <c r="H278" s="181"/>
      <c r="I278" s="96">
        <f t="shared" si="39"/>
        <v>0</v>
      </c>
      <c r="J278" s="233"/>
      <c r="K278" s="181"/>
      <c r="L278" s="96">
        <f t="shared" si="40"/>
        <v>0</v>
      </c>
      <c r="M278" s="110"/>
      <c r="N278" s="52"/>
      <c r="O278" s="96">
        <f t="shared" ref="O278:O281" si="64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51"/>
        <v>0</v>
      </c>
      <c r="D279" s="233"/>
      <c r="E279" s="52"/>
      <c r="F279" s="126">
        <f t="shared" si="38"/>
        <v>0</v>
      </c>
      <c r="G279" s="233"/>
      <c r="H279" s="181"/>
      <c r="I279" s="96">
        <f t="shared" si="39"/>
        <v>0</v>
      </c>
      <c r="J279" s="233"/>
      <c r="K279" s="181"/>
      <c r="L279" s="96">
        <f t="shared" si="40"/>
        <v>0</v>
      </c>
      <c r="M279" s="110"/>
      <c r="N279" s="52"/>
      <c r="O279" s="96">
        <f t="shared" si="64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51"/>
        <v>0</v>
      </c>
      <c r="D280" s="232"/>
      <c r="E280" s="47"/>
      <c r="F280" s="127">
        <f t="shared" si="38"/>
        <v>0</v>
      </c>
      <c r="G280" s="232"/>
      <c r="H280" s="180"/>
      <c r="I280" s="95">
        <f t="shared" si="39"/>
        <v>0</v>
      </c>
      <c r="J280" s="232"/>
      <c r="K280" s="180"/>
      <c r="L280" s="95">
        <f t="shared" si="40"/>
        <v>0</v>
      </c>
      <c r="M280" s="275"/>
      <c r="N280" s="47"/>
      <c r="O280" s="95">
        <f t="shared" si="64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51"/>
        <v>0</v>
      </c>
      <c r="D281" s="244">
        <f>D282</f>
        <v>0</v>
      </c>
      <c r="E281" s="55">
        <f>SUM(E282)</f>
        <v>0</v>
      </c>
      <c r="F281" s="245">
        <f t="shared" si="38"/>
        <v>0</v>
      </c>
      <c r="G281" s="244">
        <f t="shared" ref="G281" si="65">G282</f>
        <v>0</v>
      </c>
      <c r="H281" s="187">
        <f>SUM(H282)</f>
        <v>0</v>
      </c>
      <c r="I281" s="265">
        <f t="shared" si="39"/>
        <v>0</v>
      </c>
      <c r="J281" s="244">
        <f t="shared" ref="J281" si="66">J282</f>
        <v>0</v>
      </c>
      <c r="K281" s="187">
        <f>SUM(K282)</f>
        <v>0</v>
      </c>
      <c r="L281" s="265">
        <f t="shared" si="40"/>
        <v>0</v>
      </c>
      <c r="M281" s="121">
        <f>SUM(M282)</f>
        <v>0</v>
      </c>
      <c r="N281" s="55">
        <f>SUM(N282)</f>
        <v>0</v>
      </c>
      <c r="O281" s="265">
        <f t="shared" si="64"/>
        <v>0</v>
      </c>
      <c r="P281" s="335"/>
    </row>
    <row r="282" spans="1:16" x14ac:dyDescent="0.25">
      <c r="A282" s="56">
        <v>7720</v>
      </c>
      <c r="B282" s="57" t="s">
        <v>250</v>
      </c>
      <c r="C282" s="360">
        <f t="shared" si="51"/>
        <v>0</v>
      </c>
      <c r="D282" s="251"/>
      <c r="E282" s="58"/>
      <c r="F282" s="252">
        <f t="shared" si="38"/>
        <v>0</v>
      </c>
      <c r="G282" s="251"/>
      <c r="H282" s="191"/>
      <c r="I282" s="150">
        <f t="shared" si="39"/>
        <v>0</v>
      </c>
      <c r="J282" s="251"/>
      <c r="K282" s="191"/>
      <c r="L282" s="150">
        <f>J282+K282</f>
        <v>0</v>
      </c>
      <c r="M282" s="276"/>
      <c r="N282" s="58"/>
      <c r="O282" s="150">
        <f>M282+N282</f>
        <v>0</v>
      </c>
      <c r="P282" s="328"/>
    </row>
    <row r="283" spans="1:16" x14ac:dyDescent="0.25">
      <c r="A283" s="149"/>
      <c r="B283" s="69" t="s">
        <v>278</v>
      </c>
      <c r="C283" s="359">
        <f t="shared" si="51"/>
        <v>0</v>
      </c>
      <c r="D283" s="115">
        <f>SUM(D284:D285)</f>
        <v>0</v>
      </c>
      <c r="E283" s="93">
        <f>SUM(E284:E285)</f>
        <v>0</v>
      </c>
      <c r="F283" s="231">
        <f t="shared" si="38"/>
        <v>0</v>
      </c>
      <c r="G283" s="115">
        <f>SUM(G284:G285)</f>
        <v>0</v>
      </c>
      <c r="H283" s="179">
        <f>SUM(H284:H285)</f>
        <v>0</v>
      </c>
      <c r="I283" s="94">
        <f t="shared" si="39"/>
        <v>0</v>
      </c>
      <c r="J283" s="115">
        <f>SUM(J284:J285)</f>
        <v>0</v>
      </c>
      <c r="K283" s="179">
        <f>SUM(K284:K285)</f>
        <v>0</v>
      </c>
      <c r="L283" s="94">
        <f t="shared" si="40"/>
        <v>0</v>
      </c>
      <c r="M283" s="120">
        <f>SUM(M284:M285)</f>
        <v>0</v>
      </c>
      <c r="N283" s="93">
        <f>SUM(N284:N285)</f>
        <v>0</v>
      </c>
      <c r="O283" s="94">
        <f t="shared" ref="O283:O286" si="67">M283+N283</f>
        <v>0</v>
      </c>
      <c r="P283" s="329"/>
    </row>
    <row r="284" spans="1:16" x14ac:dyDescent="0.25">
      <c r="A284" s="130" t="s">
        <v>281</v>
      </c>
      <c r="B284" s="31" t="s">
        <v>279</v>
      </c>
      <c r="C284" s="343">
        <f t="shared" si="51"/>
        <v>0</v>
      </c>
      <c r="D284" s="233"/>
      <c r="E284" s="52"/>
      <c r="F284" s="126">
        <f t="shared" si="38"/>
        <v>0</v>
      </c>
      <c r="G284" s="233"/>
      <c r="H284" s="181"/>
      <c r="I284" s="96">
        <f t="shared" si="39"/>
        <v>0</v>
      </c>
      <c r="J284" s="233"/>
      <c r="K284" s="181">
        <v>0</v>
      </c>
      <c r="L284" s="96">
        <f t="shared" si="40"/>
        <v>0</v>
      </c>
      <c r="M284" s="110"/>
      <c r="N284" s="52"/>
      <c r="O284" s="96">
        <f t="shared" si="67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51"/>
        <v>0</v>
      </c>
      <c r="D285" s="232"/>
      <c r="E285" s="47"/>
      <c r="F285" s="127">
        <f t="shared" si="38"/>
        <v>0</v>
      </c>
      <c r="G285" s="232"/>
      <c r="H285" s="180"/>
      <c r="I285" s="95">
        <f t="shared" si="39"/>
        <v>0</v>
      </c>
      <c r="J285" s="232"/>
      <c r="K285" s="180"/>
      <c r="L285" s="95">
        <f t="shared" si="40"/>
        <v>0</v>
      </c>
      <c r="M285" s="275"/>
      <c r="N285" s="47"/>
      <c r="O285" s="95">
        <f t="shared" si="67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523537</v>
      </c>
      <c r="D286" s="403">
        <f>SUM(D283,D269,D231,D196,D188,D174,D76,D54)</f>
        <v>449388</v>
      </c>
      <c r="E286" s="404">
        <f>SUM(E283,E269,E231,E196,E188,E174,E76,E54)</f>
        <v>1549</v>
      </c>
      <c r="F286" s="405">
        <f t="shared" si="38"/>
        <v>450937</v>
      </c>
      <c r="G286" s="403">
        <f>SUM(G283,G269,G231,G196,G188,G174,G76,G54)</f>
        <v>63046</v>
      </c>
      <c r="H286" s="406">
        <f>SUM(H283,H269,H231,H196,H188,H174,H76,H54)</f>
        <v>1727</v>
      </c>
      <c r="I286" s="407">
        <f t="shared" si="39"/>
        <v>64773</v>
      </c>
      <c r="J286" s="403">
        <f>SUM(J283,J269,J231,J196,J188,J174,J76,J54)</f>
        <v>5792</v>
      </c>
      <c r="K286" s="406">
        <f>SUM(K283,K269,K231,K196,K188,K174,K76,K54)</f>
        <v>2035</v>
      </c>
      <c r="L286" s="407">
        <f t="shared" si="40"/>
        <v>7827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67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68">F288+I288+L288+O288</f>
        <v>-2035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-2035</v>
      </c>
      <c r="L288" s="147">
        <f>J288+K288</f>
        <v>-2035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2035</v>
      </c>
      <c r="D290" s="250">
        <f t="shared" ref="D290:E290" si="69">SUM(D291,D293)-D301+D303</f>
        <v>0</v>
      </c>
      <c r="E290" s="143">
        <f t="shared" si="69"/>
        <v>0</v>
      </c>
      <c r="F290" s="144">
        <f>D290+E290</f>
        <v>0</v>
      </c>
      <c r="G290" s="250">
        <f t="shared" ref="G290:H290" si="70">SUM(G291,G293)-G301+G303</f>
        <v>0</v>
      </c>
      <c r="H290" s="190">
        <f t="shared" si="70"/>
        <v>0</v>
      </c>
      <c r="I290" s="147">
        <f>G290+H290</f>
        <v>0</v>
      </c>
      <c r="J290" s="250">
        <f t="shared" ref="J290:K290" si="71">SUM(J291,J293)-J301+J303</f>
        <v>0</v>
      </c>
      <c r="K290" s="190">
        <f t="shared" si="71"/>
        <v>2035</v>
      </c>
      <c r="L290" s="147">
        <f>J290+K290</f>
        <v>2035</v>
      </c>
      <c r="M290" s="142">
        <f t="shared" ref="M290:N290" si="72">SUM(M291,M293)-M301+M303</f>
        <v>0</v>
      </c>
      <c r="N290" s="143">
        <f t="shared" si="72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2035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2035</v>
      </c>
      <c r="L291" s="147">
        <f>J291+K291</f>
        <v>2035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E293" si="73">SUM(D294,D296,D298)-SUM(D295,D297,D299)</f>
        <v>0</v>
      </c>
      <c r="E293" s="143">
        <f t="shared" si="73"/>
        <v>0</v>
      </c>
      <c r="F293" s="144">
        <f>D293+E293</f>
        <v>0</v>
      </c>
      <c r="G293" s="250">
        <f t="shared" ref="G293:H293" si="74">SUM(G294,G296,G298)-SUM(G295,G297,G299)</f>
        <v>0</v>
      </c>
      <c r="H293" s="190">
        <f t="shared" si="74"/>
        <v>0</v>
      </c>
      <c r="I293" s="147">
        <f>G293+H293</f>
        <v>0</v>
      </c>
      <c r="J293" s="250">
        <f t="shared" ref="J293:K293" si="75">SUM(J294,J296,J298)-SUM(J295,J297,J299)</f>
        <v>0</v>
      </c>
      <c r="K293" s="190">
        <f t="shared" si="75"/>
        <v>0</v>
      </c>
      <c r="L293" s="147">
        <f>J293+K293</f>
        <v>0</v>
      </c>
      <c r="M293" s="142">
        <f t="shared" ref="M293:N293" si="76">SUM(M294,M296,M298)-SUM(M295,M297,M299)</f>
        <v>0</v>
      </c>
      <c r="N293" s="143">
        <f t="shared" si="7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7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7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7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78">G296+H296</f>
        <v>0</v>
      </c>
      <c r="J296" s="233"/>
      <c r="K296" s="181"/>
      <c r="L296" s="96">
        <f t="shared" ref="L296:L303" si="79">J296+K296</f>
        <v>0</v>
      </c>
      <c r="M296" s="110"/>
      <c r="N296" s="52"/>
      <c r="O296" s="96">
        <f t="shared" ref="O296:O303" si="8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77"/>
        <v>0</v>
      </c>
      <c r="D297" s="233"/>
      <c r="E297" s="52"/>
      <c r="F297" s="126">
        <f t="shared" ref="F297:F303" si="81">D297+E297</f>
        <v>0</v>
      </c>
      <c r="G297" s="233"/>
      <c r="H297" s="181"/>
      <c r="I297" s="96">
        <f t="shared" si="78"/>
        <v>0</v>
      </c>
      <c r="J297" s="233"/>
      <c r="K297" s="181"/>
      <c r="L297" s="96">
        <f t="shared" si="79"/>
        <v>0</v>
      </c>
      <c r="M297" s="110"/>
      <c r="N297" s="52"/>
      <c r="O297" s="96">
        <f t="shared" si="8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77"/>
        <v>0</v>
      </c>
      <c r="D298" s="233"/>
      <c r="E298" s="52"/>
      <c r="F298" s="126">
        <f t="shared" si="81"/>
        <v>0</v>
      </c>
      <c r="G298" s="233"/>
      <c r="H298" s="181"/>
      <c r="I298" s="96">
        <f t="shared" si="78"/>
        <v>0</v>
      </c>
      <c r="J298" s="233"/>
      <c r="K298" s="181"/>
      <c r="L298" s="96">
        <f t="shared" si="79"/>
        <v>0</v>
      </c>
      <c r="M298" s="110"/>
      <c r="N298" s="52"/>
      <c r="O298" s="96">
        <f t="shared" si="8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77"/>
        <v>0</v>
      </c>
      <c r="D299" s="241"/>
      <c r="E299" s="112"/>
      <c r="F299" s="242">
        <f t="shared" si="81"/>
        <v>0</v>
      </c>
      <c r="G299" s="241"/>
      <c r="H299" s="185"/>
      <c r="I299" s="135">
        <f t="shared" si="78"/>
        <v>0</v>
      </c>
      <c r="J299" s="241"/>
      <c r="K299" s="185"/>
      <c r="L299" s="135">
        <f t="shared" si="79"/>
        <v>0</v>
      </c>
      <c r="M299" s="113"/>
      <c r="N299" s="112"/>
      <c r="O299" s="135">
        <f t="shared" si="8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77"/>
        <v>0</v>
      </c>
      <c r="D301" s="253"/>
      <c r="E301" s="153"/>
      <c r="F301" s="254">
        <f t="shared" si="81"/>
        <v>0</v>
      </c>
      <c r="G301" s="253"/>
      <c r="H301" s="192"/>
      <c r="I301" s="154">
        <f t="shared" si="78"/>
        <v>0</v>
      </c>
      <c r="J301" s="253"/>
      <c r="K301" s="192"/>
      <c r="L301" s="154">
        <f t="shared" si="79"/>
        <v>0</v>
      </c>
      <c r="M301" s="284"/>
      <c r="N301" s="153"/>
      <c r="O301" s="154">
        <f t="shared" si="8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77"/>
        <v>0</v>
      </c>
      <c r="D303" s="257"/>
      <c r="E303" s="161"/>
      <c r="F303" s="258">
        <f t="shared" si="81"/>
        <v>0</v>
      </c>
      <c r="G303" s="253"/>
      <c r="H303" s="192"/>
      <c r="I303" s="154">
        <f t="shared" si="78"/>
        <v>0</v>
      </c>
      <c r="J303" s="253"/>
      <c r="K303" s="192"/>
      <c r="L303" s="154">
        <f t="shared" si="79"/>
        <v>0</v>
      </c>
      <c r="M303" s="284"/>
      <c r="N303" s="153"/>
      <c r="O303" s="154">
        <f t="shared" si="80"/>
        <v>0</v>
      </c>
      <c r="P303" s="340"/>
    </row>
  </sheetData>
  <sheetProtection algorithmName="SHA-512" hashValue="lb3ZY/qWtte0JfSfHEGqV8eYagBk5ZPsE9nfgyGS27trRzr6jiXK/WRKUunZ8q31RrlWRQj+yXUQDIeofoQo7w==" saltValue="6aO1EHNmSIcq1SzzpO03Bw==" spinCount="100000" sheet="1" objects="1" scenarios="1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37.pielikums Jūrmalas pilsētas domes 
2015.gada 5.marta saistošajiem noteikumiem Nr.13
(protokols Nr.6, 11.punkts)
Tāme Nr.09.19.1.  </first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92D050"/>
  </sheetPr>
  <dimension ref="A1:Q303"/>
  <sheetViews>
    <sheetView view="pageLayout" zoomScaleNormal="90" workbookViewId="0">
      <selection activeCell="R13" sqref="R13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5" customHeight="1" x14ac:dyDescent="0.25">
      <c r="A5" s="5" t="s">
        <v>0</v>
      </c>
      <c r="B5" s="6"/>
      <c r="C5" s="1100" t="s">
        <v>377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378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379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330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331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380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381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 t="s">
        <v>382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293919</v>
      </c>
      <c r="D22" s="195">
        <f>SUM(D23,D26,D27,D43,D44)</f>
        <v>41370</v>
      </c>
      <c r="E22" s="20">
        <f>SUM(E23,E26,E27,E43,E44)</f>
        <v>0</v>
      </c>
      <c r="F22" s="196">
        <f t="shared" ref="F22:F27" si="0">D22+E22</f>
        <v>41370</v>
      </c>
      <c r="G22" s="195">
        <f>SUM(G23,G26,G44)</f>
        <v>235272</v>
      </c>
      <c r="H22" s="163">
        <f>SUM(H23,H26,H44)</f>
        <v>15063</v>
      </c>
      <c r="I22" s="21">
        <f>G22+H22</f>
        <v>250335</v>
      </c>
      <c r="J22" s="195">
        <f>SUM(J23,J28,J44)</f>
        <v>2317</v>
      </c>
      <c r="K22" s="163">
        <f>SUM(K23,K28,K44)</f>
        <v>-103</v>
      </c>
      <c r="L22" s="21">
        <f>J22+K22</f>
        <v>2214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6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109</v>
      </c>
      <c r="K23" s="164">
        <f>SUM(K24:K25)</f>
        <v>-103</v>
      </c>
      <c r="L23" s="25">
        <f>J23+K23</f>
        <v>6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ht="24" x14ac:dyDescent="0.25">
      <c r="A25" s="30"/>
      <c r="B25" s="31" t="s">
        <v>23</v>
      </c>
      <c r="C25" s="356">
        <f>F25+I25+L25+O25</f>
        <v>6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>
        <v>109</v>
      </c>
      <c r="K25" s="166">
        <v>-103</v>
      </c>
      <c r="L25" s="33">
        <f>J25+K25</f>
        <v>6</v>
      </c>
      <c r="M25" s="272"/>
      <c r="N25" s="32"/>
      <c r="O25" s="33">
        <f>M25+N25</f>
        <v>0</v>
      </c>
      <c r="P25" s="351" t="s">
        <v>335</v>
      </c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291705</v>
      </c>
      <c r="D26" s="203">
        <f>D52</f>
        <v>41370</v>
      </c>
      <c r="E26" s="35"/>
      <c r="F26" s="204">
        <f t="shared" si="0"/>
        <v>41370</v>
      </c>
      <c r="G26" s="203">
        <f>G52</f>
        <v>235272</v>
      </c>
      <c r="H26" s="167">
        <v>15063</v>
      </c>
      <c r="I26" s="260">
        <f>G26+H26</f>
        <v>250335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 t="s">
        <v>383</v>
      </c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2208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2208</v>
      </c>
      <c r="K28" s="91">
        <f>SUM(K29,K33,K35,K38)</f>
        <v>0</v>
      </c>
      <c r="L28" s="101">
        <f t="shared" ref="L28:L42" si="2">J28+K28</f>
        <v>2208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2208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2208</v>
      </c>
      <c r="K38" s="91">
        <f>SUM(K39:K42)</f>
        <v>0</v>
      </c>
      <c r="L38" s="101">
        <f t="shared" si="2"/>
        <v>2208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2208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2208</v>
      </c>
      <c r="K42" s="181"/>
      <c r="L42" s="96">
        <f t="shared" si="2"/>
        <v>2208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>G45</f>
        <v>0</v>
      </c>
      <c r="H44" s="172">
        <f t="shared" ref="H44:K44" si="3">H45</f>
        <v>0</v>
      </c>
      <c r="I44" s="261">
        <f>G44+H44</f>
        <v>0</v>
      </c>
      <c r="J44" s="215">
        <f>J45</f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293919</v>
      </c>
      <c r="D51" s="221">
        <f>SUM(D52,D283)</f>
        <v>41370</v>
      </c>
      <c r="E51" s="78">
        <f>SUM(E52,E283)</f>
        <v>0</v>
      </c>
      <c r="F51" s="222">
        <f t="shared" ref="F51:F115" si="5">D51+E51</f>
        <v>41370</v>
      </c>
      <c r="G51" s="221">
        <f>SUM(G52,G283)</f>
        <v>235272</v>
      </c>
      <c r="H51" s="175">
        <f>SUM(H52,H283)</f>
        <v>15063</v>
      </c>
      <c r="I51" s="79">
        <f t="shared" ref="I51:I115" si="6">G51+H51</f>
        <v>250335</v>
      </c>
      <c r="J51" s="221">
        <f>SUM(J52,J283)</f>
        <v>2317</v>
      </c>
      <c r="K51" s="175">
        <f>SUM(K52,K283)</f>
        <v>-103</v>
      </c>
      <c r="L51" s="79">
        <f t="shared" ref="L51:L115" si="7">J51+K51</f>
        <v>2214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293919</v>
      </c>
      <c r="D52" s="223">
        <f>SUM(D53,D195)</f>
        <v>41370</v>
      </c>
      <c r="E52" s="82">
        <f>SUM(E53,E195)</f>
        <v>0</v>
      </c>
      <c r="F52" s="224">
        <f t="shared" si="5"/>
        <v>41370</v>
      </c>
      <c r="G52" s="223">
        <f>SUM(G53,G195)</f>
        <v>235272</v>
      </c>
      <c r="H52" s="176">
        <f>SUM(H53,H195)</f>
        <v>15063</v>
      </c>
      <c r="I52" s="83">
        <f t="shared" si="6"/>
        <v>250335</v>
      </c>
      <c r="J52" s="223">
        <f>SUM(J53,J195)</f>
        <v>2317</v>
      </c>
      <c r="K52" s="176">
        <f>SUM(K53,K195)</f>
        <v>-103</v>
      </c>
      <c r="L52" s="83">
        <f t="shared" si="7"/>
        <v>2214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286699</v>
      </c>
      <c r="D53" s="225">
        <f>SUM(D54,D76,D174,D188)</f>
        <v>41370</v>
      </c>
      <c r="E53" s="85">
        <f>SUM(E54,E76,E174,E188)</f>
        <v>0</v>
      </c>
      <c r="F53" s="226">
        <f t="shared" si="5"/>
        <v>41370</v>
      </c>
      <c r="G53" s="225">
        <f>SUM(G54,G76,G174,G188)</f>
        <v>229478</v>
      </c>
      <c r="H53" s="177">
        <f>SUM(H54,H76,H174,H188)</f>
        <v>13637</v>
      </c>
      <c r="I53" s="86">
        <f t="shared" si="6"/>
        <v>243115</v>
      </c>
      <c r="J53" s="225">
        <f>SUM(J54,J76,J174,J188)</f>
        <v>2317</v>
      </c>
      <c r="K53" s="177">
        <f>SUM(K54,K76,K174,K188)</f>
        <v>-103</v>
      </c>
      <c r="L53" s="86">
        <f t="shared" si="7"/>
        <v>2214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228622</v>
      </c>
      <c r="D54" s="227">
        <f>SUM(D55,D68)</f>
        <v>41370</v>
      </c>
      <c r="E54" s="88">
        <f>SUM(E55,E68)</f>
        <v>0</v>
      </c>
      <c r="F54" s="228">
        <f t="shared" si="5"/>
        <v>41370</v>
      </c>
      <c r="G54" s="227">
        <f>SUM(G55,G68)</f>
        <v>179375</v>
      </c>
      <c r="H54" s="178">
        <f>SUM(H55,H68)</f>
        <v>7877</v>
      </c>
      <c r="I54" s="89">
        <f t="shared" si="6"/>
        <v>187252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175084</v>
      </c>
      <c r="D55" s="229">
        <f>SUM(D56,D59,D67)</f>
        <v>24869</v>
      </c>
      <c r="E55" s="43">
        <f>SUM(E56,E59,E67)</f>
        <v>0</v>
      </c>
      <c r="F55" s="230">
        <f t="shared" si="5"/>
        <v>24869</v>
      </c>
      <c r="G55" s="229">
        <f>SUM(G56,G59,G67)</f>
        <v>144137</v>
      </c>
      <c r="H55" s="91">
        <f>SUM(H56,H59,H67)</f>
        <v>6078</v>
      </c>
      <c r="I55" s="101">
        <f t="shared" si="6"/>
        <v>150215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139788</v>
      </c>
      <c r="D56" s="115">
        <f>SUM(D57:D58)</f>
        <v>10763</v>
      </c>
      <c r="E56" s="93">
        <f>SUM(E57:E58)</f>
        <v>0</v>
      </c>
      <c r="F56" s="231">
        <f t="shared" si="5"/>
        <v>10763</v>
      </c>
      <c r="G56" s="115">
        <f>SUM(G57:G58)</f>
        <v>123111</v>
      </c>
      <c r="H56" s="179">
        <f>SUM(H57:H58)</f>
        <v>5914</v>
      </c>
      <c r="I56" s="94">
        <f t="shared" si="6"/>
        <v>129025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139788</v>
      </c>
      <c r="D58" s="233">
        <v>10763</v>
      </c>
      <c r="E58" s="52"/>
      <c r="F58" s="126">
        <f t="shared" si="5"/>
        <v>10763</v>
      </c>
      <c r="G58" s="233">
        <f>53223+69888</f>
        <v>123111</v>
      </c>
      <c r="H58" s="181">
        <v>5914</v>
      </c>
      <c r="I58" s="96">
        <f t="shared" si="6"/>
        <v>129025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24" t="s">
        <v>384</v>
      </c>
    </row>
    <row r="59" spans="1:16" ht="23.25" customHeight="1" x14ac:dyDescent="0.25">
      <c r="A59" s="97">
        <v>1140</v>
      </c>
      <c r="B59" s="50" t="s">
        <v>56</v>
      </c>
      <c r="C59" s="343">
        <f t="shared" si="4"/>
        <v>35296</v>
      </c>
      <c r="D59" s="234">
        <f>SUM(D60:D66)</f>
        <v>14106</v>
      </c>
      <c r="E59" s="34">
        <f>SUM(E60:E66)</f>
        <v>0</v>
      </c>
      <c r="F59" s="131">
        <f>D59+E59</f>
        <v>14106</v>
      </c>
      <c r="G59" s="234">
        <f>SUM(G60:G66)</f>
        <v>21026</v>
      </c>
      <c r="H59" s="104">
        <f>SUM(H60:H66)</f>
        <v>164</v>
      </c>
      <c r="I59" s="98">
        <f t="shared" si="6"/>
        <v>21190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423"/>
    </row>
    <row r="60" spans="1:16" ht="24" x14ac:dyDescent="0.25">
      <c r="A60" s="31">
        <v>1141</v>
      </c>
      <c r="B60" s="50" t="s">
        <v>57</v>
      </c>
      <c r="C60" s="343">
        <f t="shared" si="4"/>
        <v>1205</v>
      </c>
      <c r="D60" s="233"/>
      <c r="E60" s="52"/>
      <c r="F60" s="126">
        <f t="shared" si="5"/>
        <v>0</v>
      </c>
      <c r="G60" s="233">
        <f>1129</f>
        <v>1129</v>
      </c>
      <c r="H60" s="181">
        <v>76</v>
      </c>
      <c r="I60" s="96">
        <f t="shared" si="6"/>
        <v>1205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423" t="s">
        <v>385</v>
      </c>
    </row>
    <row r="61" spans="1:16" ht="24.75" customHeight="1" x14ac:dyDescent="0.25">
      <c r="A61" s="31">
        <v>1142</v>
      </c>
      <c r="B61" s="50" t="s">
        <v>58</v>
      </c>
      <c r="C61" s="343">
        <f t="shared" si="4"/>
        <v>490</v>
      </c>
      <c r="D61" s="233"/>
      <c r="E61" s="52"/>
      <c r="F61" s="126">
        <f t="shared" si="5"/>
        <v>0</v>
      </c>
      <c r="G61" s="233">
        <f>462</f>
        <v>462</v>
      </c>
      <c r="H61" s="181">
        <v>28</v>
      </c>
      <c r="I61" s="96">
        <f t="shared" si="6"/>
        <v>490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423" t="s">
        <v>385</v>
      </c>
    </row>
    <row r="62" spans="1:16" ht="24" x14ac:dyDescent="0.25">
      <c r="A62" s="31">
        <v>1145</v>
      </c>
      <c r="B62" s="50" t="s">
        <v>59</v>
      </c>
      <c r="C62" s="343">
        <f t="shared" si="4"/>
        <v>14603</v>
      </c>
      <c r="D62" s="233">
        <v>2173</v>
      </c>
      <c r="E62" s="52"/>
      <c r="F62" s="126">
        <f t="shared" si="5"/>
        <v>2173</v>
      </c>
      <c r="G62" s="233">
        <v>12430</v>
      </c>
      <c r="H62" s="181"/>
      <c r="I62" s="96">
        <f t="shared" si="6"/>
        <v>12430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29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ht="24" x14ac:dyDescent="0.25">
      <c r="A64" s="31">
        <v>1147</v>
      </c>
      <c r="B64" s="50" t="s">
        <v>61</v>
      </c>
      <c r="C64" s="343">
        <f t="shared" si="4"/>
        <v>4063</v>
      </c>
      <c r="D64" s="233"/>
      <c r="E64" s="52"/>
      <c r="F64" s="126">
        <f t="shared" si="5"/>
        <v>0</v>
      </c>
      <c r="G64" s="233">
        <f>1267+2736</f>
        <v>4003</v>
      </c>
      <c r="H64" s="181">
        <v>60</v>
      </c>
      <c r="I64" s="96">
        <f t="shared" si="6"/>
        <v>4063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24" t="s">
        <v>385</v>
      </c>
    </row>
    <row r="65" spans="1:16" x14ac:dyDescent="0.25">
      <c r="A65" s="31">
        <v>1148</v>
      </c>
      <c r="B65" s="50" t="s">
        <v>295</v>
      </c>
      <c r="C65" s="343">
        <f t="shared" si="4"/>
        <v>11933</v>
      </c>
      <c r="D65" s="233">
        <v>11933</v>
      </c>
      <c r="E65" s="52"/>
      <c r="F65" s="126">
        <f t="shared" si="5"/>
        <v>11933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3002</v>
      </c>
      <c r="D66" s="233"/>
      <c r="E66" s="52"/>
      <c r="F66" s="126">
        <f t="shared" si="5"/>
        <v>0</v>
      </c>
      <c r="G66" s="233">
        <v>3002</v>
      </c>
      <c r="H66" s="181"/>
      <c r="I66" s="96">
        <f t="shared" si="6"/>
        <v>3002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53538</v>
      </c>
      <c r="D68" s="229">
        <f>SUM(D69:D70)</f>
        <v>16501</v>
      </c>
      <c r="E68" s="43">
        <f>SUM(E69:E70)</f>
        <v>0</v>
      </c>
      <c r="F68" s="230">
        <f>D68+E68</f>
        <v>16501</v>
      </c>
      <c r="G68" s="229">
        <f>SUM(G69:G70)</f>
        <v>35238</v>
      </c>
      <c r="H68" s="91">
        <f>SUM(H69:H70)</f>
        <v>1799</v>
      </c>
      <c r="I68" s="101">
        <f t="shared" si="6"/>
        <v>37037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42980</v>
      </c>
      <c r="D69" s="232">
        <v>7041</v>
      </c>
      <c r="E69" s="47"/>
      <c r="F69" s="127">
        <f t="shared" si="5"/>
        <v>7041</v>
      </c>
      <c r="G69" s="232">
        <f>13466+20772</f>
        <v>34238</v>
      </c>
      <c r="H69" s="180">
        <v>1701</v>
      </c>
      <c r="I69" s="95">
        <f t="shared" si="6"/>
        <v>35939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424" t="s">
        <v>386</v>
      </c>
    </row>
    <row r="70" spans="1:16" ht="24" x14ac:dyDescent="0.25">
      <c r="A70" s="97">
        <v>1220</v>
      </c>
      <c r="B70" s="50" t="s">
        <v>66</v>
      </c>
      <c r="C70" s="343">
        <f t="shared" si="4"/>
        <v>10558</v>
      </c>
      <c r="D70" s="234">
        <f>SUM(D71:D75)</f>
        <v>9460</v>
      </c>
      <c r="E70" s="34">
        <f>SUM(E71:E75)</f>
        <v>0</v>
      </c>
      <c r="F70" s="131">
        <f t="shared" si="5"/>
        <v>9460</v>
      </c>
      <c r="G70" s="234">
        <f>SUM(G71:G75)</f>
        <v>1000</v>
      </c>
      <c r="H70" s="104">
        <f>SUM(H71:H75)</f>
        <v>98</v>
      </c>
      <c r="I70" s="98">
        <f t="shared" si="6"/>
        <v>1098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6075</v>
      </c>
      <c r="D71" s="233">
        <v>4977</v>
      </c>
      <c r="E71" s="52"/>
      <c r="F71" s="126">
        <f t="shared" si="5"/>
        <v>4977</v>
      </c>
      <c r="G71" s="233">
        <v>1000</v>
      </c>
      <c r="H71" s="181">
        <v>98</v>
      </c>
      <c r="I71" s="96">
        <f t="shared" si="6"/>
        <v>1098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423" t="s">
        <v>385</v>
      </c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4483</v>
      </c>
      <c r="D74" s="233">
        <v>4483</v>
      </c>
      <c r="E74" s="52"/>
      <c r="F74" s="126">
        <f t="shared" si="5"/>
        <v>4483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58077</v>
      </c>
      <c r="D76" s="227">
        <f>SUM(D77,D84,D131,D165,D166,D173)</f>
        <v>0</v>
      </c>
      <c r="E76" s="88">
        <f>SUM(E77,E84,E131,E165,E166,E173)</f>
        <v>0</v>
      </c>
      <c r="F76" s="228">
        <f t="shared" si="5"/>
        <v>0</v>
      </c>
      <c r="G76" s="227">
        <f>SUM(G77,G84,G131,G165,G166,G173)</f>
        <v>50103</v>
      </c>
      <c r="H76" s="178">
        <f>SUM(H77,H84,H131,H165,H166,H173)</f>
        <v>5760</v>
      </c>
      <c r="I76" s="89">
        <f t="shared" si="6"/>
        <v>55863</v>
      </c>
      <c r="J76" s="227">
        <f>SUM(J77,J84,J131,J165,J166,J173)</f>
        <v>2317</v>
      </c>
      <c r="K76" s="178">
        <f>SUM(K77,K84,K131,K165,K166,K173)</f>
        <v>-103</v>
      </c>
      <c r="L76" s="89">
        <f t="shared" si="7"/>
        <v>2214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217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180</v>
      </c>
      <c r="H77" s="91">
        <f>SUM(H78,H81)</f>
        <v>37</v>
      </c>
      <c r="I77" s="101">
        <f t="shared" si="6"/>
        <v>217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217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180</v>
      </c>
      <c r="H78" s="183">
        <f>SUM(H79:H80)</f>
        <v>37</v>
      </c>
      <c r="I78" s="103">
        <f t="shared" si="6"/>
        <v>217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217</v>
      </c>
      <c r="D80" s="233"/>
      <c r="E80" s="52"/>
      <c r="F80" s="126">
        <f t="shared" si="5"/>
        <v>0</v>
      </c>
      <c r="G80" s="233">
        <v>180</v>
      </c>
      <c r="H80" s="181">
        <v>37</v>
      </c>
      <c r="I80" s="96">
        <f t="shared" si="6"/>
        <v>217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423" t="s">
        <v>383</v>
      </c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29839</v>
      </c>
      <c r="D84" s="229">
        <f>SUM(D85,D90,D96,D104,D113,D117,D123,D129)</f>
        <v>0</v>
      </c>
      <c r="E84" s="43">
        <f>SUM(E85,E90,E96,E104,E113,E117,E123,E129)</f>
        <v>0</v>
      </c>
      <c r="F84" s="230">
        <f t="shared" si="5"/>
        <v>0</v>
      </c>
      <c r="G84" s="229">
        <f>SUM(G85,G90,G96,G104,G113,G117,G123,G129)</f>
        <v>25834</v>
      </c>
      <c r="H84" s="91">
        <f>SUM(H85,H90,H96,H104,H113,H117,H123,H129)</f>
        <v>4005</v>
      </c>
      <c r="I84" s="101">
        <f t="shared" si="6"/>
        <v>29839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805</v>
      </c>
      <c r="D85" s="115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773</v>
      </c>
      <c r="H85" s="179">
        <f>SUM(H86:H89)</f>
        <v>32</v>
      </c>
      <c r="I85" s="94">
        <f t="shared" si="6"/>
        <v>805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643</v>
      </c>
      <c r="D87" s="233"/>
      <c r="E87" s="52"/>
      <c r="F87" s="126">
        <f t="shared" si="5"/>
        <v>0</v>
      </c>
      <c r="G87" s="233">
        <v>622</v>
      </c>
      <c r="H87" s="181">
        <v>21</v>
      </c>
      <c r="I87" s="96">
        <f t="shared" si="6"/>
        <v>643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423" t="s">
        <v>383</v>
      </c>
    </row>
    <row r="88" spans="1:16" ht="24" x14ac:dyDescent="0.25">
      <c r="A88" s="31">
        <v>2214</v>
      </c>
      <c r="B88" s="50" t="s">
        <v>75</v>
      </c>
      <c r="C88" s="343">
        <f t="shared" si="4"/>
        <v>142</v>
      </c>
      <c r="D88" s="233"/>
      <c r="E88" s="52"/>
      <c r="F88" s="126">
        <f t="shared" si="5"/>
        <v>0</v>
      </c>
      <c r="G88" s="233">
        <v>131</v>
      </c>
      <c r="H88" s="181">
        <v>11</v>
      </c>
      <c r="I88" s="96">
        <f t="shared" si="6"/>
        <v>142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423" t="s">
        <v>383</v>
      </c>
    </row>
    <row r="89" spans="1:16" x14ac:dyDescent="0.25">
      <c r="A89" s="31">
        <v>2219</v>
      </c>
      <c r="B89" s="50" t="s">
        <v>76</v>
      </c>
      <c r="C89" s="343">
        <f t="shared" si="4"/>
        <v>20</v>
      </c>
      <c r="D89" s="233"/>
      <c r="E89" s="52"/>
      <c r="F89" s="126">
        <f t="shared" si="5"/>
        <v>0</v>
      </c>
      <c r="G89" s="233">
        <v>20</v>
      </c>
      <c r="H89" s="181"/>
      <c r="I89" s="96">
        <f t="shared" si="6"/>
        <v>20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17375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15760</v>
      </c>
      <c r="H90" s="104">
        <f>SUM(H91:H95)</f>
        <v>1615</v>
      </c>
      <c r="I90" s="98">
        <f t="shared" si="6"/>
        <v>17375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11252</v>
      </c>
      <c r="D91" s="233"/>
      <c r="E91" s="52"/>
      <c r="F91" s="126">
        <f t="shared" si="5"/>
        <v>0</v>
      </c>
      <c r="G91" s="233">
        <v>10595</v>
      </c>
      <c r="H91" s="181">
        <f>681-24</f>
        <v>657</v>
      </c>
      <c r="I91" s="96">
        <f t="shared" si="6"/>
        <v>11252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423" t="s">
        <v>383</v>
      </c>
    </row>
    <row r="92" spans="1:16" x14ac:dyDescent="0.25">
      <c r="A92" s="31">
        <v>2222</v>
      </c>
      <c r="B92" s="50" t="s">
        <v>79</v>
      </c>
      <c r="C92" s="343">
        <f t="shared" si="4"/>
        <v>1822</v>
      </c>
      <c r="D92" s="233"/>
      <c r="E92" s="52"/>
      <c r="F92" s="126">
        <f t="shared" si="5"/>
        <v>0</v>
      </c>
      <c r="G92" s="233">
        <v>1592</v>
      </c>
      <c r="H92" s="181">
        <v>230</v>
      </c>
      <c r="I92" s="96">
        <f t="shared" si="6"/>
        <v>1822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423" t="s">
        <v>383</v>
      </c>
    </row>
    <row r="93" spans="1:16" x14ac:dyDescent="0.25">
      <c r="A93" s="31">
        <v>2223</v>
      </c>
      <c r="B93" s="50" t="s">
        <v>80</v>
      </c>
      <c r="C93" s="343">
        <f t="shared" si="4"/>
        <v>3767</v>
      </c>
      <c r="D93" s="233"/>
      <c r="E93" s="52"/>
      <c r="F93" s="126">
        <f t="shared" si="5"/>
        <v>0</v>
      </c>
      <c r="G93" s="233">
        <v>3395</v>
      </c>
      <c r="H93" s="181">
        <v>372</v>
      </c>
      <c r="I93" s="96">
        <f t="shared" si="6"/>
        <v>3767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423" t="s">
        <v>383</v>
      </c>
    </row>
    <row r="94" spans="1:16" ht="11.25" customHeight="1" x14ac:dyDescent="0.25">
      <c r="A94" s="31">
        <v>2224</v>
      </c>
      <c r="B94" s="50" t="s">
        <v>302</v>
      </c>
      <c r="C94" s="343">
        <f t="shared" si="4"/>
        <v>534</v>
      </c>
      <c r="D94" s="233"/>
      <c r="E94" s="52"/>
      <c r="F94" s="126">
        <f t="shared" si="5"/>
        <v>0</v>
      </c>
      <c r="G94" s="233">
        <v>178</v>
      </c>
      <c r="H94" s="181">
        <f>354+24-22</f>
        <v>356</v>
      </c>
      <c r="I94" s="96">
        <f t="shared" si="6"/>
        <v>534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423" t="s">
        <v>383</v>
      </c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2179</v>
      </c>
      <c r="D96" s="23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2044</v>
      </c>
      <c r="H96" s="104">
        <f>SUM(H97:H103)</f>
        <v>135</v>
      </c>
      <c r="I96" s="98">
        <f t="shared" si="6"/>
        <v>2179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816</v>
      </c>
      <c r="D101" s="233"/>
      <c r="E101" s="52"/>
      <c r="F101" s="126">
        <f t="shared" si="5"/>
        <v>0</v>
      </c>
      <c r="G101" s="233">
        <v>750</v>
      </c>
      <c r="H101" s="181">
        <v>66</v>
      </c>
      <c r="I101" s="96">
        <f t="shared" si="6"/>
        <v>816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423" t="s">
        <v>383</v>
      </c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1363</v>
      </c>
      <c r="D103" s="233"/>
      <c r="E103" s="52"/>
      <c r="F103" s="126">
        <f t="shared" si="5"/>
        <v>0</v>
      </c>
      <c r="G103" s="233">
        <f>1118+36+100+40</f>
        <v>1294</v>
      </c>
      <c r="H103" s="181">
        <v>69</v>
      </c>
      <c r="I103" s="96">
        <f t="shared" si="6"/>
        <v>1363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423" t="s">
        <v>383</v>
      </c>
    </row>
    <row r="104" spans="1:16" ht="36" x14ac:dyDescent="0.25">
      <c r="A104" s="97">
        <v>2240</v>
      </c>
      <c r="B104" s="50" t="s">
        <v>305</v>
      </c>
      <c r="C104" s="343">
        <f t="shared" si="4"/>
        <v>9177</v>
      </c>
      <c r="D104" s="234">
        <f>SUM(D105:D112)</f>
        <v>0</v>
      </c>
      <c r="E104" s="34">
        <f>SUM(E105:E112)</f>
        <v>0</v>
      </c>
      <c r="F104" s="131">
        <f t="shared" si="5"/>
        <v>0</v>
      </c>
      <c r="G104" s="234">
        <f>SUM(G105:G112)</f>
        <v>7127</v>
      </c>
      <c r="H104" s="104">
        <f>SUM(H105:H112)</f>
        <v>2050</v>
      </c>
      <c r="I104" s="98">
        <f t="shared" si="6"/>
        <v>9177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36"/>
    </row>
    <row r="105" spans="1:16" x14ac:dyDescent="0.25">
      <c r="A105" s="31">
        <v>2241</v>
      </c>
      <c r="B105" s="50" t="s">
        <v>88</v>
      </c>
      <c r="C105" s="343">
        <f t="shared" si="4"/>
        <v>6450</v>
      </c>
      <c r="D105" s="233"/>
      <c r="E105" s="52"/>
      <c r="F105" s="126">
        <f t="shared" si="5"/>
        <v>0</v>
      </c>
      <c r="G105" s="233">
        <v>4400</v>
      </c>
      <c r="H105" s="181">
        <v>2050</v>
      </c>
      <c r="I105" s="96">
        <f t="shared" si="6"/>
        <v>6450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425" t="s">
        <v>383</v>
      </c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423"/>
    </row>
    <row r="107" spans="1:16" ht="24" x14ac:dyDescent="0.25">
      <c r="A107" s="31">
        <v>2243</v>
      </c>
      <c r="B107" s="50" t="s">
        <v>90</v>
      </c>
      <c r="C107" s="343">
        <f t="shared" si="4"/>
        <v>160</v>
      </c>
      <c r="D107" s="233"/>
      <c r="E107" s="52"/>
      <c r="F107" s="126">
        <f t="shared" si="5"/>
        <v>0</v>
      </c>
      <c r="G107" s="233">
        <f>200-40</f>
        <v>160</v>
      </c>
      <c r="H107" s="181"/>
      <c r="I107" s="96">
        <f t="shared" si="6"/>
        <v>160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1767</v>
      </c>
      <c r="D108" s="233"/>
      <c r="E108" s="52"/>
      <c r="F108" s="126">
        <f t="shared" si="5"/>
        <v>0</v>
      </c>
      <c r="G108" s="233">
        <v>1767</v>
      </c>
      <c r="H108" s="181"/>
      <c r="I108" s="96">
        <f t="shared" si="6"/>
        <v>1767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800</v>
      </c>
      <c r="D112" s="233"/>
      <c r="E112" s="52"/>
      <c r="F112" s="126">
        <f t="shared" si="5"/>
        <v>0</v>
      </c>
      <c r="G112" s="233">
        <v>800</v>
      </c>
      <c r="H112" s="181"/>
      <c r="I112" s="96">
        <f t="shared" si="6"/>
        <v>800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168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30</v>
      </c>
      <c r="H113" s="104">
        <f>SUM(H114:H116)</f>
        <v>138</v>
      </c>
      <c r="I113" s="98">
        <f t="shared" si="6"/>
        <v>168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138</v>
      </c>
      <c r="D114" s="233"/>
      <c r="E114" s="52"/>
      <c r="F114" s="126">
        <f t="shared" si="5"/>
        <v>0</v>
      </c>
      <c r="G114" s="233"/>
      <c r="H114" s="181">
        <v>138</v>
      </c>
      <c r="I114" s="96">
        <f t="shared" si="6"/>
        <v>138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425" t="s">
        <v>383</v>
      </c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30</v>
      </c>
      <c r="D116" s="233"/>
      <c r="E116" s="52"/>
      <c r="F116" s="126">
        <f t="shared" ref="F116:F180" si="10">D116+E116</f>
        <v>0</v>
      </c>
      <c r="G116" s="233">
        <f>130-100</f>
        <v>30</v>
      </c>
      <c r="H116" s="181"/>
      <c r="I116" s="96">
        <f t="shared" ref="I116:I180" si="11">G116+H116</f>
        <v>30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22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22</v>
      </c>
      <c r="I117" s="98">
        <f t="shared" si="11"/>
        <v>22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22</v>
      </c>
      <c r="D122" s="233"/>
      <c r="E122" s="52"/>
      <c r="F122" s="126">
        <f t="shared" si="10"/>
        <v>0</v>
      </c>
      <c r="G122" s="233"/>
      <c r="H122" s="181">
        <v>22</v>
      </c>
      <c r="I122" s="96">
        <f t="shared" si="11"/>
        <v>22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 t="s">
        <v>337</v>
      </c>
    </row>
    <row r="123" spans="1:16" x14ac:dyDescent="0.25">
      <c r="A123" s="97">
        <v>2270</v>
      </c>
      <c r="B123" s="50" t="s">
        <v>104</v>
      </c>
      <c r="C123" s="343">
        <f t="shared" si="9"/>
        <v>113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100</v>
      </c>
      <c r="H123" s="104">
        <f>SUM(H124:H128)</f>
        <v>13</v>
      </c>
      <c r="I123" s="98">
        <f t="shared" si="11"/>
        <v>113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113</v>
      </c>
      <c r="D128" s="233"/>
      <c r="E128" s="52"/>
      <c r="F128" s="126">
        <f t="shared" si="10"/>
        <v>0</v>
      </c>
      <c r="G128" s="233">
        <v>100</v>
      </c>
      <c r="H128" s="181">
        <v>13</v>
      </c>
      <c r="I128" s="96">
        <f t="shared" si="11"/>
        <v>113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423" t="s">
        <v>383</v>
      </c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" si="14">SUM(D130)</f>
        <v>0</v>
      </c>
      <c r="E129" s="60">
        <f t="shared" ref="E129:N129" si="15">SUM(E130)</f>
        <v>0</v>
      </c>
      <c r="F129" s="238">
        <f t="shared" si="10"/>
        <v>0</v>
      </c>
      <c r="G129" s="237">
        <f t="shared" ref="G129" si="16">SUM(G130)</f>
        <v>0</v>
      </c>
      <c r="H129" s="183">
        <f t="shared" si="15"/>
        <v>0</v>
      </c>
      <c r="I129" s="103">
        <f t="shared" si="11"/>
        <v>0</v>
      </c>
      <c r="J129" s="237">
        <f t="shared" ref="J129" si="17">SUM(J130)</f>
        <v>0</v>
      </c>
      <c r="K129" s="183">
        <f t="shared" si="15"/>
        <v>0</v>
      </c>
      <c r="L129" s="103">
        <f t="shared" si="12"/>
        <v>0</v>
      </c>
      <c r="M129" s="119">
        <f t="shared" si="15"/>
        <v>0</v>
      </c>
      <c r="N129" s="34">
        <f t="shared" si="15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28021</v>
      </c>
      <c r="D131" s="229">
        <f>SUM(D132,D137,D141,D142,D145,D152,D160,D161,D164)</f>
        <v>0</v>
      </c>
      <c r="E131" s="43">
        <f>SUM(E132,E137,E141,E142,E145,E152,E160,E161,E164)</f>
        <v>0</v>
      </c>
      <c r="F131" s="230">
        <f t="shared" si="10"/>
        <v>0</v>
      </c>
      <c r="G131" s="229">
        <f>SUM(G132,G137,G141,G142,G145,G152,G160,G161,G164)</f>
        <v>24089</v>
      </c>
      <c r="H131" s="91">
        <f>SUM(H132,H137,H141,H142,H145,H152,H160,H161,H164)</f>
        <v>1718</v>
      </c>
      <c r="I131" s="101">
        <f t="shared" si="11"/>
        <v>25807</v>
      </c>
      <c r="J131" s="229">
        <f>SUM(J132,J137,J141,J142,J145,J152,J160,J161,J164)</f>
        <v>2317</v>
      </c>
      <c r="K131" s="91">
        <f>SUM(K132,K137,K141,K142,K145,K152,K160,K161,K164)</f>
        <v>-103</v>
      </c>
      <c r="L131" s="101">
        <f t="shared" si="12"/>
        <v>2214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4073</v>
      </c>
      <c r="D132" s="342">
        <f>SUM(D133:D136)</f>
        <v>0</v>
      </c>
      <c r="E132" s="183">
        <f>SUM(E133:E136)</f>
        <v>0</v>
      </c>
      <c r="F132" s="238">
        <f t="shared" si="10"/>
        <v>0</v>
      </c>
      <c r="G132" s="237">
        <f>SUM(G133:G136)</f>
        <v>3275</v>
      </c>
      <c r="H132" s="183">
        <f>SUM(H133:H136)</f>
        <v>798</v>
      </c>
      <c r="I132" s="103">
        <f t="shared" si="11"/>
        <v>4073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594</v>
      </c>
      <c r="D133" s="233"/>
      <c r="E133" s="52"/>
      <c r="F133" s="126">
        <f t="shared" si="10"/>
        <v>0</v>
      </c>
      <c r="G133" s="233">
        <v>500</v>
      </c>
      <c r="H133" s="181">
        <v>94</v>
      </c>
      <c r="I133" s="96">
        <f t="shared" si="11"/>
        <v>594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423" t="s">
        <v>383</v>
      </c>
    </row>
    <row r="134" spans="1:16" x14ac:dyDescent="0.25">
      <c r="A134" s="31">
        <v>2312</v>
      </c>
      <c r="B134" s="50" t="s">
        <v>114</v>
      </c>
      <c r="C134" s="343">
        <f t="shared" si="9"/>
        <v>3324</v>
      </c>
      <c r="D134" s="233"/>
      <c r="E134" s="52"/>
      <c r="F134" s="126">
        <f t="shared" si="10"/>
        <v>0</v>
      </c>
      <c r="G134" s="233">
        <f>2295+330</f>
        <v>2625</v>
      </c>
      <c r="H134" s="181">
        <v>699</v>
      </c>
      <c r="I134" s="96">
        <f t="shared" si="11"/>
        <v>3324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423" t="s">
        <v>383</v>
      </c>
    </row>
    <row r="135" spans="1:16" x14ac:dyDescent="0.25">
      <c r="A135" s="31">
        <v>2313</v>
      </c>
      <c r="B135" s="50" t="s">
        <v>115</v>
      </c>
      <c r="C135" s="343">
        <f t="shared" si="9"/>
        <v>85</v>
      </c>
      <c r="D135" s="233"/>
      <c r="E135" s="52"/>
      <c r="F135" s="126">
        <f t="shared" si="10"/>
        <v>0</v>
      </c>
      <c r="G135" s="233">
        <v>80</v>
      </c>
      <c r="H135" s="181">
        <v>5</v>
      </c>
      <c r="I135" s="96">
        <f t="shared" si="11"/>
        <v>85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423" t="s">
        <v>383</v>
      </c>
    </row>
    <row r="136" spans="1:16" ht="36" x14ac:dyDescent="0.25">
      <c r="A136" s="31">
        <v>2314</v>
      </c>
      <c r="B136" s="50" t="s">
        <v>294</v>
      </c>
      <c r="C136" s="343">
        <f t="shared" si="9"/>
        <v>70</v>
      </c>
      <c r="D136" s="233"/>
      <c r="E136" s="52"/>
      <c r="F136" s="126">
        <f t="shared" si="10"/>
        <v>0</v>
      </c>
      <c r="G136" s="233">
        <v>70</v>
      </c>
      <c r="H136" s="181"/>
      <c r="I136" s="96">
        <f t="shared" si="11"/>
        <v>70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43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43</v>
      </c>
      <c r="H137" s="104">
        <f>SUM(H138:H140)</f>
        <v>0</v>
      </c>
      <c r="I137" s="98">
        <f t="shared" si="11"/>
        <v>43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43</v>
      </c>
      <c r="D139" s="233"/>
      <c r="E139" s="52"/>
      <c r="F139" s="126">
        <f t="shared" si="10"/>
        <v>0</v>
      </c>
      <c r="G139" s="233">
        <v>43</v>
      </c>
      <c r="H139" s="181"/>
      <c r="I139" s="96">
        <f t="shared" si="11"/>
        <v>43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70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70</v>
      </c>
      <c r="H142" s="104">
        <f>SUM(H143:H144)</f>
        <v>0</v>
      </c>
      <c r="I142" s="98">
        <f t="shared" si="11"/>
        <v>70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70</v>
      </c>
      <c r="D143" s="233"/>
      <c r="E143" s="52"/>
      <c r="F143" s="126">
        <f t="shared" si="10"/>
        <v>0</v>
      </c>
      <c r="G143" s="233">
        <v>70</v>
      </c>
      <c r="H143" s="181"/>
      <c r="I143" s="96">
        <f t="shared" si="11"/>
        <v>70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2350</v>
      </c>
      <c r="D145" s="115">
        <f>SUM(D146:D151)</f>
        <v>0</v>
      </c>
      <c r="E145" s="93">
        <f>SUM(E146:E151)</f>
        <v>0</v>
      </c>
      <c r="F145" s="231">
        <f t="shared" si="10"/>
        <v>0</v>
      </c>
      <c r="G145" s="115">
        <f>SUM(G146:G151)</f>
        <v>2350</v>
      </c>
      <c r="H145" s="179">
        <f>SUM(H146:H151)</f>
        <v>0</v>
      </c>
      <c r="I145" s="94">
        <f t="shared" si="11"/>
        <v>2350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350</v>
      </c>
      <c r="D146" s="232"/>
      <c r="E146" s="47"/>
      <c r="F146" s="127">
        <f t="shared" si="10"/>
        <v>0</v>
      </c>
      <c r="G146" s="232">
        <v>350</v>
      </c>
      <c r="H146" s="180"/>
      <c r="I146" s="95">
        <f t="shared" si="11"/>
        <v>350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2000</v>
      </c>
      <c r="D147" s="233"/>
      <c r="E147" s="52"/>
      <c r="F147" s="126">
        <f t="shared" si="10"/>
        <v>0</v>
      </c>
      <c r="G147" s="233">
        <v>2000</v>
      </c>
      <c r="H147" s="181"/>
      <c r="I147" s="96">
        <f t="shared" si="11"/>
        <v>2000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20595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17600</v>
      </c>
      <c r="H152" s="104">
        <f>SUM(H153:H159)</f>
        <v>781</v>
      </c>
      <c r="I152" s="98">
        <f t="shared" si="11"/>
        <v>18381</v>
      </c>
      <c r="J152" s="234">
        <f>SUM(J153:J159)</f>
        <v>2317</v>
      </c>
      <c r="K152" s="104">
        <f>SUM(K153:K159)</f>
        <v>-103</v>
      </c>
      <c r="L152" s="98">
        <f t="shared" si="12"/>
        <v>2214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1049</v>
      </c>
      <c r="D153" s="233"/>
      <c r="E153" s="52"/>
      <c r="F153" s="126">
        <f t="shared" si="10"/>
        <v>0</v>
      </c>
      <c r="G153" s="233">
        <v>400</v>
      </c>
      <c r="H153" s="181">
        <v>649</v>
      </c>
      <c r="I153" s="96">
        <f t="shared" si="11"/>
        <v>1049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423" t="s">
        <v>383</v>
      </c>
    </row>
    <row r="154" spans="1:16" ht="24" x14ac:dyDescent="0.25">
      <c r="A154" s="30">
        <v>2362</v>
      </c>
      <c r="B154" s="50" t="s">
        <v>133</v>
      </c>
      <c r="C154" s="343">
        <f t="shared" si="9"/>
        <v>232</v>
      </c>
      <c r="D154" s="233"/>
      <c r="E154" s="52"/>
      <c r="F154" s="126">
        <f t="shared" si="10"/>
        <v>0</v>
      </c>
      <c r="G154" s="233">
        <v>100</v>
      </c>
      <c r="H154" s="181">
        <v>132</v>
      </c>
      <c r="I154" s="96">
        <f t="shared" si="11"/>
        <v>232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423" t="s">
        <v>383</v>
      </c>
    </row>
    <row r="155" spans="1:16" ht="24" x14ac:dyDescent="0.25">
      <c r="A155" s="30">
        <v>2363</v>
      </c>
      <c r="B155" s="50" t="s">
        <v>134</v>
      </c>
      <c r="C155" s="343">
        <f t="shared" si="9"/>
        <v>19314</v>
      </c>
      <c r="D155" s="233"/>
      <c r="E155" s="52"/>
      <c r="F155" s="126">
        <f t="shared" si="10"/>
        <v>0</v>
      </c>
      <c r="G155" s="233">
        <v>17100</v>
      </c>
      <c r="H155" s="181"/>
      <c r="I155" s="96">
        <f t="shared" si="11"/>
        <v>17100</v>
      </c>
      <c r="J155" s="233">
        <f>2208+109</f>
        <v>2317</v>
      </c>
      <c r="K155" s="181">
        <v>-103</v>
      </c>
      <c r="L155" s="96">
        <f t="shared" si="12"/>
        <v>2214</v>
      </c>
      <c r="M155" s="110"/>
      <c r="N155" s="52"/>
      <c r="O155" s="96">
        <f t="shared" si="13"/>
        <v>0</v>
      </c>
      <c r="P155" s="351" t="s">
        <v>387</v>
      </c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890</v>
      </c>
      <c r="D160" s="235"/>
      <c r="E160" s="99"/>
      <c r="F160" s="236">
        <f t="shared" si="10"/>
        <v>0</v>
      </c>
      <c r="G160" s="235">
        <v>751</v>
      </c>
      <c r="H160" s="182">
        <v>139</v>
      </c>
      <c r="I160" s="100">
        <f t="shared" si="11"/>
        <v>890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423" t="s">
        <v>383</v>
      </c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>SUM(G167,G172)</f>
        <v>0</v>
      </c>
      <c r="H166" s="91">
        <f t="shared" ref="H166" si="18">SUM(H167,H172)</f>
        <v>0</v>
      </c>
      <c r="I166" s="101">
        <f t="shared" si="11"/>
        <v>0</v>
      </c>
      <c r="J166" s="229">
        <f>SUM(J167,J172)</f>
        <v>0</v>
      </c>
      <c r="K166" s="91">
        <f t="shared" ref="K166" si="19">SUM(K167,K172)</f>
        <v>0</v>
      </c>
      <c r="L166" s="101">
        <f t="shared" si="12"/>
        <v>0</v>
      </c>
      <c r="M166" s="123">
        <f t="shared" ref="M166:N166" si="20">SUM(M167,M172)</f>
        <v>0</v>
      </c>
      <c r="N166" s="114">
        <f t="shared" si="20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>SUM(G168:G171)</f>
        <v>0</v>
      </c>
      <c r="H167" s="183">
        <f t="shared" ref="H167" si="21">SUM(H168:H171)</f>
        <v>0</v>
      </c>
      <c r="I167" s="103">
        <f t="shared" si="11"/>
        <v>0</v>
      </c>
      <c r="J167" s="237">
        <f>SUM(J168:J171)</f>
        <v>0</v>
      </c>
      <c r="K167" s="183">
        <f t="shared" ref="K167" si="22">SUM(K168:K171)</f>
        <v>0</v>
      </c>
      <c r="L167" s="103">
        <f t="shared" si="12"/>
        <v>0</v>
      </c>
      <c r="M167" s="289">
        <f t="shared" ref="M167:N167" si="23">SUM(M168:M171)</f>
        <v>0</v>
      </c>
      <c r="N167" s="292">
        <f t="shared" si="23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>SUM(G176,G180)</f>
        <v>0</v>
      </c>
      <c r="H175" s="91">
        <f t="shared" ref="H175" si="24">SUM(H176,H180)</f>
        <v>0</v>
      </c>
      <c r="I175" s="101">
        <f t="shared" si="11"/>
        <v>0</v>
      </c>
      <c r="J175" s="229">
        <f>SUM(J176,J180)</f>
        <v>0</v>
      </c>
      <c r="K175" s="91">
        <f t="shared" ref="K175" si="25">SUM(K176,K180)</f>
        <v>0</v>
      </c>
      <c r="L175" s="101">
        <f t="shared" si="12"/>
        <v>0</v>
      </c>
      <c r="M175" s="123">
        <f t="shared" ref="M175:N175" si="26">SUM(M176,M180)</f>
        <v>0</v>
      </c>
      <c r="N175" s="114">
        <f t="shared" si="26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7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>SUM(G181:G184)</f>
        <v>0</v>
      </c>
      <c r="H180" s="183">
        <f t="shared" ref="H180" si="28">SUM(H181:H184)</f>
        <v>0</v>
      </c>
      <c r="I180" s="103">
        <f t="shared" si="11"/>
        <v>0</v>
      </c>
      <c r="J180" s="237">
        <f>SUM(J181:J184)</f>
        <v>0</v>
      </c>
      <c r="K180" s="183">
        <f t="shared" ref="K180" si="29">SUM(K181:K184)</f>
        <v>0</v>
      </c>
      <c r="L180" s="103">
        <f t="shared" si="12"/>
        <v>0</v>
      </c>
      <c r="M180" s="125">
        <f t="shared" ref="M180:N180" si="30">SUM(M181:M184)</f>
        <v>0</v>
      </c>
      <c r="N180" s="293">
        <f t="shared" si="30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7"/>
        <v>0</v>
      </c>
      <c r="D181" s="233"/>
      <c r="E181" s="52"/>
      <c r="F181" s="126">
        <f t="shared" ref="F181:F244" si="31">D181+E181</f>
        <v>0</v>
      </c>
      <c r="G181" s="233"/>
      <c r="H181" s="181"/>
      <c r="I181" s="96">
        <f t="shared" ref="I181:I244" si="32">G181+H181</f>
        <v>0</v>
      </c>
      <c r="J181" s="233"/>
      <c r="K181" s="181"/>
      <c r="L181" s="96">
        <f t="shared" ref="L181:L244" si="33">J181+K181</f>
        <v>0</v>
      </c>
      <c r="M181" s="110"/>
      <c r="N181" s="52"/>
      <c r="O181" s="96">
        <f t="shared" ref="O181:O244" si="34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7"/>
        <v>0</v>
      </c>
      <c r="D182" s="233"/>
      <c r="E182" s="52"/>
      <c r="F182" s="126">
        <f t="shared" si="31"/>
        <v>0</v>
      </c>
      <c r="G182" s="233"/>
      <c r="H182" s="181"/>
      <c r="I182" s="96">
        <f t="shared" si="32"/>
        <v>0</v>
      </c>
      <c r="J182" s="233"/>
      <c r="K182" s="181"/>
      <c r="L182" s="96">
        <f t="shared" si="33"/>
        <v>0</v>
      </c>
      <c r="M182" s="110"/>
      <c r="N182" s="52"/>
      <c r="O182" s="96">
        <f t="shared" si="34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7"/>
        <v>0</v>
      </c>
      <c r="D183" s="233"/>
      <c r="E183" s="52"/>
      <c r="F183" s="126">
        <f t="shared" si="31"/>
        <v>0</v>
      </c>
      <c r="G183" s="233"/>
      <c r="H183" s="181"/>
      <c r="I183" s="96">
        <f t="shared" si="32"/>
        <v>0</v>
      </c>
      <c r="J183" s="233"/>
      <c r="K183" s="181"/>
      <c r="L183" s="96">
        <f t="shared" si="33"/>
        <v>0</v>
      </c>
      <c r="M183" s="110"/>
      <c r="N183" s="52"/>
      <c r="O183" s="96">
        <f t="shared" si="34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7"/>
        <v>0</v>
      </c>
      <c r="D184" s="241"/>
      <c r="E184" s="112"/>
      <c r="F184" s="242">
        <f t="shared" si="31"/>
        <v>0</v>
      </c>
      <c r="G184" s="241"/>
      <c r="H184" s="185"/>
      <c r="I184" s="135">
        <f t="shared" si="32"/>
        <v>0</v>
      </c>
      <c r="J184" s="241"/>
      <c r="K184" s="185"/>
      <c r="L184" s="135">
        <f t="shared" si="33"/>
        <v>0</v>
      </c>
      <c r="M184" s="113"/>
      <c r="N184" s="112"/>
      <c r="O184" s="135">
        <f t="shared" si="34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7"/>
        <v>0</v>
      </c>
      <c r="D185" s="243">
        <f>SUM(D186:D187)</f>
        <v>0</v>
      </c>
      <c r="E185" s="114">
        <f>SUM(E186:E187)</f>
        <v>0</v>
      </c>
      <c r="F185" s="140">
        <f t="shared" si="31"/>
        <v>0</v>
      </c>
      <c r="G185" s="243">
        <f>SUM(G186:G187)</f>
        <v>0</v>
      </c>
      <c r="H185" s="186">
        <f t="shared" ref="H185" si="35">SUM(H186:H187)</f>
        <v>0</v>
      </c>
      <c r="I185" s="141">
        <f t="shared" si="32"/>
        <v>0</v>
      </c>
      <c r="J185" s="243">
        <f>SUM(J186:J187)</f>
        <v>0</v>
      </c>
      <c r="K185" s="186">
        <f t="shared" ref="K185" si="36">SUM(K186:K187)</f>
        <v>0</v>
      </c>
      <c r="L185" s="141">
        <f t="shared" si="33"/>
        <v>0</v>
      </c>
      <c r="M185" s="123">
        <f t="shared" ref="M185:N185" si="37">SUM(M186:M187)</f>
        <v>0</v>
      </c>
      <c r="N185" s="114">
        <f t="shared" si="37"/>
        <v>0</v>
      </c>
      <c r="O185" s="141">
        <f t="shared" si="34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7"/>
        <v>0</v>
      </c>
      <c r="D186" s="235"/>
      <c r="E186" s="99"/>
      <c r="F186" s="236">
        <f t="shared" si="31"/>
        <v>0</v>
      </c>
      <c r="G186" s="235"/>
      <c r="H186" s="182"/>
      <c r="I186" s="100">
        <f t="shared" si="32"/>
        <v>0</v>
      </c>
      <c r="J186" s="235"/>
      <c r="K186" s="182"/>
      <c r="L186" s="100">
        <f t="shared" si="33"/>
        <v>0</v>
      </c>
      <c r="M186" s="282"/>
      <c r="N186" s="99"/>
      <c r="O186" s="100">
        <f t="shared" si="34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7"/>
        <v>0</v>
      </c>
      <c r="D187" s="232"/>
      <c r="E187" s="47"/>
      <c r="F187" s="127">
        <f t="shared" si="31"/>
        <v>0</v>
      </c>
      <c r="G187" s="232"/>
      <c r="H187" s="180"/>
      <c r="I187" s="95">
        <f t="shared" si="32"/>
        <v>0</v>
      </c>
      <c r="J187" s="232"/>
      <c r="K187" s="180"/>
      <c r="L187" s="95">
        <f t="shared" si="33"/>
        <v>0</v>
      </c>
      <c r="M187" s="275"/>
      <c r="N187" s="47"/>
      <c r="O187" s="95">
        <f t="shared" si="34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7"/>
        <v>0</v>
      </c>
      <c r="D188" s="227">
        <f>SUM(D189,D192)</f>
        <v>0</v>
      </c>
      <c r="E188" s="88">
        <f>SUM(E189,E192)</f>
        <v>0</v>
      </c>
      <c r="F188" s="228">
        <f t="shared" si="31"/>
        <v>0</v>
      </c>
      <c r="G188" s="227">
        <f>SUM(G189,G192)</f>
        <v>0</v>
      </c>
      <c r="H188" s="178">
        <f>SUM(H189,H192)</f>
        <v>0</v>
      </c>
      <c r="I188" s="89">
        <f t="shared" si="32"/>
        <v>0</v>
      </c>
      <c r="J188" s="227">
        <f>SUM(J189,J192)</f>
        <v>0</v>
      </c>
      <c r="K188" s="178">
        <f>SUM(K189,K192)</f>
        <v>0</v>
      </c>
      <c r="L188" s="89">
        <f t="shared" si="33"/>
        <v>0</v>
      </c>
      <c r="M188" s="122">
        <f>SUM(M189,M192)</f>
        <v>0</v>
      </c>
      <c r="N188" s="88">
        <f>SUM(N189,N192)</f>
        <v>0</v>
      </c>
      <c r="O188" s="89">
        <f t="shared" si="34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7"/>
        <v>0</v>
      </c>
      <c r="D189" s="229">
        <f>SUM(D190,D191)</f>
        <v>0</v>
      </c>
      <c r="E189" s="43">
        <f>SUM(E190,E191)</f>
        <v>0</v>
      </c>
      <c r="F189" s="230">
        <f t="shared" si="31"/>
        <v>0</v>
      </c>
      <c r="G189" s="229">
        <f>SUM(G190,G191)</f>
        <v>0</v>
      </c>
      <c r="H189" s="91">
        <f>SUM(H190,H191)</f>
        <v>0</v>
      </c>
      <c r="I189" s="101">
        <f t="shared" si="32"/>
        <v>0</v>
      </c>
      <c r="J189" s="229">
        <f>SUM(J190,J191)</f>
        <v>0</v>
      </c>
      <c r="K189" s="91">
        <f>SUM(K190,K191)</f>
        <v>0</v>
      </c>
      <c r="L189" s="101">
        <f t="shared" si="33"/>
        <v>0</v>
      </c>
      <c r="M189" s="109">
        <f>SUM(M190,M191)</f>
        <v>0</v>
      </c>
      <c r="N189" s="43">
        <f>SUM(N190,N191)</f>
        <v>0</v>
      </c>
      <c r="O189" s="101">
        <f t="shared" si="34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7"/>
        <v>0</v>
      </c>
      <c r="D190" s="232"/>
      <c r="E190" s="47"/>
      <c r="F190" s="127">
        <f t="shared" si="31"/>
        <v>0</v>
      </c>
      <c r="G190" s="232"/>
      <c r="H190" s="180"/>
      <c r="I190" s="95">
        <f t="shared" si="32"/>
        <v>0</v>
      </c>
      <c r="J190" s="232"/>
      <c r="K190" s="180"/>
      <c r="L190" s="95">
        <f t="shared" si="33"/>
        <v>0</v>
      </c>
      <c r="M190" s="275"/>
      <c r="N190" s="47"/>
      <c r="O190" s="95">
        <f t="shared" si="34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7"/>
        <v>0</v>
      </c>
      <c r="D191" s="233"/>
      <c r="E191" s="52"/>
      <c r="F191" s="126">
        <f t="shared" si="31"/>
        <v>0</v>
      </c>
      <c r="G191" s="233"/>
      <c r="H191" s="181"/>
      <c r="I191" s="96">
        <f t="shared" si="32"/>
        <v>0</v>
      </c>
      <c r="J191" s="233"/>
      <c r="K191" s="181"/>
      <c r="L191" s="96">
        <f t="shared" si="33"/>
        <v>0</v>
      </c>
      <c r="M191" s="110"/>
      <c r="N191" s="52"/>
      <c r="O191" s="96">
        <f t="shared" si="34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7"/>
        <v>0</v>
      </c>
      <c r="D192" s="229">
        <f>SUM(D193)</f>
        <v>0</v>
      </c>
      <c r="E192" s="43">
        <f>SUM(E193)</f>
        <v>0</v>
      </c>
      <c r="F192" s="230">
        <f t="shared" si="31"/>
        <v>0</v>
      </c>
      <c r="G192" s="229">
        <f>SUM(G193)</f>
        <v>0</v>
      </c>
      <c r="H192" s="91">
        <f>SUM(H193)</f>
        <v>0</v>
      </c>
      <c r="I192" s="101">
        <f t="shared" si="32"/>
        <v>0</v>
      </c>
      <c r="J192" s="229">
        <f>SUM(J193)</f>
        <v>0</v>
      </c>
      <c r="K192" s="91">
        <f>SUM(K193)</f>
        <v>0</v>
      </c>
      <c r="L192" s="101">
        <f t="shared" si="33"/>
        <v>0</v>
      </c>
      <c r="M192" s="109">
        <f>SUM(M193)</f>
        <v>0</v>
      </c>
      <c r="N192" s="43">
        <f>SUM(N193)</f>
        <v>0</v>
      </c>
      <c r="O192" s="101">
        <f t="shared" si="34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7"/>
        <v>0</v>
      </c>
      <c r="D193" s="237">
        <f>SUM(D194:D194)</f>
        <v>0</v>
      </c>
      <c r="E193" s="60">
        <f>SUM(E194:E194)</f>
        <v>0</v>
      </c>
      <c r="F193" s="238">
        <f t="shared" si="31"/>
        <v>0</v>
      </c>
      <c r="G193" s="237">
        <f>SUM(G194:G194)</f>
        <v>0</v>
      </c>
      <c r="H193" s="183">
        <f>SUM(H194:H194)</f>
        <v>0</v>
      </c>
      <c r="I193" s="103">
        <f t="shared" si="32"/>
        <v>0</v>
      </c>
      <c r="J193" s="237">
        <f>SUM(J194:J194)</f>
        <v>0</v>
      </c>
      <c r="K193" s="183">
        <f>SUM(K194:K194)</f>
        <v>0</v>
      </c>
      <c r="L193" s="103">
        <f t="shared" si="33"/>
        <v>0</v>
      </c>
      <c r="M193" s="124">
        <f>SUM(M194:M194)</f>
        <v>0</v>
      </c>
      <c r="N193" s="60">
        <f>SUM(N194:N194)</f>
        <v>0</v>
      </c>
      <c r="O193" s="103">
        <f t="shared" si="34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7"/>
        <v>0</v>
      </c>
      <c r="D194" s="233"/>
      <c r="E194" s="52"/>
      <c r="F194" s="126">
        <f t="shared" si="31"/>
        <v>0</v>
      </c>
      <c r="G194" s="233"/>
      <c r="H194" s="181"/>
      <c r="I194" s="96">
        <f t="shared" si="32"/>
        <v>0</v>
      </c>
      <c r="J194" s="233"/>
      <c r="K194" s="181"/>
      <c r="L194" s="96">
        <f t="shared" si="33"/>
        <v>0</v>
      </c>
      <c r="M194" s="110"/>
      <c r="N194" s="52"/>
      <c r="O194" s="96">
        <f t="shared" si="34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7"/>
        <v>7220</v>
      </c>
      <c r="D195" s="225">
        <f>SUM(D196,D231,D269)</f>
        <v>0</v>
      </c>
      <c r="E195" s="85">
        <f>SUM(E196,E231,E269)</f>
        <v>0</v>
      </c>
      <c r="F195" s="226">
        <f t="shared" si="31"/>
        <v>0</v>
      </c>
      <c r="G195" s="225">
        <f>SUM(G196,G231,G269)</f>
        <v>5794</v>
      </c>
      <c r="H195" s="177">
        <f>SUM(H196,H231,H269)</f>
        <v>1426</v>
      </c>
      <c r="I195" s="86">
        <f t="shared" si="32"/>
        <v>7220</v>
      </c>
      <c r="J195" s="225">
        <f>SUM(J196,J231,J269)</f>
        <v>0</v>
      </c>
      <c r="K195" s="177">
        <f>SUM(K196,K231,K269)</f>
        <v>0</v>
      </c>
      <c r="L195" s="86">
        <f t="shared" si="33"/>
        <v>0</v>
      </c>
      <c r="M195" s="290">
        <f>SUM(M196,M231,M269)</f>
        <v>0</v>
      </c>
      <c r="N195" s="294">
        <f>SUM(N196,N231,N269)</f>
        <v>0</v>
      </c>
      <c r="O195" s="299">
        <f t="shared" si="34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7220</v>
      </c>
      <c r="D196" s="227">
        <f>D197+D205</f>
        <v>0</v>
      </c>
      <c r="E196" s="88">
        <f>E197+E205</f>
        <v>0</v>
      </c>
      <c r="F196" s="228">
        <f t="shared" si="31"/>
        <v>0</v>
      </c>
      <c r="G196" s="227">
        <f>G197+G205</f>
        <v>5794</v>
      </c>
      <c r="H196" s="178">
        <f>H197+H205</f>
        <v>1426</v>
      </c>
      <c r="I196" s="89">
        <f t="shared" si="32"/>
        <v>7220</v>
      </c>
      <c r="J196" s="227">
        <f>J197+J205</f>
        <v>0</v>
      </c>
      <c r="K196" s="178">
        <f>K197+K205</f>
        <v>0</v>
      </c>
      <c r="L196" s="89">
        <f t="shared" si="33"/>
        <v>0</v>
      </c>
      <c r="M196" s="122">
        <f>M197+M205</f>
        <v>0</v>
      </c>
      <c r="N196" s="88">
        <f>N197+N205</f>
        <v>0</v>
      </c>
      <c r="O196" s="89">
        <f t="shared" si="34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7"/>
        <v>550</v>
      </c>
      <c r="D197" s="229">
        <f>D198+D199+D202+D203+D204</f>
        <v>0</v>
      </c>
      <c r="E197" s="43">
        <f>E198+E199+E202+E203+E204</f>
        <v>0</v>
      </c>
      <c r="F197" s="230">
        <f t="shared" si="31"/>
        <v>0</v>
      </c>
      <c r="G197" s="229">
        <f>G198+G199+G202+G203+G204</f>
        <v>0</v>
      </c>
      <c r="H197" s="91">
        <f>H198+H199+H202+H203+H204</f>
        <v>550</v>
      </c>
      <c r="I197" s="101">
        <f t="shared" si="32"/>
        <v>550</v>
      </c>
      <c r="J197" s="229">
        <f>J198+J199+J202+J203+J204</f>
        <v>0</v>
      </c>
      <c r="K197" s="91">
        <f>K198+K199+K202+K203+K204</f>
        <v>0</v>
      </c>
      <c r="L197" s="101">
        <f t="shared" si="33"/>
        <v>0</v>
      </c>
      <c r="M197" s="109">
        <f>M198+M199+M202+M203+M204</f>
        <v>0</v>
      </c>
      <c r="N197" s="43">
        <f>N198+N199+N202+N203+N204</f>
        <v>0</v>
      </c>
      <c r="O197" s="101">
        <f t="shared" si="34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7"/>
        <v>0</v>
      </c>
      <c r="D198" s="232"/>
      <c r="E198" s="47"/>
      <c r="F198" s="127">
        <f t="shared" si="31"/>
        <v>0</v>
      </c>
      <c r="G198" s="232"/>
      <c r="H198" s="180"/>
      <c r="I198" s="95">
        <f t="shared" si="32"/>
        <v>0</v>
      </c>
      <c r="J198" s="232"/>
      <c r="K198" s="180"/>
      <c r="L198" s="95">
        <f t="shared" si="33"/>
        <v>0</v>
      </c>
      <c r="M198" s="275"/>
      <c r="N198" s="47"/>
      <c r="O198" s="95">
        <f t="shared" si="34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7"/>
        <v>550</v>
      </c>
      <c r="D199" s="234">
        <f>D200+D201</f>
        <v>0</v>
      </c>
      <c r="E199" s="34">
        <f>E200+E201</f>
        <v>0</v>
      </c>
      <c r="F199" s="131">
        <f t="shared" si="31"/>
        <v>0</v>
      </c>
      <c r="G199" s="234">
        <f>G200+G201</f>
        <v>0</v>
      </c>
      <c r="H199" s="104">
        <f>H200+H201</f>
        <v>550</v>
      </c>
      <c r="I199" s="98">
        <f t="shared" si="32"/>
        <v>550</v>
      </c>
      <c r="J199" s="234">
        <f>J200+J201</f>
        <v>0</v>
      </c>
      <c r="K199" s="104">
        <f>K200+K201</f>
        <v>0</v>
      </c>
      <c r="L199" s="98">
        <f t="shared" si="33"/>
        <v>0</v>
      </c>
      <c r="M199" s="119">
        <f>M200+M201</f>
        <v>0</v>
      </c>
      <c r="N199" s="34">
        <f>N200+N201</f>
        <v>0</v>
      </c>
      <c r="O199" s="98">
        <f t="shared" si="34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7"/>
        <v>550</v>
      </c>
      <c r="D200" s="233"/>
      <c r="E200" s="52"/>
      <c r="F200" s="126">
        <f t="shared" si="31"/>
        <v>0</v>
      </c>
      <c r="G200" s="233"/>
      <c r="H200" s="181">
        <v>550</v>
      </c>
      <c r="I200" s="96">
        <f t="shared" si="32"/>
        <v>550</v>
      </c>
      <c r="J200" s="233"/>
      <c r="K200" s="181"/>
      <c r="L200" s="96">
        <f t="shared" si="33"/>
        <v>0</v>
      </c>
      <c r="M200" s="110"/>
      <c r="N200" s="52"/>
      <c r="O200" s="96">
        <f t="shared" si="34"/>
        <v>0</v>
      </c>
      <c r="P200" s="425" t="s">
        <v>383</v>
      </c>
    </row>
    <row r="201" spans="1:16" ht="35.25" customHeight="1" x14ac:dyDescent="0.25">
      <c r="A201" s="31">
        <v>5129</v>
      </c>
      <c r="B201" s="50" t="s">
        <v>173</v>
      </c>
      <c r="C201" s="343">
        <f t="shared" si="27"/>
        <v>0</v>
      </c>
      <c r="D201" s="233"/>
      <c r="E201" s="52"/>
      <c r="F201" s="126">
        <f t="shared" si="31"/>
        <v>0</v>
      </c>
      <c r="G201" s="233"/>
      <c r="H201" s="181"/>
      <c r="I201" s="96">
        <f t="shared" si="32"/>
        <v>0</v>
      </c>
      <c r="J201" s="233"/>
      <c r="K201" s="181"/>
      <c r="L201" s="96">
        <f t="shared" si="33"/>
        <v>0</v>
      </c>
      <c r="M201" s="110"/>
      <c r="N201" s="52"/>
      <c r="O201" s="96">
        <f t="shared" si="34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7"/>
        <v>0</v>
      </c>
      <c r="D202" s="233"/>
      <c r="E202" s="52"/>
      <c r="F202" s="126">
        <f t="shared" si="31"/>
        <v>0</v>
      </c>
      <c r="G202" s="233"/>
      <c r="H202" s="181"/>
      <c r="I202" s="96">
        <f t="shared" si="32"/>
        <v>0</v>
      </c>
      <c r="J202" s="233"/>
      <c r="K202" s="181"/>
      <c r="L202" s="96">
        <f t="shared" si="33"/>
        <v>0</v>
      </c>
      <c r="M202" s="110"/>
      <c r="N202" s="52"/>
      <c r="O202" s="96">
        <f t="shared" si="34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7"/>
        <v>0</v>
      </c>
      <c r="D203" s="233"/>
      <c r="E203" s="52"/>
      <c r="F203" s="126">
        <f t="shared" si="31"/>
        <v>0</v>
      </c>
      <c r="G203" s="233"/>
      <c r="H203" s="181"/>
      <c r="I203" s="96">
        <f t="shared" si="32"/>
        <v>0</v>
      </c>
      <c r="J203" s="233"/>
      <c r="K203" s="181"/>
      <c r="L203" s="96">
        <f t="shared" si="33"/>
        <v>0</v>
      </c>
      <c r="M203" s="110"/>
      <c r="N203" s="52"/>
      <c r="O203" s="96">
        <f t="shared" si="34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7"/>
        <v>0</v>
      </c>
      <c r="D204" s="233"/>
      <c r="E204" s="52"/>
      <c r="F204" s="126">
        <f t="shared" si="31"/>
        <v>0</v>
      </c>
      <c r="G204" s="233"/>
      <c r="H204" s="181"/>
      <c r="I204" s="96">
        <f t="shared" si="32"/>
        <v>0</v>
      </c>
      <c r="J204" s="233"/>
      <c r="K204" s="181"/>
      <c r="L204" s="96">
        <f t="shared" si="33"/>
        <v>0</v>
      </c>
      <c r="M204" s="110"/>
      <c r="N204" s="52"/>
      <c r="O204" s="96">
        <f t="shared" si="34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7"/>
        <v>6670</v>
      </c>
      <c r="D205" s="229">
        <f>D206+D216+D217+D226+D227+D228+D230</f>
        <v>0</v>
      </c>
      <c r="E205" s="43">
        <f>E206+E216+E217+E226+E227+E228+E230</f>
        <v>0</v>
      </c>
      <c r="F205" s="230">
        <f t="shared" si="31"/>
        <v>0</v>
      </c>
      <c r="G205" s="229">
        <f>G206+G216+G217+G226+G227+G228+G230</f>
        <v>5794</v>
      </c>
      <c r="H205" s="91">
        <f>H206+H216+H217+H226+H227+H228+H230</f>
        <v>876</v>
      </c>
      <c r="I205" s="101">
        <f t="shared" si="32"/>
        <v>6670</v>
      </c>
      <c r="J205" s="229">
        <f>J206+J216+J217+J226+J227+J228+J230</f>
        <v>0</v>
      </c>
      <c r="K205" s="91">
        <f>K206+K216+K217+K226+K227+K228+K230</f>
        <v>0</v>
      </c>
      <c r="L205" s="101">
        <f t="shared" si="33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34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7"/>
        <v>0</v>
      </c>
      <c r="D206" s="115">
        <f>SUM(D207:D215)</f>
        <v>0</v>
      </c>
      <c r="E206" s="93">
        <f>SUM(E207:E215)</f>
        <v>0</v>
      </c>
      <c r="F206" s="231">
        <f t="shared" si="31"/>
        <v>0</v>
      </c>
      <c r="G206" s="115">
        <f>SUM(G207:G215)</f>
        <v>0</v>
      </c>
      <c r="H206" s="179">
        <f>SUM(H207:H215)</f>
        <v>0</v>
      </c>
      <c r="I206" s="94">
        <f t="shared" si="32"/>
        <v>0</v>
      </c>
      <c r="J206" s="115">
        <f>SUM(J207:J215)</f>
        <v>0</v>
      </c>
      <c r="K206" s="179">
        <f>SUM(K207:K215)</f>
        <v>0</v>
      </c>
      <c r="L206" s="94">
        <f t="shared" si="33"/>
        <v>0</v>
      </c>
      <c r="M206" s="120">
        <f>SUM(M207:M215)</f>
        <v>0</v>
      </c>
      <c r="N206" s="93">
        <f>SUM(N207:N215)</f>
        <v>0</v>
      </c>
      <c r="O206" s="94">
        <f t="shared" si="34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7"/>
        <v>0</v>
      </c>
      <c r="D207" s="232"/>
      <c r="E207" s="47"/>
      <c r="F207" s="127">
        <f t="shared" si="31"/>
        <v>0</v>
      </c>
      <c r="G207" s="232"/>
      <c r="H207" s="180"/>
      <c r="I207" s="95">
        <f t="shared" si="32"/>
        <v>0</v>
      </c>
      <c r="J207" s="232"/>
      <c r="K207" s="180"/>
      <c r="L207" s="95">
        <f t="shared" si="33"/>
        <v>0</v>
      </c>
      <c r="M207" s="275"/>
      <c r="N207" s="47"/>
      <c r="O207" s="95">
        <f t="shared" si="34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7"/>
        <v>0</v>
      </c>
      <c r="D208" s="233"/>
      <c r="E208" s="52"/>
      <c r="F208" s="126">
        <f t="shared" si="31"/>
        <v>0</v>
      </c>
      <c r="G208" s="233"/>
      <c r="H208" s="181"/>
      <c r="I208" s="96">
        <f t="shared" si="32"/>
        <v>0</v>
      </c>
      <c r="J208" s="233"/>
      <c r="K208" s="181"/>
      <c r="L208" s="96">
        <f t="shared" si="33"/>
        <v>0</v>
      </c>
      <c r="M208" s="110"/>
      <c r="N208" s="52"/>
      <c r="O208" s="96">
        <f t="shared" si="34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7"/>
        <v>0</v>
      </c>
      <c r="D209" s="233"/>
      <c r="E209" s="52"/>
      <c r="F209" s="126">
        <f t="shared" si="31"/>
        <v>0</v>
      </c>
      <c r="G209" s="233"/>
      <c r="H209" s="181"/>
      <c r="I209" s="96">
        <f t="shared" si="32"/>
        <v>0</v>
      </c>
      <c r="J209" s="233"/>
      <c r="K209" s="181"/>
      <c r="L209" s="96">
        <f t="shared" si="33"/>
        <v>0</v>
      </c>
      <c r="M209" s="110"/>
      <c r="N209" s="52"/>
      <c r="O209" s="96">
        <f t="shared" si="34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7"/>
        <v>0</v>
      </c>
      <c r="D210" s="233"/>
      <c r="E210" s="52"/>
      <c r="F210" s="126">
        <f t="shared" si="31"/>
        <v>0</v>
      </c>
      <c r="G210" s="233"/>
      <c r="H210" s="181"/>
      <c r="I210" s="96">
        <f t="shared" si="32"/>
        <v>0</v>
      </c>
      <c r="J210" s="233"/>
      <c r="K210" s="181"/>
      <c r="L210" s="96">
        <f t="shared" si="33"/>
        <v>0</v>
      </c>
      <c r="M210" s="110"/>
      <c r="N210" s="52"/>
      <c r="O210" s="96">
        <f t="shared" si="34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7"/>
        <v>0</v>
      </c>
      <c r="D211" s="233"/>
      <c r="E211" s="52"/>
      <c r="F211" s="126">
        <f t="shared" si="31"/>
        <v>0</v>
      </c>
      <c r="G211" s="233"/>
      <c r="H211" s="181"/>
      <c r="I211" s="96">
        <f t="shared" si="32"/>
        <v>0</v>
      </c>
      <c r="J211" s="233"/>
      <c r="K211" s="181"/>
      <c r="L211" s="96">
        <f t="shared" si="33"/>
        <v>0</v>
      </c>
      <c r="M211" s="110"/>
      <c r="N211" s="52"/>
      <c r="O211" s="96">
        <f t="shared" si="34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7"/>
        <v>0</v>
      </c>
      <c r="D212" s="233"/>
      <c r="E212" s="52"/>
      <c r="F212" s="126">
        <f t="shared" si="31"/>
        <v>0</v>
      </c>
      <c r="G212" s="233"/>
      <c r="H212" s="181"/>
      <c r="I212" s="96">
        <f t="shared" si="32"/>
        <v>0</v>
      </c>
      <c r="J212" s="233"/>
      <c r="K212" s="181"/>
      <c r="L212" s="96">
        <f t="shared" si="33"/>
        <v>0</v>
      </c>
      <c r="M212" s="110"/>
      <c r="N212" s="52"/>
      <c r="O212" s="96">
        <f t="shared" si="34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7"/>
        <v>0</v>
      </c>
      <c r="D213" s="233"/>
      <c r="E213" s="52"/>
      <c r="F213" s="126">
        <f t="shared" si="31"/>
        <v>0</v>
      </c>
      <c r="G213" s="233"/>
      <c r="H213" s="181"/>
      <c r="I213" s="96">
        <f t="shared" si="32"/>
        <v>0</v>
      </c>
      <c r="J213" s="233"/>
      <c r="K213" s="181"/>
      <c r="L213" s="96">
        <f t="shared" si="33"/>
        <v>0</v>
      </c>
      <c r="M213" s="110"/>
      <c r="N213" s="52"/>
      <c r="O213" s="96">
        <f t="shared" si="34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7"/>
        <v>0</v>
      </c>
      <c r="D214" s="233"/>
      <c r="E214" s="52"/>
      <c r="F214" s="126">
        <f t="shared" si="31"/>
        <v>0</v>
      </c>
      <c r="G214" s="233"/>
      <c r="H214" s="181"/>
      <c r="I214" s="96">
        <f t="shared" si="32"/>
        <v>0</v>
      </c>
      <c r="J214" s="233"/>
      <c r="K214" s="181"/>
      <c r="L214" s="96">
        <f t="shared" si="33"/>
        <v>0</v>
      </c>
      <c r="M214" s="110"/>
      <c r="N214" s="52"/>
      <c r="O214" s="96">
        <f t="shared" si="34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7"/>
        <v>0</v>
      </c>
      <c r="D215" s="233"/>
      <c r="E215" s="52"/>
      <c r="F215" s="126">
        <f t="shared" si="31"/>
        <v>0</v>
      </c>
      <c r="G215" s="233"/>
      <c r="H215" s="181"/>
      <c r="I215" s="96">
        <f t="shared" si="32"/>
        <v>0</v>
      </c>
      <c r="J215" s="233"/>
      <c r="K215" s="181"/>
      <c r="L215" s="96">
        <f t="shared" si="33"/>
        <v>0</v>
      </c>
      <c r="M215" s="110"/>
      <c r="N215" s="52"/>
      <c r="O215" s="96">
        <f t="shared" si="34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7"/>
        <v>0</v>
      </c>
      <c r="D216" s="233"/>
      <c r="E216" s="52"/>
      <c r="F216" s="126">
        <f t="shared" si="31"/>
        <v>0</v>
      </c>
      <c r="G216" s="233"/>
      <c r="H216" s="181"/>
      <c r="I216" s="96">
        <f t="shared" si="32"/>
        <v>0</v>
      </c>
      <c r="J216" s="233"/>
      <c r="K216" s="181"/>
      <c r="L216" s="96">
        <f t="shared" si="33"/>
        <v>0</v>
      </c>
      <c r="M216" s="110"/>
      <c r="N216" s="52"/>
      <c r="O216" s="96">
        <f t="shared" si="34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7"/>
        <v>6670</v>
      </c>
      <c r="D217" s="234">
        <f>SUM(D218:D225)</f>
        <v>0</v>
      </c>
      <c r="E217" s="34">
        <f>SUM(E218:E225)</f>
        <v>0</v>
      </c>
      <c r="F217" s="131">
        <f t="shared" si="31"/>
        <v>0</v>
      </c>
      <c r="G217" s="234">
        <f>SUM(G218:G225)</f>
        <v>5794</v>
      </c>
      <c r="H217" s="104">
        <f>SUM(H218:H225)</f>
        <v>876</v>
      </c>
      <c r="I217" s="98">
        <f t="shared" si="32"/>
        <v>6670</v>
      </c>
      <c r="J217" s="234">
        <f>SUM(J218:J225)</f>
        <v>0</v>
      </c>
      <c r="K217" s="104">
        <f>SUM(K218:K225)</f>
        <v>0</v>
      </c>
      <c r="L217" s="98">
        <f t="shared" si="33"/>
        <v>0</v>
      </c>
      <c r="M217" s="119">
        <f>SUM(M218:M225)</f>
        <v>0</v>
      </c>
      <c r="N217" s="34">
        <f>SUM(N218:N225)</f>
        <v>0</v>
      </c>
      <c r="O217" s="98">
        <f t="shared" si="34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7"/>
        <v>0</v>
      </c>
      <c r="D218" s="233"/>
      <c r="E218" s="52"/>
      <c r="F218" s="126">
        <f t="shared" si="31"/>
        <v>0</v>
      </c>
      <c r="G218" s="233"/>
      <c r="H218" s="181"/>
      <c r="I218" s="96">
        <f t="shared" si="32"/>
        <v>0</v>
      </c>
      <c r="J218" s="233"/>
      <c r="K218" s="181"/>
      <c r="L218" s="96">
        <f t="shared" si="33"/>
        <v>0</v>
      </c>
      <c r="M218" s="110"/>
      <c r="N218" s="52"/>
      <c r="O218" s="96">
        <f t="shared" si="34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7"/>
        <v>1845</v>
      </c>
      <c r="D219" s="233"/>
      <c r="E219" s="52"/>
      <c r="F219" s="126">
        <f t="shared" si="31"/>
        <v>0</v>
      </c>
      <c r="G219" s="233">
        <v>1600</v>
      </c>
      <c r="H219" s="181">
        <v>245</v>
      </c>
      <c r="I219" s="96">
        <f t="shared" si="32"/>
        <v>1845</v>
      </c>
      <c r="J219" s="233"/>
      <c r="K219" s="181"/>
      <c r="L219" s="96">
        <f t="shared" si="33"/>
        <v>0</v>
      </c>
      <c r="M219" s="110"/>
      <c r="N219" s="52"/>
      <c r="O219" s="96">
        <f t="shared" si="34"/>
        <v>0</v>
      </c>
      <c r="P219" s="423" t="s">
        <v>383</v>
      </c>
    </row>
    <row r="220" spans="1:16" x14ac:dyDescent="0.25">
      <c r="A220" s="31">
        <v>5233</v>
      </c>
      <c r="B220" s="50" t="s">
        <v>192</v>
      </c>
      <c r="C220" s="343">
        <f t="shared" si="27"/>
        <v>0</v>
      </c>
      <c r="D220" s="233"/>
      <c r="E220" s="52"/>
      <c r="F220" s="126">
        <f t="shared" si="31"/>
        <v>0</v>
      </c>
      <c r="G220" s="233"/>
      <c r="H220" s="181"/>
      <c r="I220" s="96">
        <f t="shared" si="32"/>
        <v>0</v>
      </c>
      <c r="J220" s="233"/>
      <c r="K220" s="181"/>
      <c r="L220" s="96">
        <f t="shared" si="33"/>
        <v>0</v>
      </c>
      <c r="M220" s="110"/>
      <c r="N220" s="52"/>
      <c r="O220" s="96">
        <f t="shared" si="34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7"/>
        <v>0</v>
      </c>
      <c r="D221" s="233"/>
      <c r="E221" s="52"/>
      <c r="F221" s="126">
        <f t="shared" si="31"/>
        <v>0</v>
      </c>
      <c r="G221" s="233"/>
      <c r="H221" s="181"/>
      <c r="I221" s="96">
        <f t="shared" si="32"/>
        <v>0</v>
      </c>
      <c r="J221" s="233"/>
      <c r="K221" s="181"/>
      <c r="L221" s="96">
        <f t="shared" si="33"/>
        <v>0</v>
      </c>
      <c r="M221" s="110"/>
      <c r="N221" s="52"/>
      <c r="O221" s="96">
        <f t="shared" si="34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7"/>
        <v>0</v>
      </c>
      <c r="D222" s="233"/>
      <c r="E222" s="52"/>
      <c r="F222" s="126">
        <f t="shared" si="31"/>
        <v>0</v>
      </c>
      <c r="G222" s="233"/>
      <c r="H222" s="181"/>
      <c r="I222" s="96">
        <f t="shared" si="32"/>
        <v>0</v>
      </c>
      <c r="J222" s="233"/>
      <c r="K222" s="181"/>
      <c r="L222" s="96">
        <f t="shared" si="33"/>
        <v>0</v>
      </c>
      <c r="M222" s="110"/>
      <c r="N222" s="52"/>
      <c r="O222" s="96">
        <f t="shared" si="34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7"/>
        <v>0</v>
      </c>
      <c r="D223" s="233"/>
      <c r="E223" s="52"/>
      <c r="F223" s="126">
        <f t="shared" si="31"/>
        <v>0</v>
      </c>
      <c r="G223" s="233"/>
      <c r="H223" s="181"/>
      <c r="I223" s="96">
        <f t="shared" si="32"/>
        <v>0</v>
      </c>
      <c r="J223" s="233"/>
      <c r="K223" s="181"/>
      <c r="L223" s="96">
        <f t="shared" si="33"/>
        <v>0</v>
      </c>
      <c r="M223" s="110"/>
      <c r="N223" s="52"/>
      <c r="O223" s="96">
        <f t="shared" si="34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7"/>
        <v>0</v>
      </c>
      <c r="D224" s="233"/>
      <c r="E224" s="52"/>
      <c r="F224" s="126">
        <f t="shared" si="31"/>
        <v>0</v>
      </c>
      <c r="G224" s="233"/>
      <c r="H224" s="181"/>
      <c r="I224" s="96">
        <f t="shared" si="32"/>
        <v>0</v>
      </c>
      <c r="J224" s="233"/>
      <c r="K224" s="181"/>
      <c r="L224" s="96">
        <f t="shared" si="33"/>
        <v>0</v>
      </c>
      <c r="M224" s="110"/>
      <c r="N224" s="52"/>
      <c r="O224" s="96">
        <f t="shared" si="34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7"/>
        <v>4825</v>
      </c>
      <c r="D225" s="233"/>
      <c r="E225" s="52"/>
      <c r="F225" s="126">
        <f t="shared" si="31"/>
        <v>0</v>
      </c>
      <c r="G225" s="233">
        <f>3870+324</f>
        <v>4194</v>
      </c>
      <c r="H225" s="181">
        <v>631</v>
      </c>
      <c r="I225" s="96">
        <f t="shared" si="32"/>
        <v>4825</v>
      </c>
      <c r="J225" s="233"/>
      <c r="K225" s="181"/>
      <c r="L225" s="96">
        <f t="shared" si="33"/>
        <v>0</v>
      </c>
      <c r="M225" s="110"/>
      <c r="N225" s="52"/>
      <c r="O225" s="96">
        <f t="shared" si="34"/>
        <v>0</v>
      </c>
      <c r="P225" s="423" t="s">
        <v>383</v>
      </c>
    </row>
    <row r="226" spans="1:16" ht="24" x14ac:dyDescent="0.25">
      <c r="A226" s="97">
        <v>5240</v>
      </c>
      <c r="B226" s="50" t="s">
        <v>198</v>
      </c>
      <c r="C226" s="343">
        <f t="shared" si="27"/>
        <v>0</v>
      </c>
      <c r="D226" s="233"/>
      <c r="E226" s="52"/>
      <c r="F226" s="126">
        <f t="shared" si="31"/>
        <v>0</v>
      </c>
      <c r="G226" s="233"/>
      <c r="H226" s="181"/>
      <c r="I226" s="96">
        <f t="shared" si="32"/>
        <v>0</v>
      </c>
      <c r="J226" s="233"/>
      <c r="K226" s="181"/>
      <c r="L226" s="96">
        <f t="shared" si="33"/>
        <v>0</v>
      </c>
      <c r="M226" s="110"/>
      <c r="N226" s="52"/>
      <c r="O226" s="96">
        <f t="shared" si="34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7"/>
        <v>0</v>
      </c>
      <c r="D227" s="233"/>
      <c r="E227" s="52"/>
      <c r="F227" s="126">
        <f t="shared" si="31"/>
        <v>0</v>
      </c>
      <c r="G227" s="233"/>
      <c r="H227" s="181"/>
      <c r="I227" s="96">
        <f t="shared" si="32"/>
        <v>0</v>
      </c>
      <c r="J227" s="233"/>
      <c r="K227" s="181"/>
      <c r="L227" s="96">
        <f t="shared" si="33"/>
        <v>0</v>
      </c>
      <c r="M227" s="110"/>
      <c r="N227" s="52"/>
      <c r="O227" s="96">
        <f t="shared" si="34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7"/>
        <v>0</v>
      </c>
      <c r="D228" s="234">
        <f>SUM(D229)</f>
        <v>0</v>
      </c>
      <c r="E228" s="34">
        <f>SUM(E229)</f>
        <v>0</v>
      </c>
      <c r="F228" s="131">
        <f t="shared" si="31"/>
        <v>0</v>
      </c>
      <c r="G228" s="234">
        <f>SUM(G229)</f>
        <v>0</v>
      </c>
      <c r="H228" s="104">
        <f>SUM(H229)</f>
        <v>0</v>
      </c>
      <c r="I228" s="98">
        <f t="shared" si="32"/>
        <v>0</v>
      </c>
      <c r="J228" s="234">
        <f>SUM(J229)</f>
        <v>0</v>
      </c>
      <c r="K228" s="104">
        <f>SUM(K229)</f>
        <v>0</v>
      </c>
      <c r="L228" s="98">
        <f t="shared" si="33"/>
        <v>0</v>
      </c>
      <c r="M228" s="119">
        <f>SUM(M229)</f>
        <v>0</v>
      </c>
      <c r="N228" s="34">
        <f>SUM(N229)</f>
        <v>0</v>
      </c>
      <c r="O228" s="98">
        <f t="shared" si="34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7"/>
        <v>0</v>
      </c>
      <c r="D229" s="233"/>
      <c r="E229" s="52"/>
      <c r="F229" s="126">
        <f t="shared" si="31"/>
        <v>0</v>
      </c>
      <c r="G229" s="233"/>
      <c r="H229" s="181"/>
      <c r="I229" s="96">
        <f t="shared" si="32"/>
        <v>0</v>
      </c>
      <c r="J229" s="233"/>
      <c r="K229" s="181"/>
      <c r="L229" s="96">
        <f t="shared" si="33"/>
        <v>0</v>
      </c>
      <c r="M229" s="110"/>
      <c r="N229" s="52"/>
      <c r="O229" s="96">
        <f t="shared" si="34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7"/>
        <v>0</v>
      </c>
      <c r="D230" s="235"/>
      <c r="E230" s="99"/>
      <c r="F230" s="236">
        <f t="shared" si="31"/>
        <v>0</v>
      </c>
      <c r="G230" s="235"/>
      <c r="H230" s="182"/>
      <c r="I230" s="100">
        <f t="shared" si="32"/>
        <v>0</v>
      </c>
      <c r="J230" s="235"/>
      <c r="K230" s="182"/>
      <c r="L230" s="100">
        <f t="shared" si="33"/>
        <v>0</v>
      </c>
      <c r="M230" s="282"/>
      <c r="N230" s="99"/>
      <c r="O230" s="100">
        <f t="shared" si="34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7"/>
        <v>0</v>
      </c>
      <c r="D231" s="227">
        <f>D232+D252+D259</f>
        <v>0</v>
      </c>
      <c r="E231" s="88">
        <f>E232+E252+E259</f>
        <v>0</v>
      </c>
      <c r="F231" s="228">
        <f t="shared" si="31"/>
        <v>0</v>
      </c>
      <c r="G231" s="227">
        <f>G232+G252+G259</f>
        <v>0</v>
      </c>
      <c r="H231" s="178">
        <f>H232+H252+H259</f>
        <v>0</v>
      </c>
      <c r="I231" s="89">
        <f t="shared" si="32"/>
        <v>0</v>
      </c>
      <c r="J231" s="227">
        <f>J232+J252+J259</f>
        <v>0</v>
      </c>
      <c r="K231" s="178">
        <f>K232+K252+K259</f>
        <v>0</v>
      </c>
      <c r="L231" s="89">
        <f t="shared" si="33"/>
        <v>0</v>
      </c>
      <c r="M231" s="122">
        <f>M232+M252+M259</f>
        <v>0</v>
      </c>
      <c r="N231" s="88">
        <f>N232+N252+N259</f>
        <v>0</v>
      </c>
      <c r="O231" s="89">
        <f t="shared" si="34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32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33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34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7"/>
        <v>0</v>
      </c>
      <c r="D233" s="232"/>
      <c r="E233" s="47"/>
      <c r="F233" s="127">
        <f t="shared" si="31"/>
        <v>0</v>
      </c>
      <c r="G233" s="232"/>
      <c r="H233" s="180"/>
      <c r="I233" s="95">
        <f t="shared" si="32"/>
        <v>0</v>
      </c>
      <c r="J233" s="232"/>
      <c r="K233" s="180"/>
      <c r="L233" s="95">
        <f t="shared" si="33"/>
        <v>0</v>
      </c>
      <c r="M233" s="275"/>
      <c r="N233" s="47"/>
      <c r="O233" s="95">
        <f t="shared" si="34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7"/>
        <v>0</v>
      </c>
      <c r="D234" s="233">
        <f>SUM(D235)</f>
        <v>0</v>
      </c>
      <c r="E234" s="181">
        <f>SUM(E235)</f>
        <v>0</v>
      </c>
      <c r="F234" s="131">
        <f t="shared" si="31"/>
        <v>0</v>
      </c>
      <c r="G234" s="233">
        <f>SUM(G235)</f>
        <v>0</v>
      </c>
      <c r="H234" s="181">
        <f>SUM(H235)</f>
        <v>0</v>
      </c>
      <c r="I234" s="98">
        <f t="shared" si="32"/>
        <v>0</v>
      </c>
      <c r="J234" s="233">
        <f>SUM(J235)</f>
        <v>0</v>
      </c>
      <c r="K234" s="181">
        <f>SUM(K235)</f>
        <v>0</v>
      </c>
      <c r="L234" s="98">
        <f t="shared" si="33"/>
        <v>0</v>
      </c>
      <c r="M234" s="233">
        <f>SUM(M235)</f>
        <v>0</v>
      </c>
      <c r="N234" s="181">
        <f>SUM(N235)</f>
        <v>0</v>
      </c>
      <c r="O234" s="98">
        <f t="shared" si="34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7"/>
        <v>0</v>
      </c>
      <c r="D235" s="233"/>
      <c r="E235" s="52"/>
      <c r="F235" s="131">
        <f t="shared" si="31"/>
        <v>0</v>
      </c>
      <c r="G235" s="233"/>
      <c r="H235" s="181"/>
      <c r="I235" s="98">
        <f t="shared" si="32"/>
        <v>0</v>
      </c>
      <c r="J235" s="233"/>
      <c r="K235" s="181"/>
      <c r="L235" s="98">
        <f t="shared" si="33"/>
        <v>0</v>
      </c>
      <c r="M235" s="110"/>
      <c r="N235" s="52"/>
      <c r="O235" s="98">
        <f t="shared" si="34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7"/>
        <v>0</v>
      </c>
      <c r="D236" s="234">
        <f>SUM(D237:D238)</f>
        <v>0</v>
      </c>
      <c r="E236" s="34">
        <f>SUM(E237:E238)</f>
        <v>0</v>
      </c>
      <c r="F236" s="131">
        <f t="shared" si="31"/>
        <v>0</v>
      </c>
      <c r="G236" s="234">
        <f>SUM(G237:G238)</f>
        <v>0</v>
      </c>
      <c r="H236" s="104">
        <f>SUM(H237:H238)</f>
        <v>0</v>
      </c>
      <c r="I236" s="98">
        <f t="shared" si="32"/>
        <v>0</v>
      </c>
      <c r="J236" s="234">
        <f>SUM(J237:J238)</f>
        <v>0</v>
      </c>
      <c r="K236" s="104">
        <f>SUM(K237:K238)</f>
        <v>0</v>
      </c>
      <c r="L236" s="98">
        <f t="shared" si="33"/>
        <v>0</v>
      </c>
      <c r="M236" s="119">
        <f>SUM(M237:M238)</f>
        <v>0</v>
      </c>
      <c r="N236" s="34">
        <f>SUM(N237:N238)</f>
        <v>0</v>
      </c>
      <c r="O236" s="98">
        <f t="shared" si="34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7"/>
        <v>0</v>
      </c>
      <c r="D237" s="233"/>
      <c r="E237" s="52"/>
      <c r="F237" s="126">
        <f t="shared" si="31"/>
        <v>0</v>
      </c>
      <c r="G237" s="233"/>
      <c r="H237" s="181"/>
      <c r="I237" s="96">
        <f t="shared" si="32"/>
        <v>0</v>
      </c>
      <c r="J237" s="233"/>
      <c r="K237" s="181"/>
      <c r="L237" s="96">
        <f t="shared" si="33"/>
        <v>0</v>
      </c>
      <c r="M237" s="110"/>
      <c r="N237" s="52"/>
      <c r="O237" s="96">
        <f t="shared" si="34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7"/>
        <v>0</v>
      </c>
      <c r="D238" s="233"/>
      <c r="E238" s="52"/>
      <c r="F238" s="126">
        <f t="shared" si="31"/>
        <v>0</v>
      </c>
      <c r="G238" s="233"/>
      <c r="H238" s="181"/>
      <c r="I238" s="96">
        <f t="shared" si="32"/>
        <v>0</v>
      </c>
      <c r="J238" s="233"/>
      <c r="K238" s="181"/>
      <c r="L238" s="96">
        <f t="shared" si="33"/>
        <v>0</v>
      </c>
      <c r="M238" s="110"/>
      <c r="N238" s="52"/>
      <c r="O238" s="96">
        <f t="shared" si="34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7"/>
        <v>0</v>
      </c>
      <c r="D239" s="234">
        <f>SUM(D240:D244)</f>
        <v>0</v>
      </c>
      <c r="E239" s="34">
        <f>SUM(E240:E244)</f>
        <v>0</v>
      </c>
      <c r="F239" s="131">
        <f t="shared" si="31"/>
        <v>0</v>
      </c>
      <c r="G239" s="234">
        <f>SUM(G240:G244)</f>
        <v>0</v>
      </c>
      <c r="H239" s="104">
        <f>SUM(H240:H244)</f>
        <v>0</v>
      </c>
      <c r="I239" s="98">
        <f t="shared" si="32"/>
        <v>0</v>
      </c>
      <c r="J239" s="234">
        <f>SUM(J240:J244)</f>
        <v>0</v>
      </c>
      <c r="K239" s="104">
        <f>SUM(K240:K244)</f>
        <v>0</v>
      </c>
      <c r="L239" s="98">
        <f t="shared" si="33"/>
        <v>0</v>
      </c>
      <c r="M239" s="119">
        <f>SUM(M240:M244)</f>
        <v>0</v>
      </c>
      <c r="N239" s="34">
        <f>SUM(N240:N244)</f>
        <v>0</v>
      </c>
      <c r="O239" s="98">
        <f t="shared" si="34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7"/>
        <v>0</v>
      </c>
      <c r="D240" s="233"/>
      <c r="E240" s="52"/>
      <c r="F240" s="126">
        <f t="shared" si="31"/>
        <v>0</v>
      </c>
      <c r="G240" s="233"/>
      <c r="H240" s="181"/>
      <c r="I240" s="96">
        <f t="shared" si="32"/>
        <v>0</v>
      </c>
      <c r="J240" s="233"/>
      <c r="K240" s="181"/>
      <c r="L240" s="96">
        <f t="shared" si="33"/>
        <v>0</v>
      </c>
      <c r="M240" s="110"/>
      <c r="N240" s="52"/>
      <c r="O240" s="96">
        <f t="shared" si="34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7"/>
        <v>0</v>
      </c>
      <c r="D241" s="233"/>
      <c r="E241" s="52"/>
      <c r="F241" s="126">
        <f t="shared" si="31"/>
        <v>0</v>
      </c>
      <c r="G241" s="233"/>
      <c r="H241" s="181"/>
      <c r="I241" s="96">
        <f t="shared" si="32"/>
        <v>0</v>
      </c>
      <c r="J241" s="233"/>
      <c r="K241" s="181"/>
      <c r="L241" s="96">
        <f t="shared" si="33"/>
        <v>0</v>
      </c>
      <c r="M241" s="110"/>
      <c r="N241" s="52"/>
      <c r="O241" s="96">
        <f t="shared" si="34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7"/>
        <v>0</v>
      </c>
      <c r="D242" s="233"/>
      <c r="E242" s="52"/>
      <c r="F242" s="126">
        <f t="shared" si="31"/>
        <v>0</v>
      </c>
      <c r="G242" s="233"/>
      <c r="H242" s="181"/>
      <c r="I242" s="96">
        <f t="shared" si="32"/>
        <v>0</v>
      </c>
      <c r="J242" s="233"/>
      <c r="K242" s="181"/>
      <c r="L242" s="96">
        <f t="shared" si="33"/>
        <v>0</v>
      </c>
      <c r="M242" s="110"/>
      <c r="N242" s="52"/>
      <c r="O242" s="96">
        <f t="shared" si="34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7"/>
        <v>0</v>
      </c>
      <c r="D243" s="233"/>
      <c r="E243" s="52"/>
      <c r="F243" s="126">
        <f t="shared" si="31"/>
        <v>0</v>
      </c>
      <c r="G243" s="233"/>
      <c r="H243" s="181"/>
      <c r="I243" s="96">
        <f t="shared" si="32"/>
        <v>0</v>
      </c>
      <c r="J243" s="233"/>
      <c r="K243" s="181"/>
      <c r="L243" s="96">
        <f t="shared" si="33"/>
        <v>0</v>
      </c>
      <c r="M243" s="110"/>
      <c r="N243" s="52"/>
      <c r="O243" s="96">
        <f t="shared" si="34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7"/>
        <v>0</v>
      </c>
      <c r="D244" s="233"/>
      <c r="E244" s="52"/>
      <c r="F244" s="126">
        <f t="shared" si="31"/>
        <v>0</v>
      </c>
      <c r="G244" s="233"/>
      <c r="H244" s="181"/>
      <c r="I244" s="96">
        <f t="shared" si="32"/>
        <v>0</v>
      </c>
      <c r="J244" s="233"/>
      <c r="K244" s="181"/>
      <c r="L244" s="96">
        <f t="shared" si="33"/>
        <v>0</v>
      </c>
      <c r="M244" s="110"/>
      <c r="N244" s="52"/>
      <c r="O244" s="96">
        <f t="shared" si="34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7"/>
        <v>0</v>
      </c>
      <c r="D245" s="233"/>
      <c r="E245" s="52"/>
      <c r="F245" s="126">
        <f t="shared" ref="F245:F286" si="38">D245+E245</f>
        <v>0</v>
      </c>
      <c r="G245" s="233"/>
      <c r="H245" s="181"/>
      <c r="I245" s="96">
        <f t="shared" ref="I245:I286" si="39">G245+H245</f>
        <v>0</v>
      </c>
      <c r="J245" s="233"/>
      <c r="K245" s="181"/>
      <c r="L245" s="96">
        <f t="shared" ref="L245:L286" si="40">J245+K245</f>
        <v>0</v>
      </c>
      <c r="M245" s="110"/>
      <c r="N245" s="52"/>
      <c r="O245" s="96">
        <f t="shared" ref="O245:O276" si="41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7"/>
        <v>0</v>
      </c>
      <c r="D246" s="233"/>
      <c r="E246" s="52"/>
      <c r="F246" s="126">
        <f t="shared" si="38"/>
        <v>0</v>
      </c>
      <c r="G246" s="233"/>
      <c r="H246" s="181"/>
      <c r="I246" s="96">
        <f t="shared" si="39"/>
        <v>0</v>
      </c>
      <c r="J246" s="233"/>
      <c r="K246" s="181"/>
      <c r="L246" s="96">
        <f t="shared" si="40"/>
        <v>0</v>
      </c>
      <c r="M246" s="110"/>
      <c r="N246" s="52"/>
      <c r="O246" s="96">
        <f t="shared" si="41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7"/>
        <v>0</v>
      </c>
      <c r="D247" s="237">
        <f>SUM(D248:D251)</f>
        <v>0</v>
      </c>
      <c r="E247" s="60">
        <f>SUM(E248:E251)</f>
        <v>0</v>
      </c>
      <c r="F247" s="238">
        <f t="shared" si="38"/>
        <v>0</v>
      </c>
      <c r="G247" s="237">
        <f>SUM(G248:G251)</f>
        <v>0</v>
      </c>
      <c r="H247" s="183">
        <f t="shared" ref="H247" si="42">SUM(H248:H251)</f>
        <v>0</v>
      </c>
      <c r="I247" s="103">
        <f t="shared" si="39"/>
        <v>0</v>
      </c>
      <c r="J247" s="237">
        <f>SUM(J248:J251)</f>
        <v>0</v>
      </c>
      <c r="K247" s="183">
        <f t="shared" ref="K247" si="43">SUM(K248:K251)</f>
        <v>0</v>
      </c>
      <c r="L247" s="103">
        <f t="shared" si="40"/>
        <v>0</v>
      </c>
      <c r="M247" s="125">
        <f t="shared" ref="M247:N247" si="44">SUM(M248:M251)</f>
        <v>0</v>
      </c>
      <c r="N247" s="293">
        <f t="shared" si="44"/>
        <v>0</v>
      </c>
      <c r="O247" s="298">
        <f t="shared" si="41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7"/>
        <v>0</v>
      </c>
      <c r="D248" s="233"/>
      <c r="E248" s="52"/>
      <c r="F248" s="126">
        <f t="shared" si="38"/>
        <v>0</v>
      </c>
      <c r="G248" s="233"/>
      <c r="H248" s="181"/>
      <c r="I248" s="96">
        <f t="shared" si="39"/>
        <v>0</v>
      </c>
      <c r="J248" s="233"/>
      <c r="K248" s="181"/>
      <c r="L248" s="96">
        <f t="shared" si="40"/>
        <v>0</v>
      </c>
      <c r="M248" s="110"/>
      <c r="N248" s="52"/>
      <c r="O248" s="96">
        <f t="shared" si="41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7"/>
        <v>0</v>
      </c>
      <c r="D249" s="233"/>
      <c r="E249" s="52"/>
      <c r="F249" s="126">
        <f t="shared" si="38"/>
        <v>0</v>
      </c>
      <c r="G249" s="233"/>
      <c r="H249" s="181"/>
      <c r="I249" s="96">
        <f t="shared" si="39"/>
        <v>0</v>
      </c>
      <c r="J249" s="233"/>
      <c r="K249" s="181"/>
      <c r="L249" s="96">
        <f t="shared" si="40"/>
        <v>0</v>
      </c>
      <c r="M249" s="110"/>
      <c r="N249" s="52"/>
      <c r="O249" s="96">
        <f t="shared" si="41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7"/>
        <v>0</v>
      </c>
      <c r="D250" s="233"/>
      <c r="E250" s="52"/>
      <c r="F250" s="126">
        <f t="shared" si="38"/>
        <v>0</v>
      </c>
      <c r="G250" s="233"/>
      <c r="H250" s="181"/>
      <c r="I250" s="96">
        <f t="shared" si="39"/>
        <v>0</v>
      </c>
      <c r="J250" s="233"/>
      <c r="K250" s="181"/>
      <c r="L250" s="96">
        <f t="shared" si="40"/>
        <v>0</v>
      </c>
      <c r="M250" s="110"/>
      <c r="N250" s="52"/>
      <c r="O250" s="96">
        <f t="shared" si="41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7"/>
        <v>0</v>
      </c>
      <c r="D251" s="233"/>
      <c r="E251" s="52"/>
      <c r="F251" s="126">
        <f t="shared" si="38"/>
        <v>0</v>
      </c>
      <c r="G251" s="233"/>
      <c r="H251" s="181"/>
      <c r="I251" s="96">
        <f t="shared" si="39"/>
        <v>0</v>
      </c>
      <c r="J251" s="233"/>
      <c r="K251" s="181"/>
      <c r="L251" s="96">
        <f t="shared" si="40"/>
        <v>0</v>
      </c>
      <c r="M251" s="110"/>
      <c r="N251" s="52"/>
      <c r="O251" s="96">
        <f t="shared" si="41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7"/>
        <v>0</v>
      </c>
      <c r="D252" s="229">
        <f>SUM(D253,D257,D258)</f>
        <v>0</v>
      </c>
      <c r="E252" s="43">
        <f>SUM(E253,E257,E258)</f>
        <v>0</v>
      </c>
      <c r="F252" s="230">
        <f t="shared" si="38"/>
        <v>0</v>
      </c>
      <c r="G252" s="229">
        <f>SUM(G253,G257,G258)</f>
        <v>0</v>
      </c>
      <c r="H252" s="91">
        <f t="shared" ref="H252" si="45">SUM(H253,H257,H258)</f>
        <v>0</v>
      </c>
      <c r="I252" s="101">
        <f t="shared" si="39"/>
        <v>0</v>
      </c>
      <c r="J252" s="229">
        <f>SUM(J253,J257,J258)</f>
        <v>0</v>
      </c>
      <c r="K252" s="91">
        <f t="shared" ref="K252" si="46">SUM(K253,K257,K258)</f>
        <v>0</v>
      </c>
      <c r="L252" s="101">
        <f t="shared" si="40"/>
        <v>0</v>
      </c>
      <c r="M252" s="121">
        <f t="shared" ref="M252:N252" si="47">SUM(M253,M257,M258)</f>
        <v>0</v>
      </c>
      <c r="N252" s="55">
        <f t="shared" si="47"/>
        <v>0</v>
      </c>
      <c r="O252" s="265">
        <f t="shared" si="41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7"/>
        <v>0</v>
      </c>
      <c r="D253" s="237">
        <f>SUM(D254:D256)</f>
        <v>0</v>
      </c>
      <c r="E253" s="60">
        <f>SUM(E254:E256)</f>
        <v>0</v>
      </c>
      <c r="F253" s="238">
        <f t="shared" si="38"/>
        <v>0</v>
      </c>
      <c r="G253" s="237">
        <f>SUM(G254:G256)</f>
        <v>0</v>
      </c>
      <c r="H253" s="183">
        <f t="shared" ref="H253" si="48">SUM(H254:H256)</f>
        <v>0</v>
      </c>
      <c r="I253" s="103">
        <f t="shared" si="39"/>
        <v>0</v>
      </c>
      <c r="J253" s="237">
        <f>SUM(J254:J256)</f>
        <v>0</v>
      </c>
      <c r="K253" s="183">
        <f t="shared" ref="K253" si="49">SUM(K254:K256)</f>
        <v>0</v>
      </c>
      <c r="L253" s="103">
        <f t="shared" si="40"/>
        <v>0</v>
      </c>
      <c r="M253" s="124">
        <f t="shared" ref="M253:N253" si="50">SUM(M254:M256)</f>
        <v>0</v>
      </c>
      <c r="N253" s="60">
        <f t="shared" si="50"/>
        <v>0</v>
      </c>
      <c r="O253" s="103">
        <f t="shared" si="41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7"/>
        <v>0</v>
      </c>
      <c r="D254" s="233"/>
      <c r="E254" s="52"/>
      <c r="F254" s="126">
        <f t="shared" si="38"/>
        <v>0</v>
      </c>
      <c r="G254" s="233"/>
      <c r="H254" s="181"/>
      <c r="I254" s="96">
        <f t="shared" si="39"/>
        <v>0</v>
      </c>
      <c r="J254" s="233"/>
      <c r="K254" s="181"/>
      <c r="L254" s="96">
        <f t="shared" si="40"/>
        <v>0</v>
      </c>
      <c r="M254" s="110"/>
      <c r="N254" s="52"/>
      <c r="O254" s="96">
        <f t="shared" si="41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7"/>
        <v>0</v>
      </c>
      <c r="D255" s="233"/>
      <c r="E255" s="52"/>
      <c r="F255" s="126">
        <f t="shared" si="38"/>
        <v>0</v>
      </c>
      <c r="G255" s="233"/>
      <c r="H255" s="181"/>
      <c r="I255" s="96">
        <f t="shared" si="39"/>
        <v>0</v>
      </c>
      <c r="J255" s="233"/>
      <c r="K255" s="181"/>
      <c r="L255" s="96">
        <f t="shared" si="40"/>
        <v>0</v>
      </c>
      <c r="M255" s="110"/>
      <c r="N255" s="52"/>
      <c r="O255" s="96">
        <f t="shared" si="41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7"/>
        <v>0</v>
      </c>
      <c r="D256" s="232"/>
      <c r="E256" s="47"/>
      <c r="F256" s="127">
        <f t="shared" si="38"/>
        <v>0</v>
      </c>
      <c r="G256" s="232"/>
      <c r="H256" s="180"/>
      <c r="I256" s="95">
        <f t="shared" si="39"/>
        <v>0</v>
      </c>
      <c r="J256" s="232"/>
      <c r="K256" s="180"/>
      <c r="L256" s="95">
        <f t="shared" si="40"/>
        <v>0</v>
      </c>
      <c r="M256" s="275"/>
      <c r="N256" s="47"/>
      <c r="O256" s="95">
        <f t="shared" si="41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51">F257+I257+L257+O257</f>
        <v>0</v>
      </c>
      <c r="D257" s="241"/>
      <c r="E257" s="112"/>
      <c r="F257" s="242">
        <f t="shared" si="38"/>
        <v>0</v>
      </c>
      <c r="G257" s="241"/>
      <c r="H257" s="185"/>
      <c r="I257" s="135">
        <f t="shared" si="39"/>
        <v>0</v>
      </c>
      <c r="J257" s="241"/>
      <c r="K257" s="185"/>
      <c r="L257" s="135">
        <f t="shared" si="40"/>
        <v>0</v>
      </c>
      <c r="M257" s="113"/>
      <c r="N257" s="112"/>
      <c r="O257" s="135">
        <f t="shared" si="41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51"/>
        <v>0</v>
      </c>
      <c r="D258" s="233"/>
      <c r="E258" s="52"/>
      <c r="F258" s="126">
        <f t="shared" si="38"/>
        <v>0</v>
      </c>
      <c r="G258" s="233"/>
      <c r="H258" s="181"/>
      <c r="I258" s="96">
        <f t="shared" si="39"/>
        <v>0</v>
      </c>
      <c r="J258" s="233"/>
      <c r="K258" s="181"/>
      <c r="L258" s="96">
        <f t="shared" si="40"/>
        <v>0</v>
      </c>
      <c r="M258" s="110"/>
      <c r="N258" s="52"/>
      <c r="O258" s="96">
        <f t="shared" si="41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51"/>
        <v>0</v>
      </c>
      <c r="D259" s="229">
        <f>SUM(D260,D264)</f>
        <v>0</v>
      </c>
      <c r="E259" s="43">
        <f>SUM(E260,E264)</f>
        <v>0</v>
      </c>
      <c r="F259" s="230">
        <f t="shared" si="38"/>
        <v>0</v>
      </c>
      <c r="G259" s="229">
        <f>SUM(G260,G264)</f>
        <v>0</v>
      </c>
      <c r="H259" s="91">
        <f t="shared" ref="H259" si="52">SUM(H260,H264)</f>
        <v>0</v>
      </c>
      <c r="I259" s="101">
        <f t="shared" si="39"/>
        <v>0</v>
      </c>
      <c r="J259" s="229">
        <f>SUM(J260,J264)</f>
        <v>0</v>
      </c>
      <c r="K259" s="91">
        <f t="shared" ref="K259" si="53">SUM(K260,K264)</f>
        <v>0</v>
      </c>
      <c r="L259" s="101">
        <f t="shared" si="40"/>
        <v>0</v>
      </c>
      <c r="M259" s="121">
        <f t="shared" ref="M259:N259" si="54">SUM(M260,M264)</f>
        <v>0</v>
      </c>
      <c r="N259" s="55">
        <f t="shared" si="54"/>
        <v>0</v>
      </c>
      <c r="O259" s="265">
        <f t="shared" si="41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51"/>
        <v>0</v>
      </c>
      <c r="D260" s="237">
        <f>SUM(D261:D263)</f>
        <v>0</v>
      </c>
      <c r="E260" s="60">
        <f>SUM(E261:E263)</f>
        <v>0</v>
      </c>
      <c r="F260" s="238">
        <f t="shared" si="38"/>
        <v>0</v>
      </c>
      <c r="G260" s="237">
        <f>SUM(G261:G263)</f>
        <v>0</v>
      </c>
      <c r="H260" s="183">
        <f t="shared" ref="H260" si="55">SUM(H261:H263)</f>
        <v>0</v>
      </c>
      <c r="I260" s="103">
        <f t="shared" si="39"/>
        <v>0</v>
      </c>
      <c r="J260" s="237">
        <f>SUM(J261:J263)</f>
        <v>0</v>
      </c>
      <c r="K260" s="183">
        <f t="shared" ref="K260" si="56">SUM(K261:K263)</f>
        <v>0</v>
      </c>
      <c r="L260" s="103">
        <f t="shared" si="40"/>
        <v>0</v>
      </c>
      <c r="M260" s="289">
        <f t="shared" ref="M260:N260" si="57">SUM(M261:M263)</f>
        <v>0</v>
      </c>
      <c r="N260" s="292">
        <f t="shared" si="57"/>
        <v>0</v>
      </c>
      <c r="O260" s="297">
        <f t="shared" si="41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51"/>
        <v>0</v>
      </c>
      <c r="D261" s="233"/>
      <c r="E261" s="52"/>
      <c r="F261" s="126">
        <f t="shared" si="38"/>
        <v>0</v>
      </c>
      <c r="G261" s="233"/>
      <c r="H261" s="181"/>
      <c r="I261" s="96">
        <f t="shared" si="39"/>
        <v>0</v>
      </c>
      <c r="J261" s="233"/>
      <c r="K261" s="181"/>
      <c r="L261" s="96">
        <f t="shared" si="40"/>
        <v>0</v>
      </c>
      <c r="M261" s="110"/>
      <c r="N261" s="52"/>
      <c r="O261" s="96">
        <f t="shared" si="41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51"/>
        <v>0</v>
      </c>
      <c r="D262" s="233"/>
      <c r="E262" s="52"/>
      <c r="F262" s="126">
        <f t="shared" si="38"/>
        <v>0</v>
      </c>
      <c r="G262" s="233"/>
      <c r="H262" s="181"/>
      <c r="I262" s="96">
        <f t="shared" si="39"/>
        <v>0</v>
      </c>
      <c r="J262" s="233"/>
      <c r="K262" s="181"/>
      <c r="L262" s="96">
        <f t="shared" si="40"/>
        <v>0</v>
      </c>
      <c r="M262" s="110"/>
      <c r="N262" s="52"/>
      <c r="O262" s="96">
        <f t="shared" si="41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51"/>
        <v>0</v>
      </c>
      <c r="D263" s="233"/>
      <c r="E263" s="52"/>
      <c r="F263" s="126">
        <f t="shared" si="38"/>
        <v>0</v>
      </c>
      <c r="G263" s="233"/>
      <c r="H263" s="181"/>
      <c r="I263" s="96">
        <f t="shared" si="39"/>
        <v>0</v>
      </c>
      <c r="J263" s="233"/>
      <c r="K263" s="181"/>
      <c r="L263" s="96">
        <f t="shared" si="40"/>
        <v>0</v>
      </c>
      <c r="M263" s="110"/>
      <c r="N263" s="52"/>
      <c r="O263" s="96">
        <f t="shared" si="41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51"/>
        <v>0</v>
      </c>
      <c r="D264" s="234">
        <f>SUM(D265:D268)</f>
        <v>0</v>
      </c>
      <c r="E264" s="34">
        <f>SUM(E265:E268)</f>
        <v>0</v>
      </c>
      <c r="F264" s="131">
        <f t="shared" si="38"/>
        <v>0</v>
      </c>
      <c r="G264" s="234">
        <f>SUM(G265:G268)</f>
        <v>0</v>
      </c>
      <c r="H264" s="104">
        <f>SUM(H265:H268)</f>
        <v>0</v>
      </c>
      <c r="I264" s="98">
        <f t="shared" si="39"/>
        <v>0</v>
      </c>
      <c r="J264" s="234">
        <f>SUM(J265:J268)</f>
        <v>0</v>
      </c>
      <c r="K264" s="104">
        <f>SUM(K265:K268)</f>
        <v>0</v>
      </c>
      <c r="L264" s="98">
        <f t="shared" si="40"/>
        <v>0</v>
      </c>
      <c r="M264" s="119">
        <f>SUM(M265:M268)</f>
        <v>0</v>
      </c>
      <c r="N264" s="34">
        <f>SUM(N265:N268)</f>
        <v>0</v>
      </c>
      <c r="O264" s="98">
        <f t="shared" si="41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51"/>
        <v>0</v>
      </c>
      <c r="D265" s="233"/>
      <c r="E265" s="52"/>
      <c r="F265" s="126">
        <f t="shared" si="38"/>
        <v>0</v>
      </c>
      <c r="G265" s="233"/>
      <c r="H265" s="181"/>
      <c r="I265" s="96">
        <f t="shared" si="39"/>
        <v>0</v>
      </c>
      <c r="J265" s="233"/>
      <c r="K265" s="181"/>
      <c r="L265" s="96">
        <f t="shared" si="40"/>
        <v>0</v>
      </c>
      <c r="M265" s="110"/>
      <c r="N265" s="52"/>
      <c r="O265" s="96">
        <f t="shared" si="41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51"/>
        <v>0</v>
      </c>
      <c r="D266" s="233"/>
      <c r="E266" s="52"/>
      <c r="F266" s="126">
        <f t="shared" si="38"/>
        <v>0</v>
      </c>
      <c r="G266" s="233"/>
      <c r="H266" s="181"/>
      <c r="I266" s="96">
        <f t="shared" si="39"/>
        <v>0</v>
      </c>
      <c r="J266" s="233"/>
      <c r="K266" s="181"/>
      <c r="L266" s="96">
        <f t="shared" si="40"/>
        <v>0</v>
      </c>
      <c r="M266" s="110"/>
      <c r="N266" s="52"/>
      <c r="O266" s="96">
        <f t="shared" si="41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51"/>
        <v>0</v>
      </c>
      <c r="D267" s="233"/>
      <c r="E267" s="52"/>
      <c r="F267" s="126">
        <f t="shared" si="38"/>
        <v>0</v>
      </c>
      <c r="G267" s="233"/>
      <c r="H267" s="181"/>
      <c r="I267" s="96">
        <f t="shared" si="39"/>
        <v>0</v>
      </c>
      <c r="J267" s="233"/>
      <c r="K267" s="181"/>
      <c r="L267" s="96">
        <f t="shared" si="40"/>
        <v>0</v>
      </c>
      <c r="M267" s="110"/>
      <c r="N267" s="52"/>
      <c r="O267" s="96">
        <f t="shared" si="41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51"/>
        <v>0</v>
      </c>
      <c r="D268" s="233"/>
      <c r="E268" s="52"/>
      <c r="F268" s="126">
        <f t="shared" si="38"/>
        <v>0</v>
      </c>
      <c r="G268" s="233"/>
      <c r="H268" s="181"/>
      <c r="I268" s="96">
        <f t="shared" si="39"/>
        <v>0</v>
      </c>
      <c r="J268" s="233"/>
      <c r="K268" s="181"/>
      <c r="L268" s="96">
        <f t="shared" si="40"/>
        <v>0</v>
      </c>
      <c r="M268" s="110"/>
      <c r="N268" s="52"/>
      <c r="O268" s="96">
        <f t="shared" si="41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51"/>
        <v>0</v>
      </c>
      <c r="D269" s="246">
        <f>SUM(D270,D281)</f>
        <v>0</v>
      </c>
      <c r="E269" s="133">
        <f>SUM(E270,E281)</f>
        <v>0</v>
      </c>
      <c r="F269" s="247">
        <f t="shared" si="38"/>
        <v>0</v>
      </c>
      <c r="G269" s="246">
        <f>SUM(G270,G281)</f>
        <v>0</v>
      </c>
      <c r="H269" s="188">
        <f t="shared" ref="H269" si="58">SUM(H270,H281)</f>
        <v>0</v>
      </c>
      <c r="I269" s="266">
        <f t="shared" si="39"/>
        <v>0</v>
      </c>
      <c r="J269" s="246">
        <f>SUM(J270,J281)</f>
        <v>0</v>
      </c>
      <c r="K269" s="188">
        <f t="shared" ref="K269" si="59">SUM(K270,K281)</f>
        <v>0</v>
      </c>
      <c r="L269" s="266">
        <f t="shared" si="40"/>
        <v>0</v>
      </c>
      <c r="M269" s="291">
        <f t="shared" ref="M269:N269" si="60">SUM(M270,M281)</f>
        <v>0</v>
      </c>
      <c r="N269" s="295">
        <f t="shared" si="60"/>
        <v>0</v>
      </c>
      <c r="O269" s="300">
        <f t="shared" si="41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51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8"/>
        <v>0</v>
      </c>
      <c r="G270" s="229">
        <f>SUM(G271,G272,G276,G277,G280)</f>
        <v>0</v>
      </c>
      <c r="H270" s="91">
        <f t="shared" ref="H270" si="61">SUM(H271,H272,H276,H277,H280)</f>
        <v>0</v>
      </c>
      <c r="I270" s="101">
        <f t="shared" si="39"/>
        <v>0</v>
      </c>
      <c r="J270" s="229">
        <f>SUM(J271,J272,J276,J277,J280)</f>
        <v>0</v>
      </c>
      <c r="K270" s="91">
        <f t="shared" ref="K270" si="62">SUM(K271,K272,K276,K277,K280)</f>
        <v>0</v>
      </c>
      <c r="L270" s="101">
        <f t="shared" si="40"/>
        <v>0</v>
      </c>
      <c r="M270" s="123">
        <f t="shared" ref="M270:N270" si="63">SUM(M271,M272,M276,M277,M280)</f>
        <v>0</v>
      </c>
      <c r="N270" s="114">
        <f t="shared" si="63"/>
        <v>0</v>
      </c>
      <c r="O270" s="141">
        <f t="shared" si="41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51"/>
        <v>0</v>
      </c>
      <c r="D271" s="232"/>
      <c r="E271" s="47"/>
      <c r="F271" s="127">
        <f t="shared" si="38"/>
        <v>0</v>
      </c>
      <c r="G271" s="232"/>
      <c r="H271" s="180"/>
      <c r="I271" s="95">
        <f t="shared" si="39"/>
        <v>0</v>
      </c>
      <c r="J271" s="232"/>
      <c r="K271" s="180"/>
      <c r="L271" s="95">
        <f t="shared" si="40"/>
        <v>0</v>
      </c>
      <c r="M271" s="275"/>
      <c r="N271" s="47"/>
      <c r="O271" s="95">
        <f t="shared" si="41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51"/>
        <v>0</v>
      </c>
      <c r="D272" s="234">
        <f>SUM(D273:D275)</f>
        <v>0</v>
      </c>
      <c r="E272" s="34">
        <f>SUM(E273:E275)</f>
        <v>0</v>
      </c>
      <c r="F272" s="131">
        <f t="shared" si="38"/>
        <v>0</v>
      </c>
      <c r="G272" s="234">
        <f>SUM(G273:G275)</f>
        <v>0</v>
      </c>
      <c r="H272" s="104">
        <f>SUM(H273:H275)</f>
        <v>0</v>
      </c>
      <c r="I272" s="98">
        <f t="shared" si="39"/>
        <v>0</v>
      </c>
      <c r="J272" s="234">
        <f>SUM(J273:J275)</f>
        <v>0</v>
      </c>
      <c r="K272" s="104">
        <f>SUM(K273:K275)</f>
        <v>0</v>
      </c>
      <c r="L272" s="98">
        <f t="shared" si="40"/>
        <v>0</v>
      </c>
      <c r="M272" s="119">
        <f>SUM(M273:M275)</f>
        <v>0</v>
      </c>
      <c r="N272" s="34">
        <f>SUM(N273:N275)</f>
        <v>0</v>
      </c>
      <c r="O272" s="98">
        <f t="shared" si="41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51"/>
        <v>0</v>
      </c>
      <c r="D273" s="233"/>
      <c r="E273" s="52"/>
      <c r="F273" s="126">
        <f t="shared" si="38"/>
        <v>0</v>
      </c>
      <c r="G273" s="233"/>
      <c r="H273" s="181"/>
      <c r="I273" s="96">
        <f t="shared" si="39"/>
        <v>0</v>
      </c>
      <c r="J273" s="233"/>
      <c r="K273" s="181"/>
      <c r="L273" s="96">
        <f t="shared" si="40"/>
        <v>0</v>
      </c>
      <c r="M273" s="110"/>
      <c r="N273" s="52"/>
      <c r="O273" s="96">
        <f t="shared" si="41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51"/>
        <v>0</v>
      </c>
      <c r="D274" s="233"/>
      <c r="E274" s="52"/>
      <c r="F274" s="126">
        <f t="shared" si="38"/>
        <v>0</v>
      </c>
      <c r="G274" s="233"/>
      <c r="H274" s="181"/>
      <c r="I274" s="96">
        <f t="shared" si="39"/>
        <v>0</v>
      </c>
      <c r="J274" s="233"/>
      <c r="K274" s="181"/>
      <c r="L274" s="96">
        <f t="shared" si="40"/>
        <v>0</v>
      </c>
      <c r="M274" s="110"/>
      <c r="N274" s="52"/>
      <c r="O274" s="96">
        <f t="shared" si="41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51"/>
        <v>0</v>
      </c>
      <c r="D275" s="232"/>
      <c r="E275" s="47"/>
      <c r="F275" s="127">
        <f t="shared" si="38"/>
        <v>0</v>
      </c>
      <c r="G275" s="232"/>
      <c r="H275" s="180"/>
      <c r="I275" s="95">
        <f t="shared" si="39"/>
        <v>0</v>
      </c>
      <c r="J275" s="232"/>
      <c r="K275" s="180"/>
      <c r="L275" s="95">
        <f t="shared" si="40"/>
        <v>0</v>
      </c>
      <c r="M275" s="275"/>
      <c r="N275" s="47"/>
      <c r="O275" s="95">
        <f t="shared" si="41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51"/>
        <v>0</v>
      </c>
      <c r="D276" s="233"/>
      <c r="E276" s="52"/>
      <c r="F276" s="126">
        <f t="shared" si="38"/>
        <v>0</v>
      </c>
      <c r="G276" s="233"/>
      <c r="H276" s="181"/>
      <c r="I276" s="96">
        <f t="shared" si="39"/>
        <v>0</v>
      </c>
      <c r="J276" s="233"/>
      <c r="K276" s="181"/>
      <c r="L276" s="96">
        <f t="shared" si="40"/>
        <v>0</v>
      </c>
      <c r="M276" s="110"/>
      <c r="N276" s="52"/>
      <c r="O276" s="96">
        <f t="shared" si="41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51"/>
        <v>0</v>
      </c>
      <c r="D277" s="234">
        <f>SUM(D278:D279)</f>
        <v>0</v>
      </c>
      <c r="E277" s="34">
        <f>SUM(E278:E279)</f>
        <v>0</v>
      </c>
      <c r="F277" s="131">
        <f t="shared" si="38"/>
        <v>0</v>
      </c>
      <c r="G277" s="234">
        <f>SUM(G278:G279)</f>
        <v>0</v>
      </c>
      <c r="H277" s="104">
        <f>SUM(H278:H279)</f>
        <v>0</v>
      </c>
      <c r="I277" s="98">
        <f t="shared" si="39"/>
        <v>0</v>
      </c>
      <c r="J277" s="234">
        <f>SUM(J278:J279)</f>
        <v>0</v>
      </c>
      <c r="K277" s="104">
        <f>SUM(K278:K279)</f>
        <v>0</v>
      </c>
      <c r="L277" s="98">
        <f t="shared" si="40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51"/>
        <v>0</v>
      </c>
      <c r="D278" s="233"/>
      <c r="E278" s="52"/>
      <c r="F278" s="126">
        <f t="shared" si="38"/>
        <v>0</v>
      </c>
      <c r="G278" s="233"/>
      <c r="H278" s="181"/>
      <c r="I278" s="96">
        <f t="shared" si="39"/>
        <v>0</v>
      </c>
      <c r="J278" s="233"/>
      <c r="K278" s="181"/>
      <c r="L278" s="96">
        <f t="shared" si="40"/>
        <v>0</v>
      </c>
      <c r="M278" s="110"/>
      <c r="N278" s="52"/>
      <c r="O278" s="96">
        <f t="shared" ref="O278:O281" si="64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51"/>
        <v>0</v>
      </c>
      <c r="D279" s="233"/>
      <c r="E279" s="52"/>
      <c r="F279" s="126">
        <f t="shared" si="38"/>
        <v>0</v>
      </c>
      <c r="G279" s="233"/>
      <c r="H279" s="181"/>
      <c r="I279" s="96">
        <f t="shared" si="39"/>
        <v>0</v>
      </c>
      <c r="J279" s="233"/>
      <c r="K279" s="181"/>
      <c r="L279" s="96">
        <f t="shared" si="40"/>
        <v>0</v>
      </c>
      <c r="M279" s="110"/>
      <c r="N279" s="52"/>
      <c r="O279" s="96">
        <f t="shared" si="64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51"/>
        <v>0</v>
      </c>
      <c r="D280" s="232"/>
      <c r="E280" s="47"/>
      <c r="F280" s="127">
        <f t="shared" si="38"/>
        <v>0</v>
      </c>
      <c r="G280" s="232"/>
      <c r="H280" s="180"/>
      <c r="I280" s="95">
        <f t="shared" si="39"/>
        <v>0</v>
      </c>
      <c r="J280" s="232"/>
      <c r="K280" s="180"/>
      <c r="L280" s="95">
        <f t="shared" si="40"/>
        <v>0</v>
      </c>
      <c r="M280" s="275"/>
      <c r="N280" s="47"/>
      <c r="O280" s="95">
        <f t="shared" si="64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51"/>
        <v>0</v>
      </c>
      <c r="D281" s="244">
        <f>D282</f>
        <v>0</v>
      </c>
      <c r="E281" s="55">
        <f>SUM(E282)</f>
        <v>0</v>
      </c>
      <c r="F281" s="245">
        <f t="shared" si="38"/>
        <v>0</v>
      </c>
      <c r="G281" s="244">
        <f t="shared" ref="G281" si="65">G282</f>
        <v>0</v>
      </c>
      <c r="H281" s="187">
        <f>SUM(H282)</f>
        <v>0</v>
      </c>
      <c r="I281" s="265">
        <f t="shared" si="39"/>
        <v>0</v>
      </c>
      <c r="J281" s="244">
        <f t="shared" ref="J281" si="66">J282</f>
        <v>0</v>
      </c>
      <c r="K281" s="187">
        <f>SUM(K282)</f>
        <v>0</v>
      </c>
      <c r="L281" s="265">
        <f t="shared" si="40"/>
        <v>0</v>
      </c>
      <c r="M281" s="121">
        <f>SUM(M282)</f>
        <v>0</v>
      </c>
      <c r="N281" s="55">
        <f>SUM(N282)</f>
        <v>0</v>
      </c>
      <c r="O281" s="265">
        <f t="shared" si="64"/>
        <v>0</v>
      </c>
      <c r="P281" s="335"/>
    </row>
    <row r="282" spans="1:16" x14ac:dyDescent="0.25">
      <c r="A282" s="56">
        <v>7720</v>
      </c>
      <c r="B282" s="57" t="s">
        <v>250</v>
      </c>
      <c r="C282" s="360">
        <f t="shared" si="51"/>
        <v>0</v>
      </c>
      <c r="D282" s="251"/>
      <c r="E282" s="58"/>
      <c r="F282" s="252">
        <f t="shared" si="38"/>
        <v>0</v>
      </c>
      <c r="G282" s="251"/>
      <c r="H282" s="191"/>
      <c r="I282" s="150">
        <f t="shared" si="39"/>
        <v>0</v>
      </c>
      <c r="J282" s="251"/>
      <c r="K282" s="191"/>
      <c r="L282" s="150">
        <f>J282+K282</f>
        <v>0</v>
      </c>
      <c r="M282" s="276"/>
      <c r="N282" s="58"/>
      <c r="O282" s="150">
        <f>M282+N282</f>
        <v>0</v>
      </c>
      <c r="P282" s="328"/>
    </row>
    <row r="283" spans="1:16" x14ac:dyDescent="0.25">
      <c r="A283" s="149"/>
      <c r="B283" s="69" t="s">
        <v>278</v>
      </c>
      <c r="C283" s="359">
        <f t="shared" si="51"/>
        <v>0</v>
      </c>
      <c r="D283" s="115">
        <f>SUM(D284:D285)</f>
        <v>0</v>
      </c>
      <c r="E283" s="93">
        <f>SUM(E284:E285)</f>
        <v>0</v>
      </c>
      <c r="F283" s="231">
        <f t="shared" si="38"/>
        <v>0</v>
      </c>
      <c r="G283" s="115">
        <f>SUM(G284:G285)</f>
        <v>0</v>
      </c>
      <c r="H283" s="179">
        <f>SUM(H284:H285)</f>
        <v>0</v>
      </c>
      <c r="I283" s="94">
        <f t="shared" si="39"/>
        <v>0</v>
      </c>
      <c r="J283" s="115">
        <f>SUM(J284:J285)</f>
        <v>0</v>
      </c>
      <c r="K283" s="179">
        <f>SUM(K284:K285)</f>
        <v>0</v>
      </c>
      <c r="L283" s="94">
        <f t="shared" si="40"/>
        <v>0</v>
      </c>
      <c r="M283" s="120">
        <f>SUM(M284:M285)</f>
        <v>0</v>
      </c>
      <c r="N283" s="93">
        <f>SUM(N284:N285)</f>
        <v>0</v>
      </c>
      <c r="O283" s="94">
        <f t="shared" ref="O283:O286" si="67">M283+N283</f>
        <v>0</v>
      </c>
      <c r="P283" s="329"/>
    </row>
    <row r="284" spans="1:16" x14ac:dyDescent="0.25">
      <c r="A284" s="130" t="s">
        <v>281</v>
      </c>
      <c r="B284" s="31" t="s">
        <v>279</v>
      </c>
      <c r="C284" s="343">
        <f t="shared" si="51"/>
        <v>0</v>
      </c>
      <c r="D284" s="233"/>
      <c r="E284" s="52"/>
      <c r="F284" s="126">
        <f t="shared" si="38"/>
        <v>0</v>
      </c>
      <c r="G284" s="233"/>
      <c r="H284" s="181"/>
      <c r="I284" s="96">
        <f t="shared" si="39"/>
        <v>0</v>
      </c>
      <c r="J284" s="233"/>
      <c r="K284" s="181">
        <v>0</v>
      </c>
      <c r="L284" s="96">
        <f t="shared" si="40"/>
        <v>0</v>
      </c>
      <c r="M284" s="110"/>
      <c r="N284" s="52"/>
      <c r="O284" s="96">
        <f t="shared" si="67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51"/>
        <v>0</v>
      </c>
      <c r="D285" s="232"/>
      <c r="E285" s="47"/>
      <c r="F285" s="127">
        <f t="shared" si="38"/>
        <v>0</v>
      </c>
      <c r="G285" s="232"/>
      <c r="H285" s="180"/>
      <c r="I285" s="95">
        <f t="shared" si="39"/>
        <v>0</v>
      </c>
      <c r="J285" s="232"/>
      <c r="K285" s="180"/>
      <c r="L285" s="95">
        <f t="shared" si="40"/>
        <v>0</v>
      </c>
      <c r="M285" s="275"/>
      <c r="N285" s="47"/>
      <c r="O285" s="95">
        <f t="shared" si="67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293919</v>
      </c>
      <c r="D286" s="403">
        <f>SUM(D283,D269,D231,D196,D188,D174,D76,D54)</f>
        <v>41370</v>
      </c>
      <c r="E286" s="404">
        <f>SUM(E283,E269,E231,E196,E188,E174,E76,E54)</f>
        <v>0</v>
      </c>
      <c r="F286" s="405">
        <f t="shared" si="38"/>
        <v>41370</v>
      </c>
      <c r="G286" s="403">
        <f>SUM(G283,G269,G231,G196,G188,G174,G76,G54)</f>
        <v>235272</v>
      </c>
      <c r="H286" s="406">
        <f>SUM(H283,H269,H231,H196,H188,H174,H76,H54)</f>
        <v>15063</v>
      </c>
      <c r="I286" s="407">
        <f t="shared" si="39"/>
        <v>250335</v>
      </c>
      <c r="J286" s="403">
        <f>SUM(J283,J269,J231,J196,J188,J174,J76,J54)</f>
        <v>2317</v>
      </c>
      <c r="K286" s="406">
        <f>SUM(K283,K269,K231,K196,K188,K174,K76,K54)</f>
        <v>-103</v>
      </c>
      <c r="L286" s="407">
        <f t="shared" si="40"/>
        <v>2214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67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68">F288+I288+L288+O288</f>
        <v>-6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-109</v>
      </c>
      <c r="K288" s="190">
        <f>(K28+K44)-K52</f>
        <v>103</v>
      </c>
      <c r="L288" s="147">
        <f>J288+K288</f>
        <v>-6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6</v>
      </c>
      <c r="D290" s="250">
        <f t="shared" ref="D290:E290" si="69">SUM(D291,D293)-D301+D303</f>
        <v>0</v>
      </c>
      <c r="E290" s="143">
        <f t="shared" si="69"/>
        <v>0</v>
      </c>
      <c r="F290" s="144">
        <f>D290+E290</f>
        <v>0</v>
      </c>
      <c r="G290" s="250">
        <f t="shared" ref="G290:H290" si="70">SUM(G291,G293)-G301+G303</f>
        <v>0</v>
      </c>
      <c r="H290" s="190">
        <f t="shared" si="70"/>
        <v>0</v>
      </c>
      <c r="I290" s="147">
        <f>G290+H290</f>
        <v>0</v>
      </c>
      <c r="J290" s="250">
        <f t="shared" ref="J290:K290" si="71">SUM(J291,J293)-J301+J303</f>
        <v>109</v>
      </c>
      <c r="K290" s="190">
        <f t="shared" si="71"/>
        <v>-103</v>
      </c>
      <c r="L290" s="147">
        <f>J290+K290</f>
        <v>6</v>
      </c>
      <c r="M290" s="142">
        <f t="shared" ref="M290:N290" si="72">SUM(M291,M293)-M301+M303</f>
        <v>0</v>
      </c>
      <c r="N290" s="143">
        <f t="shared" si="72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6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109</v>
      </c>
      <c r="K291" s="190">
        <f>K23-K283</f>
        <v>-103</v>
      </c>
      <c r="L291" s="147">
        <f>J291+K291</f>
        <v>6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E293" si="73">SUM(D294,D296,D298)-SUM(D295,D297,D299)</f>
        <v>0</v>
      </c>
      <c r="E293" s="143">
        <f t="shared" si="73"/>
        <v>0</v>
      </c>
      <c r="F293" s="144">
        <f>D293+E293</f>
        <v>0</v>
      </c>
      <c r="G293" s="250">
        <f t="shared" ref="G293:H293" si="74">SUM(G294,G296,G298)-SUM(G295,G297,G299)</f>
        <v>0</v>
      </c>
      <c r="H293" s="190">
        <f t="shared" si="74"/>
        <v>0</v>
      </c>
      <c r="I293" s="147">
        <f>G293+H293</f>
        <v>0</v>
      </c>
      <c r="J293" s="250">
        <f t="shared" ref="J293:K293" si="75">SUM(J294,J296,J298)-SUM(J295,J297,J299)</f>
        <v>0</v>
      </c>
      <c r="K293" s="190">
        <f t="shared" si="75"/>
        <v>0</v>
      </c>
      <c r="L293" s="147">
        <f>J293+K293</f>
        <v>0</v>
      </c>
      <c r="M293" s="142">
        <f t="shared" ref="M293:N293" si="76">SUM(M294,M296,M298)-SUM(M295,M297,M299)</f>
        <v>0</v>
      </c>
      <c r="N293" s="143">
        <f t="shared" si="7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7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7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7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78">G296+H296</f>
        <v>0</v>
      </c>
      <c r="J296" s="233"/>
      <c r="K296" s="181"/>
      <c r="L296" s="96">
        <f t="shared" ref="L296:L303" si="79">J296+K296</f>
        <v>0</v>
      </c>
      <c r="M296" s="110"/>
      <c r="N296" s="52"/>
      <c r="O296" s="96">
        <f t="shared" ref="O296:O303" si="8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77"/>
        <v>0</v>
      </c>
      <c r="D297" s="233"/>
      <c r="E297" s="52"/>
      <c r="F297" s="126">
        <f t="shared" ref="F297:F303" si="81">D297+E297</f>
        <v>0</v>
      </c>
      <c r="G297" s="233"/>
      <c r="H297" s="181"/>
      <c r="I297" s="96">
        <f t="shared" si="78"/>
        <v>0</v>
      </c>
      <c r="J297" s="233"/>
      <c r="K297" s="181"/>
      <c r="L297" s="96">
        <f t="shared" si="79"/>
        <v>0</v>
      </c>
      <c r="M297" s="110"/>
      <c r="N297" s="52"/>
      <c r="O297" s="96">
        <f t="shared" si="8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77"/>
        <v>0</v>
      </c>
      <c r="D298" s="233"/>
      <c r="E298" s="52"/>
      <c r="F298" s="126">
        <f t="shared" si="81"/>
        <v>0</v>
      </c>
      <c r="G298" s="233"/>
      <c r="H298" s="181"/>
      <c r="I298" s="96">
        <f t="shared" si="78"/>
        <v>0</v>
      </c>
      <c r="J298" s="233"/>
      <c r="K298" s="181"/>
      <c r="L298" s="96">
        <f t="shared" si="79"/>
        <v>0</v>
      </c>
      <c r="M298" s="110"/>
      <c r="N298" s="52"/>
      <c r="O298" s="96">
        <f t="shared" si="8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77"/>
        <v>0</v>
      </c>
      <c r="D299" s="241"/>
      <c r="E299" s="112"/>
      <c r="F299" s="242">
        <f t="shared" si="81"/>
        <v>0</v>
      </c>
      <c r="G299" s="241"/>
      <c r="H299" s="185"/>
      <c r="I299" s="135">
        <f t="shared" si="78"/>
        <v>0</v>
      </c>
      <c r="J299" s="241"/>
      <c r="K299" s="185"/>
      <c r="L299" s="135">
        <f t="shared" si="79"/>
        <v>0</v>
      </c>
      <c r="M299" s="113"/>
      <c r="N299" s="112"/>
      <c r="O299" s="135">
        <f t="shared" si="8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77"/>
        <v>0</v>
      </c>
      <c r="D301" s="253"/>
      <c r="E301" s="153"/>
      <c r="F301" s="254">
        <f t="shared" si="81"/>
        <v>0</v>
      </c>
      <c r="G301" s="253"/>
      <c r="H301" s="192"/>
      <c r="I301" s="154">
        <f t="shared" si="78"/>
        <v>0</v>
      </c>
      <c r="J301" s="253"/>
      <c r="K301" s="192"/>
      <c r="L301" s="154">
        <f t="shared" si="79"/>
        <v>0</v>
      </c>
      <c r="M301" s="284"/>
      <c r="N301" s="153"/>
      <c r="O301" s="154">
        <f t="shared" si="8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77"/>
        <v>0</v>
      </c>
      <c r="D303" s="257"/>
      <c r="E303" s="161"/>
      <c r="F303" s="258">
        <f t="shared" si="81"/>
        <v>0</v>
      </c>
      <c r="G303" s="253"/>
      <c r="H303" s="192"/>
      <c r="I303" s="154">
        <f t="shared" si="78"/>
        <v>0</v>
      </c>
      <c r="J303" s="253"/>
      <c r="K303" s="192"/>
      <c r="L303" s="154">
        <f t="shared" si="79"/>
        <v>0</v>
      </c>
      <c r="M303" s="284"/>
      <c r="N303" s="153"/>
      <c r="O303" s="154">
        <f t="shared" si="80"/>
        <v>0</v>
      </c>
      <c r="P303" s="340"/>
    </row>
  </sheetData>
  <sheetProtection algorithmName="SHA-512" hashValue="fFT/2bICbO6c4YSNW+IcUfa4YegeXTg+tE9QKDmMH0CcpTVqMiL6X/rah/gZ++WOZywmIL0Mg4p26hvIDk/Gpw==" saltValue="dnrAISGOHgzTXZQDdeYerw==" spinCount="100000" sheet="1" objects="1" scenarios="1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38.pielikums Jūrmalas pilsētas domes
2015.gada 5.marta saistošajiem noteikumiem Nr.13
(protokols Nr.6, 11.punkts)
Tāme Nr.09.21.1.  </first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92D050"/>
  </sheetPr>
  <dimension ref="A1:Q303"/>
  <sheetViews>
    <sheetView view="pageLayout" zoomScaleNormal="90" workbookViewId="0">
      <selection activeCell="R13" sqref="R13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5" customHeight="1" x14ac:dyDescent="0.25">
      <c r="A5" s="5" t="s">
        <v>0</v>
      </c>
      <c r="B5" s="6"/>
      <c r="C5" s="1100" t="s">
        <v>388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389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390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330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331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391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392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 t="s">
        <v>393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548848</v>
      </c>
      <c r="D22" s="195">
        <f>SUM(D23,D26,D27,D43,D44)</f>
        <v>486033</v>
      </c>
      <c r="E22" s="20">
        <f>SUM(E23,E26,E27,E43,E44)</f>
        <v>1604</v>
      </c>
      <c r="F22" s="196">
        <f t="shared" ref="F22:F27" si="0">D22+E22</f>
        <v>487637</v>
      </c>
      <c r="G22" s="195">
        <f>SUM(G23,G26,G44)</f>
        <v>47459</v>
      </c>
      <c r="H22" s="163">
        <f>SUM(H23,H26,H44)</f>
        <v>1765</v>
      </c>
      <c r="I22" s="21">
        <f>G22+H22</f>
        <v>49224</v>
      </c>
      <c r="J22" s="195">
        <f>SUM(J23,J28,J44)</f>
        <v>5735</v>
      </c>
      <c r="K22" s="163">
        <f>SUM(K23,K28,K44)</f>
        <v>6252</v>
      </c>
      <c r="L22" s="21">
        <f>J22+K22</f>
        <v>11987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8364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2112</v>
      </c>
      <c r="K23" s="164">
        <f>SUM(K24:K25)</f>
        <v>6252</v>
      </c>
      <c r="L23" s="25">
        <f>J23+K23</f>
        <v>8364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ht="24" x14ac:dyDescent="0.25">
      <c r="A25" s="30"/>
      <c r="B25" s="31" t="s">
        <v>23</v>
      </c>
      <c r="C25" s="356">
        <f>F25+I25+L25+O25</f>
        <v>8364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>
        <v>2112</v>
      </c>
      <c r="K25" s="166">
        <v>6252</v>
      </c>
      <c r="L25" s="33">
        <f>J25+K25</f>
        <v>8364</v>
      </c>
      <c r="M25" s="272"/>
      <c r="N25" s="32"/>
      <c r="O25" s="33">
        <f>M25+N25</f>
        <v>0</v>
      </c>
      <c r="P25" s="351" t="s">
        <v>335</v>
      </c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536861</v>
      </c>
      <c r="D26" s="203">
        <f>D52</f>
        <v>486033</v>
      </c>
      <c r="E26" s="35">
        <f>469+1135</f>
        <v>1604</v>
      </c>
      <c r="F26" s="204">
        <f t="shared" si="0"/>
        <v>487637</v>
      </c>
      <c r="G26" s="203">
        <f>G52</f>
        <v>47459</v>
      </c>
      <c r="H26" s="167">
        <v>1765</v>
      </c>
      <c r="I26" s="260">
        <f>G26+H26</f>
        <v>49224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51" t="s">
        <v>343</v>
      </c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3623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3623</v>
      </c>
      <c r="K28" s="91">
        <f>SUM(K29,K33,K35,K38)</f>
        <v>0</v>
      </c>
      <c r="L28" s="101">
        <f t="shared" ref="L28:L42" si="2">J28+K28</f>
        <v>3623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3623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3623</v>
      </c>
      <c r="K38" s="91">
        <f>SUM(K39:K42)</f>
        <v>0</v>
      </c>
      <c r="L38" s="101">
        <f t="shared" si="2"/>
        <v>3623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3623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3623</v>
      </c>
      <c r="K42" s="181"/>
      <c r="L42" s="96">
        <f t="shared" si="2"/>
        <v>3623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>G45</f>
        <v>0</v>
      </c>
      <c r="H44" s="172">
        <f t="shared" ref="H44:K44" si="3">H45</f>
        <v>0</v>
      </c>
      <c r="I44" s="261">
        <f>G44+H44</f>
        <v>0</v>
      </c>
      <c r="J44" s="215">
        <f>J45</f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548848</v>
      </c>
      <c r="D51" s="221">
        <f>SUM(D52,D283)</f>
        <v>486033</v>
      </c>
      <c r="E51" s="78">
        <f>SUM(E52,E283)</f>
        <v>1604</v>
      </c>
      <c r="F51" s="222">
        <f t="shared" ref="F51:F115" si="5">D51+E51</f>
        <v>487637</v>
      </c>
      <c r="G51" s="221">
        <f>SUM(G52,G283)</f>
        <v>47459</v>
      </c>
      <c r="H51" s="175">
        <f>SUM(H52,H283)</f>
        <v>1765</v>
      </c>
      <c r="I51" s="79">
        <f t="shared" ref="I51:I115" si="6">G51+H51</f>
        <v>49224</v>
      </c>
      <c r="J51" s="221">
        <f>SUM(J52,J283)</f>
        <v>5735</v>
      </c>
      <c r="K51" s="175">
        <f>SUM(K52,K283)</f>
        <v>6252</v>
      </c>
      <c r="L51" s="79">
        <f t="shared" ref="L51:L115" si="7">J51+K51</f>
        <v>11987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548848</v>
      </c>
      <c r="D52" s="223">
        <f>SUM(D53,D195)</f>
        <v>486033</v>
      </c>
      <c r="E52" s="82">
        <f>SUM(E53,E195)</f>
        <v>1604</v>
      </c>
      <c r="F52" s="224">
        <f t="shared" si="5"/>
        <v>487637</v>
      </c>
      <c r="G52" s="223">
        <f>SUM(G53,G195)</f>
        <v>47459</v>
      </c>
      <c r="H52" s="176">
        <f>SUM(H53,H195)</f>
        <v>1765</v>
      </c>
      <c r="I52" s="83">
        <f t="shared" si="6"/>
        <v>49224</v>
      </c>
      <c r="J52" s="223">
        <f>SUM(J53,J195)</f>
        <v>3623</v>
      </c>
      <c r="K52" s="176">
        <f>SUM(K53,K195)</f>
        <v>8364</v>
      </c>
      <c r="L52" s="83">
        <f t="shared" si="7"/>
        <v>11987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536753</v>
      </c>
      <c r="D53" s="225">
        <f>SUM(D54,D76,D174,D188)</f>
        <v>481002</v>
      </c>
      <c r="E53" s="85">
        <f>SUM(E54,E76,E174,E188)</f>
        <v>1604</v>
      </c>
      <c r="F53" s="226">
        <f t="shared" si="5"/>
        <v>482606</v>
      </c>
      <c r="G53" s="225">
        <f>SUM(G54,G76,G174,G188)</f>
        <v>47459</v>
      </c>
      <c r="H53" s="177">
        <f>SUM(H54,H76,H174,H188)</f>
        <v>1100</v>
      </c>
      <c r="I53" s="86">
        <f t="shared" si="6"/>
        <v>48559</v>
      </c>
      <c r="J53" s="225">
        <f>SUM(J54,J76,J174,J188)</f>
        <v>3623</v>
      </c>
      <c r="K53" s="177">
        <f>SUM(K54,K76,K174,K188)</f>
        <v>1965</v>
      </c>
      <c r="L53" s="86">
        <f t="shared" si="7"/>
        <v>5588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456805</v>
      </c>
      <c r="D54" s="227">
        <f>SUM(D55,D68)</f>
        <v>409346</v>
      </c>
      <c r="E54" s="88">
        <f>SUM(E55,E68)</f>
        <v>0</v>
      </c>
      <c r="F54" s="228">
        <f t="shared" si="5"/>
        <v>409346</v>
      </c>
      <c r="G54" s="227">
        <f>SUM(G55,G68)</f>
        <v>47459</v>
      </c>
      <c r="H54" s="178">
        <f>SUM(H55,H68)</f>
        <v>0</v>
      </c>
      <c r="I54" s="89">
        <f t="shared" si="6"/>
        <v>47459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345613</v>
      </c>
      <c r="D55" s="229">
        <f>SUM(D56,D59,D67)</f>
        <v>307363</v>
      </c>
      <c r="E55" s="43">
        <f>SUM(E56,E59,E67)</f>
        <v>0</v>
      </c>
      <c r="F55" s="230">
        <f t="shared" si="5"/>
        <v>307363</v>
      </c>
      <c r="G55" s="229">
        <f>SUM(G56,G59,G67)</f>
        <v>38250</v>
      </c>
      <c r="H55" s="91">
        <f>SUM(H56,H59,H67)</f>
        <v>0</v>
      </c>
      <c r="I55" s="101">
        <f t="shared" si="6"/>
        <v>38250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321995</v>
      </c>
      <c r="D56" s="115">
        <f>SUM(D57:D58)</f>
        <v>283745</v>
      </c>
      <c r="E56" s="93">
        <f>SUM(E57:E58)</f>
        <v>0</v>
      </c>
      <c r="F56" s="231">
        <f t="shared" si="5"/>
        <v>283745</v>
      </c>
      <c r="G56" s="115">
        <f>SUM(G57:G58)</f>
        <v>38250</v>
      </c>
      <c r="H56" s="179">
        <f>SUM(H57:H58)</f>
        <v>0</v>
      </c>
      <c r="I56" s="94">
        <f t="shared" si="6"/>
        <v>38250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321995</v>
      </c>
      <c r="D58" s="233">
        <f>283959-214</f>
        <v>283745</v>
      </c>
      <c r="E58" s="52"/>
      <c r="F58" s="126">
        <f t="shared" si="5"/>
        <v>283745</v>
      </c>
      <c r="G58" s="233">
        <v>38250</v>
      </c>
      <c r="H58" s="181"/>
      <c r="I58" s="96">
        <f t="shared" si="6"/>
        <v>38250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23618</v>
      </c>
      <c r="D59" s="234">
        <f>SUM(D60:D66)</f>
        <v>23618</v>
      </c>
      <c r="E59" s="34">
        <f>SUM(E60:E66)</f>
        <v>0</v>
      </c>
      <c r="F59" s="131">
        <f>D59+E59</f>
        <v>23618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3723</v>
      </c>
      <c r="D60" s="233">
        <v>3723</v>
      </c>
      <c r="E60" s="52"/>
      <c r="F60" s="126">
        <f t="shared" si="5"/>
        <v>3723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918</v>
      </c>
      <c r="D61" s="233">
        <v>918</v>
      </c>
      <c r="E61" s="52"/>
      <c r="F61" s="126">
        <f t="shared" si="5"/>
        <v>918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3371</v>
      </c>
      <c r="D64" s="233">
        <v>3371</v>
      </c>
      <c r="E64" s="52"/>
      <c r="F64" s="126">
        <f t="shared" si="5"/>
        <v>3371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15089</v>
      </c>
      <c r="D65" s="233">
        <v>15089</v>
      </c>
      <c r="E65" s="52"/>
      <c r="F65" s="126">
        <f t="shared" si="5"/>
        <v>15089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517</v>
      </c>
      <c r="D66" s="233">
        <v>517</v>
      </c>
      <c r="E66" s="52"/>
      <c r="F66" s="126">
        <f t="shared" si="5"/>
        <v>517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111192</v>
      </c>
      <c r="D68" s="229">
        <f>SUM(D69:D70)</f>
        <v>101983</v>
      </c>
      <c r="E68" s="43">
        <f>SUM(E69:E70)</f>
        <v>0</v>
      </c>
      <c r="F68" s="230">
        <f>D68+E68</f>
        <v>101983</v>
      </c>
      <c r="G68" s="229">
        <f>SUM(G69:G70)</f>
        <v>9209</v>
      </c>
      <c r="H68" s="91">
        <f>SUM(H69:H70)</f>
        <v>0</v>
      </c>
      <c r="I68" s="101">
        <f t="shared" si="6"/>
        <v>9209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85073</v>
      </c>
      <c r="D69" s="232">
        <v>76014</v>
      </c>
      <c r="E69" s="47"/>
      <c r="F69" s="127">
        <f t="shared" si="5"/>
        <v>76014</v>
      </c>
      <c r="G69" s="232">
        <v>9059</v>
      </c>
      <c r="H69" s="180"/>
      <c r="I69" s="95">
        <f t="shared" si="6"/>
        <v>9059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26119</v>
      </c>
      <c r="D70" s="234">
        <f>SUM(D71:D75)</f>
        <v>25969</v>
      </c>
      <c r="E70" s="34">
        <f>SUM(E71:E75)</f>
        <v>0</v>
      </c>
      <c r="F70" s="131">
        <f t="shared" si="5"/>
        <v>25969</v>
      </c>
      <c r="G70" s="234">
        <f>SUM(G71:G75)</f>
        <v>150</v>
      </c>
      <c r="H70" s="104">
        <f>SUM(H71:H75)</f>
        <v>0</v>
      </c>
      <c r="I70" s="98">
        <f t="shared" si="6"/>
        <v>150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14806</v>
      </c>
      <c r="D71" s="233">
        <v>14656</v>
      </c>
      <c r="E71" s="52"/>
      <c r="F71" s="126">
        <f t="shared" si="5"/>
        <v>14656</v>
      </c>
      <c r="G71" s="233">
        <v>150</v>
      </c>
      <c r="H71" s="181"/>
      <c r="I71" s="96">
        <f t="shared" si="6"/>
        <v>150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11099</v>
      </c>
      <c r="D74" s="233">
        <v>11099</v>
      </c>
      <c r="E74" s="52"/>
      <c r="F74" s="126">
        <f t="shared" si="5"/>
        <v>11099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214</v>
      </c>
      <c r="D75" s="233">
        <v>214</v>
      </c>
      <c r="E75" s="52"/>
      <c r="F75" s="126">
        <f t="shared" si="5"/>
        <v>214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79948</v>
      </c>
      <c r="D76" s="227">
        <f>SUM(D77,D84,D131,D165,D166,D173)</f>
        <v>71656</v>
      </c>
      <c r="E76" s="88">
        <f>SUM(E77,E84,E131,E165,E166,E173)</f>
        <v>1604</v>
      </c>
      <c r="F76" s="228">
        <f t="shared" si="5"/>
        <v>73260</v>
      </c>
      <c r="G76" s="227">
        <f>SUM(G77,G84,G131,G165,G166,G173)</f>
        <v>0</v>
      </c>
      <c r="H76" s="178">
        <f>SUM(H77,H84,H131,H165,H166,H173)</f>
        <v>1100</v>
      </c>
      <c r="I76" s="89">
        <f t="shared" si="6"/>
        <v>1100</v>
      </c>
      <c r="J76" s="227">
        <f>SUM(J77,J84,J131,J165,J166,J173)</f>
        <v>3623</v>
      </c>
      <c r="K76" s="178">
        <f>SUM(K77,K84,K131,K165,K166,K173)</f>
        <v>1965</v>
      </c>
      <c r="L76" s="89">
        <f t="shared" si="7"/>
        <v>5588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240</v>
      </c>
      <c r="D77" s="229">
        <f>SUM(D78,D81)</f>
        <v>240</v>
      </c>
      <c r="E77" s="43">
        <f>SUM(E78,E81)</f>
        <v>0</v>
      </c>
      <c r="F77" s="230">
        <f t="shared" si="5"/>
        <v>240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240</v>
      </c>
      <c r="D78" s="237">
        <f>SUM(D79:D80)</f>
        <v>240</v>
      </c>
      <c r="E78" s="60">
        <f>SUM(E79:E80)</f>
        <v>0</v>
      </c>
      <c r="F78" s="238">
        <f t="shared" si="5"/>
        <v>240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240</v>
      </c>
      <c r="D80" s="233">
        <v>240</v>
      </c>
      <c r="E80" s="52"/>
      <c r="F80" s="126">
        <f t="shared" si="5"/>
        <v>240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64088</v>
      </c>
      <c r="D84" s="229">
        <f>SUM(D85,D90,D96,D104,D113,D117,D123,D129)</f>
        <v>60702</v>
      </c>
      <c r="E84" s="43">
        <f>SUM(E85,E90,E96,E104,E113,E117,E123,E129)</f>
        <v>1421</v>
      </c>
      <c r="F84" s="230">
        <f t="shared" si="5"/>
        <v>62123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1965</v>
      </c>
      <c r="L84" s="101">
        <f t="shared" si="7"/>
        <v>1965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997</v>
      </c>
      <c r="D85" s="115">
        <f>SUM(D86:D89)</f>
        <v>997</v>
      </c>
      <c r="E85" s="93">
        <f>SUM(E86:E89)</f>
        <v>0</v>
      </c>
      <c r="F85" s="231">
        <f t="shared" si="5"/>
        <v>997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850</v>
      </c>
      <c r="D87" s="233">
        <v>850</v>
      </c>
      <c r="E87" s="52"/>
      <c r="F87" s="126">
        <f t="shared" si="5"/>
        <v>850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118</v>
      </c>
      <c r="D88" s="233">
        <v>118</v>
      </c>
      <c r="E88" s="52"/>
      <c r="F88" s="126">
        <f t="shared" si="5"/>
        <v>118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29</v>
      </c>
      <c r="D89" s="233">
        <v>29</v>
      </c>
      <c r="E89" s="52"/>
      <c r="F89" s="126">
        <f t="shared" si="5"/>
        <v>29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47437</v>
      </c>
      <c r="D90" s="234">
        <f>SUM(D91:D95)</f>
        <v>47011</v>
      </c>
      <c r="E90" s="34">
        <f>SUM(E91:E95)</f>
        <v>426</v>
      </c>
      <c r="F90" s="131">
        <f t="shared" si="5"/>
        <v>47437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27398</v>
      </c>
      <c r="D91" s="233">
        <v>27398</v>
      </c>
      <c r="E91" s="52"/>
      <c r="F91" s="126">
        <f t="shared" si="5"/>
        <v>27398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8307</v>
      </c>
      <c r="D92" s="233">
        <v>8307</v>
      </c>
      <c r="E92" s="52"/>
      <c r="F92" s="126">
        <f t="shared" si="5"/>
        <v>8307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10486</v>
      </c>
      <c r="D93" s="233">
        <v>10486</v>
      </c>
      <c r="E93" s="52"/>
      <c r="F93" s="126">
        <f t="shared" si="5"/>
        <v>10486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1246</v>
      </c>
      <c r="D94" s="233">
        <v>820</v>
      </c>
      <c r="E94" s="52">
        <f>469-43</f>
        <v>426</v>
      </c>
      <c r="F94" s="126">
        <f t="shared" si="5"/>
        <v>1246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 t="s">
        <v>336</v>
      </c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1459</v>
      </c>
      <c r="D96" s="234">
        <f>SUM(D97:D103)</f>
        <v>1459</v>
      </c>
      <c r="E96" s="34">
        <f>SUM(E97:E103)</f>
        <v>0</v>
      </c>
      <c r="F96" s="131">
        <f t="shared" si="5"/>
        <v>1459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1459</v>
      </c>
      <c r="D103" s="233">
        <f>1159+200+100</f>
        <v>1459</v>
      </c>
      <c r="E103" s="52"/>
      <c r="F103" s="126">
        <f t="shared" si="5"/>
        <v>1459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4645</v>
      </c>
      <c r="D104" s="234">
        <f>SUM(D105:D112)</f>
        <v>3510</v>
      </c>
      <c r="E104" s="34">
        <f>SUM(E105:E112)</f>
        <v>1135</v>
      </c>
      <c r="F104" s="131">
        <f t="shared" si="5"/>
        <v>4645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1394</v>
      </c>
      <c r="D107" s="233">
        <f>1494-100</f>
        <v>1394</v>
      </c>
      <c r="E107" s="52"/>
      <c r="F107" s="126">
        <f t="shared" si="5"/>
        <v>1394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3251</v>
      </c>
      <c r="D108" s="233">
        <v>2116</v>
      </c>
      <c r="E108" s="52">
        <v>1135</v>
      </c>
      <c r="F108" s="126">
        <f t="shared" si="5"/>
        <v>3251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 t="s">
        <v>354</v>
      </c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166</v>
      </c>
      <c r="D113" s="234">
        <f>SUM(D114:D116)</f>
        <v>166</v>
      </c>
      <c r="E113" s="34">
        <f>SUM(E114:E116)</f>
        <v>0</v>
      </c>
      <c r="F113" s="131">
        <f t="shared" si="5"/>
        <v>166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166</v>
      </c>
      <c r="D114" s="233">
        <v>166</v>
      </c>
      <c r="E114" s="52"/>
      <c r="F114" s="126">
        <f t="shared" si="5"/>
        <v>166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7419</v>
      </c>
      <c r="D117" s="234">
        <f>SUM(D118:D122)</f>
        <v>7559</v>
      </c>
      <c r="E117" s="34">
        <f>SUM(E118:E122)</f>
        <v>-140</v>
      </c>
      <c r="F117" s="131">
        <f t="shared" si="10"/>
        <v>7419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ht="24" x14ac:dyDescent="0.25">
      <c r="A120" s="31">
        <v>2263</v>
      </c>
      <c r="B120" s="50" t="s">
        <v>102</v>
      </c>
      <c r="C120" s="343">
        <f t="shared" si="9"/>
        <v>7376</v>
      </c>
      <c r="D120" s="233">
        <v>7559</v>
      </c>
      <c r="E120" s="52">
        <v>-183</v>
      </c>
      <c r="F120" s="126">
        <f t="shared" si="10"/>
        <v>7376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 t="s">
        <v>394</v>
      </c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43</v>
      </c>
      <c r="D122" s="233"/>
      <c r="E122" s="52">
        <v>43</v>
      </c>
      <c r="F122" s="126">
        <f t="shared" si="10"/>
        <v>43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 t="s">
        <v>337</v>
      </c>
    </row>
    <row r="123" spans="1:16" x14ac:dyDescent="0.25">
      <c r="A123" s="97">
        <v>2270</v>
      </c>
      <c r="B123" s="50" t="s">
        <v>104</v>
      </c>
      <c r="C123" s="343">
        <f t="shared" si="9"/>
        <v>1965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1965</v>
      </c>
      <c r="L123" s="98">
        <f t="shared" si="12"/>
        <v>1965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1965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>
        <v>1965</v>
      </c>
      <c r="L128" s="96">
        <f t="shared" si="12"/>
        <v>1965</v>
      </c>
      <c r="M128" s="110"/>
      <c r="N128" s="52"/>
      <c r="O128" s="96">
        <f t="shared" si="13"/>
        <v>0</v>
      </c>
      <c r="P128" s="351" t="s">
        <v>338</v>
      </c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" si="14">SUM(D130)</f>
        <v>0</v>
      </c>
      <c r="E129" s="60">
        <f t="shared" ref="E129:N129" si="15">SUM(E130)</f>
        <v>0</v>
      </c>
      <c r="F129" s="238">
        <f t="shared" si="10"/>
        <v>0</v>
      </c>
      <c r="G129" s="237">
        <f t="shared" ref="G129" si="16">SUM(G130)</f>
        <v>0</v>
      </c>
      <c r="H129" s="183">
        <f t="shared" si="15"/>
        <v>0</v>
      </c>
      <c r="I129" s="103">
        <f t="shared" si="11"/>
        <v>0</v>
      </c>
      <c r="J129" s="237">
        <f t="shared" ref="J129" si="17">SUM(J130)</f>
        <v>0</v>
      </c>
      <c r="K129" s="183">
        <f t="shared" si="15"/>
        <v>0</v>
      </c>
      <c r="L129" s="103">
        <f t="shared" si="12"/>
        <v>0</v>
      </c>
      <c r="M129" s="119">
        <f t="shared" si="15"/>
        <v>0</v>
      </c>
      <c r="N129" s="34">
        <f t="shared" si="15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15437</v>
      </c>
      <c r="D131" s="229">
        <f>SUM(D132,D137,D141,D142,D145,D152,D160,D161,D164)</f>
        <v>10714</v>
      </c>
      <c r="E131" s="43">
        <f>SUM(E132,E137,E141,E142,E145,E152,E160,E161,E164)</f>
        <v>0</v>
      </c>
      <c r="F131" s="230">
        <f t="shared" si="10"/>
        <v>10714</v>
      </c>
      <c r="G131" s="229">
        <f>SUM(G132,G137,G141,G142,G145,G152,G160,G161,G164)</f>
        <v>0</v>
      </c>
      <c r="H131" s="91">
        <f>SUM(H132,H137,H141,H142,H145,H152,H160,H161,H164)</f>
        <v>1100</v>
      </c>
      <c r="I131" s="101">
        <f t="shared" si="11"/>
        <v>1100</v>
      </c>
      <c r="J131" s="229">
        <f>SUM(J132,J137,J141,J142,J145,J152,J160,J161,J164)</f>
        <v>3623</v>
      </c>
      <c r="K131" s="91">
        <f>SUM(K132,K137,K141,K142,K145,K152,K160,K161,K164)</f>
        <v>0</v>
      </c>
      <c r="L131" s="101">
        <f t="shared" si="12"/>
        <v>3623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4137</v>
      </c>
      <c r="D132" s="342">
        <f>SUM(D133:D136)</f>
        <v>4137</v>
      </c>
      <c r="E132" s="183">
        <f>SUM(E133:E136)</f>
        <v>0</v>
      </c>
      <c r="F132" s="238">
        <f t="shared" si="10"/>
        <v>4137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250</v>
      </c>
      <c r="D133" s="233">
        <v>250</v>
      </c>
      <c r="E133" s="52"/>
      <c r="F133" s="126">
        <f t="shared" si="10"/>
        <v>250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3757</v>
      </c>
      <c r="D134" s="233">
        <f>3432+300+25</f>
        <v>3757</v>
      </c>
      <c r="E134" s="52"/>
      <c r="F134" s="126">
        <f t="shared" si="10"/>
        <v>3757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130</v>
      </c>
      <c r="D135" s="233">
        <v>130</v>
      </c>
      <c r="E135" s="52"/>
      <c r="F135" s="126">
        <f t="shared" si="10"/>
        <v>130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72</v>
      </c>
      <c r="D137" s="234">
        <f>SUM(D138:D140)</f>
        <v>72</v>
      </c>
      <c r="E137" s="34">
        <f>SUM(E138:E140)</f>
        <v>0</v>
      </c>
      <c r="F137" s="131">
        <f t="shared" si="10"/>
        <v>72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72</v>
      </c>
      <c r="D139" s="233">
        <v>72</v>
      </c>
      <c r="E139" s="52"/>
      <c r="F139" s="126">
        <f t="shared" si="10"/>
        <v>72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145</v>
      </c>
      <c r="D142" s="234">
        <f>SUM(D143:D144)</f>
        <v>145</v>
      </c>
      <c r="E142" s="34">
        <f>SUM(E143:E144)</f>
        <v>0</v>
      </c>
      <c r="F142" s="131">
        <f t="shared" si="10"/>
        <v>145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145</v>
      </c>
      <c r="D143" s="233">
        <v>145</v>
      </c>
      <c r="E143" s="52"/>
      <c r="F143" s="126">
        <f t="shared" si="10"/>
        <v>145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4693</v>
      </c>
      <c r="D145" s="115">
        <f>SUM(D146:D151)</f>
        <v>4693</v>
      </c>
      <c r="E145" s="93">
        <f>SUM(E146:E151)</f>
        <v>0</v>
      </c>
      <c r="F145" s="231">
        <f t="shared" si="10"/>
        <v>4693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555</v>
      </c>
      <c r="D146" s="232">
        <v>555</v>
      </c>
      <c r="E146" s="47"/>
      <c r="F146" s="127">
        <f t="shared" si="10"/>
        <v>555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4098</v>
      </c>
      <c r="D147" s="233">
        <v>4098</v>
      </c>
      <c r="E147" s="52"/>
      <c r="F147" s="126">
        <f t="shared" si="10"/>
        <v>4098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40</v>
      </c>
      <c r="D150" s="233">
        <v>40</v>
      </c>
      <c r="E150" s="52"/>
      <c r="F150" s="126">
        <f t="shared" si="10"/>
        <v>40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4482</v>
      </c>
      <c r="D152" s="234">
        <f>SUM(D153:D159)</f>
        <v>859</v>
      </c>
      <c r="E152" s="34">
        <f>SUM(E153:E159)</f>
        <v>0</v>
      </c>
      <c r="F152" s="131">
        <f t="shared" si="10"/>
        <v>859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3623</v>
      </c>
      <c r="K152" s="104">
        <f>SUM(K153:K159)</f>
        <v>0</v>
      </c>
      <c r="L152" s="98">
        <f t="shared" si="12"/>
        <v>3623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474</v>
      </c>
      <c r="D153" s="233">
        <v>474</v>
      </c>
      <c r="E153" s="52"/>
      <c r="F153" s="126">
        <f t="shared" si="10"/>
        <v>474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385</v>
      </c>
      <c r="D154" s="233">
        <v>385</v>
      </c>
      <c r="E154" s="52"/>
      <c r="F154" s="126">
        <f t="shared" si="10"/>
        <v>385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3623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>
        <v>3623</v>
      </c>
      <c r="K155" s="181"/>
      <c r="L155" s="96">
        <f t="shared" si="12"/>
        <v>3623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1908</v>
      </c>
      <c r="D160" s="235">
        <v>808</v>
      </c>
      <c r="E160" s="99"/>
      <c r="F160" s="236">
        <f t="shared" si="10"/>
        <v>808</v>
      </c>
      <c r="G160" s="235"/>
      <c r="H160" s="182">
        <v>1100</v>
      </c>
      <c r="I160" s="100">
        <f t="shared" si="11"/>
        <v>1100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 t="s">
        <v>355</v>
      </c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183</v>
      </c>
      <c r="D166" s="229">
        <f>SUM(D167,D172)</f>
        <v>0</v>
      </c>
      <c r="E166" s="43">
        <f>SUM(E167,E172)</f>
        <v>183</v>
      </c>
      <c r="F166" s="230">
        <f t="shared" si="10"/>
        <v>183</v>
      </c>
      <c r="G166" s="229">
        <f>SUM(G167,G172)</f>
        <v>0</v>
      </c>
      <c r="H166" s="91">
        <f t="shared" ref="H166" si="18">SUM(H167,H172)</f>
        <v>0</v>
      </c>
      <c r="I166" s="101">
        <f t="shared" si="11"/>
        <v>0</v>
      </c>
      <c r="J166" s="229">
        <f>SUM(J167,J172)</f>
        <v>0</v>
      </c>
      <c r="K166" s="91">
        <f t="shared" ref="K166" si="19">SUM(K167,K172)</f>
        <v>0</v>
      </c>
      <c r="L166" s="101">
        <f t="shared" si="12"/>
        <v>0</v>
      </c>
      <c r="M166" s="123">
        <f t="shared" ref="M166:N166" si="20">SUM(M167,M172)</f>
        <v>0</v>
      </c>
      <c r="N166" s="114">
        <f t="shared" si="20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183</v>
      </c>
      <c r="D167" s="237">
        <f>SUM(D168:D171)</f>
        <v>0</v>
      </c>
      <c r="E167" s="60">
        <f>SUM(E168:E171)</f>
        <v>183</v>
      </c>
      <c r="F167" s="238">
        <f t="shared" si="10"/>
        <v>183</v>
      </c>
      <c r="G167" s="237">
        <f>SUM(G168:G171)</f>
        <v>0</v>
      </c>
      <c r="H167" s="183">
        <f t="shared" ref="H167" si="21">SUM(H168:H171)</f>
        <v>0</v>
      </c>
      <c r="I167" s="103">
        <f t="shared" si="11"/>
        <v>0</v>
      </c>
      <c r="J167" s="237">
        <f>SUM(J168:J171)</f>
        <v>0</v>
      </c>
      <c r="K167" s="183">
        <f t="shared" ref="K167" si="22">SUM(K168:K171)</f>
        <v>0</v>
      </c>
      <c r="L167" s="103">
        <f t="shared" si="12"/>
        <v>0</v>
      </c>
      <c r="M167" s="289">
        <f t="shared" ref="M167:N167" si="23">SUM(M168:M171)</f>
        <v>0</v>
      </c>
      <c r="N167" s="292">
        <f t="shared" si="23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183</v>
      </c>
      <c r="D169" s="233"/>
      <c r="E169" s="52">
        <v>183</v>
      </c>
      <c r="F169" s="126">
        <f t="shared" si="10"/>
        <v>183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 t="s">
        <v>394</v>
      </c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>SUM(G176,G180)</f>
        <v>0</v>
      </c>
      <c r="H175" s="91">
        <f t="shared" ref="H175" si="24">SUM(H176,H180)</f>
        <v>0</v>
      </c>
      <c r="I175" s="101">
        <f t="shared" si="11"/>
        <v>0</v>
      </c>
      <c r="J175" s="229">
        <f>SUM(J176,J180)</f>
        <v>0</v>
      </c>
      <c r="K175" s="91">
        <f t="shared" ref="K175" si="25">SUM(K176,K180)</f>
        <v>0</v>
      </c>
      <c r="L175" s="101">
        <f t="shared" si="12"/>
        <v>0</v>
      </c>
      <c r="M175" s="123">
        <f t="shared" ref="M175:N175" si="26">SUM(M176,M180)</f>
        <v>0</v>
      </c>
      <c r="N175" s="114">
        <f t="shared" si="26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7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>SUM(G181:G184)</f>
        <v>0</v>
      </c>
      <c r="H180" s="183">
        <f t="shared" ref="H180" si="28">SUM(H181:H184)</f>
        <v>0</v>
      </c>
      <c r="I180" s="103">
        <f t="shared" si="11"/>
        <v>0</v>
      </c>
      <c r="J180" s="237">
        <f>SUM(J181:J184)</f>
        <v>0</v>
      </c>
      <c r="K180" s="183">
        <f t="shared" ref="K180" si="29">SUM(K181:K184)</f>
        <v>0</v>
      </c>
      <c r="L180" s="103">
        <f t="shared" si="12"/>
        <v>0</v>
      </c>
      <c r="M180" s="125">
        <f t="shared" ref="M180:N180" si="30">SUM(M181:M184)</f>
        <v>0</v>
      </c>
      <c r="N180" s="293">
        <f t="shared" si="30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7"/>
        <v>0</v>
      </c>
      <c r="D181" s="233"/>
      <c r="E181" s="52"/>
      <c r="F181" s="126">
        <f t="shared" ref="F181:F244" si="31">D181+E181</f>
        <v>0</v>
      </c>
      <c r="G181" s="233"/>
      <c r="H181" s="181"/>
      <c r="I181" s="96">
        <f t="shared" ref="I181:I244" si="32">G181+H181</f>
        <v>0</v>
      </c>
      <c r="J181" s="233"/>
      <c r="K181" s="181"/>
      <c r="L181" s="96">
        <f t="shared" ref="L181:L244" si="33">J181+K181</f>
        <v>0</v>
      </c>
      <c r="M181" s="110"/>
      <c r="N181" s="52"/>
      <c r="O181" s="96">
        <f t="shared" ref="O181:O244" si="34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7"/>
        <v>0</v>
      </c>
      <c r="D182" s="233"/>
      <c r="E182" s="52"/>
      <c r="F182" s="126">
        <f t="shared" si="31"/>
        <v>0</v>
      </c>
      <c r="G182" s="233"/>
      <c r="H182" s="181"/>
      <c r="I182" s="96">
        <f t="shared" si="32"/>
        <v>0</v>
      </c>
      <c r="J182" s="233"/>
      <c r="K182" s="181"/>
      <c r="L182" s="96">
        <f t="shared" si="33"/>
        <v>0</v>
      </c>
      <c r="M182" s="110"/>
      <c r="N182" s="52"/>
      <c r="O182" s="96">
        <f t="shared" si="34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7"/>
        <v>0</v>
      </c>
      <c r="D183" s="233"/>
      <c r="E183" s="52"/>
      <c r="F183" s="126">
        <f t="shared" si="31"/>
        <v>0</v>
      </c>
      <c r="G183" s="233"/>
      <c r="H183" s="181"/>
      <c r="I183" s="96">
        <f t="shared" si="32"/>
        <v>0</v>
      </c>
      <c r="J183" s="233"/>
      <c r="K183" s="181"/>
      <c r="L183" s="96">
        <f t="shared" si="33"/>
        <v>0</v>
      </c>
      <c r="M183" s="110"/>
      <c r="N183" s="52"/>
      <c r="O183" s="96">
        <f t="shared" si="34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7"/>
        <v>0</v>
      </c>
      <c r="D184" s="241"/>
      <c r="E184" s="112"/>
      <c r="F184" s="242">
        <f t="shared" si="31"/>
        <v>0</v>
      </c>
      <c r="G184" s="241"/>
      <c r="H184" s="185"/>
      <c r="I184" s="135">
        <f t="shared" si="32"/>
        <v>0</v>
      </c>
      <c r="J184" s="241"/>
      <c r="K184" s="185"/>
      <c r="L184" s="135">
        <f t="shared" si="33"/>
        <v>0</v>
      </c>
      <c r="M184" s="113"/>
      <c r="N184" s="112"/>
      <c r="O184" s="135">
        <f t="shared" si="34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7"/>
        <v>0</v>
      </c>
      <c r="D185" s="243">
        <f>SUM(D186:D187)</f>
        <v>0</v>
      </c>
      <c r="E185" s="114">
        <f>SUM(E186:E187)</f>
        <v>0</v>
      </c>
      <c r="F185" s="140">
        <f t="shared" si="31"/>
        <v>0</v>
      </c>
      <c r="G185" s="243">
        <f>SUM(G186:G187)</f>
        <v>0</v>
      </c>
      <c r="H185" s="186">
        <f t="shared" ref="H185" si="35">SUM(H186:H187)</f>
        <v>0</v>
      </c>
      <c r="I185" s="141">
        <f t="shared" si="32"/>
        <v>0</v>
      </c>
      <c r="J185" s="243">
        <f>SUM(J186:J187)</f>
        <v>0</v>
      </c>
      <c r="K185" s="186">
        <f t="shared" ref="K185" si="36">SUM(K186:K187)</f>
        <v>0</v>
      </c>
      <c r="L185" s="141">
        <f t="shared" si="33"/>
        <v>0</v>
      </c>
      <c r="M185" s="123">
        <f t="shared" ref="M185:N185" si="37">SUM(M186:M187)</f>
        <v>0</v>
      </c>
      <c r="N185" s="114">
        <f t="shared" si="37"/>
        <v>0</v>
      </c>
      <c r="O185" s="141">
        <f t="shared" si="34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7"/>
        <v>0</v>
      </c>
      <c r="D186" s="235"/>
      <c r="E186" s="99"/>
      <c r="F186" s="236">
        <f t="shared" si="31"/>
        <v>0</v>
      </c>
      <c r="G186" s="235"/>
      <c r="H186" s="182"/>
      <c r="I186" s="100">
        <f t="shared" si="32"/>
        <v>0</v>
      </c>
      <c r="J186" s="235"/>
      <c r="K186" s="182"/>
      <c r="L186" s="100">
        <f t="shared" si="33"/>
        <v>0</v>
      </c>
      <c r="M186" s="282"/>
      <c r="N186" s="99"/>
      <c r="O186" s="100">
        <f t="shared" si="34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7"/>
        <v>0</v>
      </c>
      <c r="D187" s="232"/>
      <c r="E187" s="47"/>
      <c r="F187" s="127">
        <f t="shared" si="31"/>
        <v>0</v>
      </c>
      <c r="G187" s="232"/>
      <c r="H187" s="180"/>
      <c r="I187" s="95">
        <f t="shared" si="32"/>
        <v>0</v>
      </c>
      <c r="J187" s="232"/>
      <c r="K187" s="180"/>
      <c r="L187" s="95">
        <f t="shared" si="33"/>
        <v>0</v>
      </c>
      <c r="M187" s="275"/>
      <c r="N187" s="47"/>
      <c r="O187" s="95">
        <f t="shared" si="34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7"/>
        <v>0</v>
      </c>
      <c r="D188" s="227">
        <f>SUM(D189,D192)</f>
        <v>0</v>
      </c>
      <c r="E188" s="88">
        <f>SUM(E189,E192)</f>
        <v>0</v>
      </c>
      <c r="F188" s="228">
        <f t="shared" si="31"/>
        <v>0</v>
      </c>
      <c r="G188" s="227">
        <f>SUM(G189,G192)</f>
        <v>0</v>
      </c>
      <c r="H188" s="178">
        <f>SUM(H189,H192)</f>
        <v>0</v>
      </c>
      <c r="I188" s="89">
        <f t="shared" si="32"/>
        <v>0</v>
      </c>
      <c r="J188" s="227">
        <f>SUM(J189,J192)</f>
        <v>0</v>
      </c>
      <c r="K188" s="178">
        <f>SUM(K189,K192)</f>
        <v>0</v>
      </c>
      <c r="L188" s="89">
        <f t="shared" si="33"/>
        <v>0</v>
      </c>
      <c r="M188" s="122">
        <f>SUM(M189,M192)</f>
        <v>0</v>
      </c>
      <c r="N188" s="88">
        <f>SUM(N189,N192)</f>
        <v>0</v>
      </c>
      <c r="O188" s="89">
        <f t="shared" si="34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7"/>
        <v>0</v>
      </c>
      <c r="D189" s="229">
        <f>SUM(D190,D191)</f>
        <v>0</v>
      </c>
      <c r="E189" s="43">
        <f>SUM(E190,E191)</f>
        <v>0</v>
      </c>
      <c r="F189" s="230">
        <f t="shared" si="31"/>
        <v>0</v>
      </c>
      <c r="G189" s="229">
        <f>SUM(G190,G191)</f>
        <v>0</v>
      </c>
      <c r="H189" s="91">
        <f>SUM(H190,H191)</f>
        <v>0</v>
      </c>
      <c r="I189" s="101">
        <f t="shared" si="32"/>
        <v>0</v>
      </c>
      <c r="J189" s="229">
        <f>SUM(J190,J191)</f>
        <v>0</v>
      </c>
      <c r="K189" s="91">
        <f>SUM(K190,K191)</f>
        <v>0</v>
      </c>
      <c r="L189" s="101">
        <f t="shared" si="33"/>
        <v>0</v>
      </c>
      <c r="M189" s="109">
        <f>SUM(M190,M191)</f>
        <v>0</v>
      </c>
      <c r="N189" s="43">
        <f>SUM(N190,N191)</f>
        <v>0</v>
      </c>
      <c r="O189" s="101">
        <f t="shared" si="34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7"/>
        <v>0</v>
      </c>
      <c r="D190" s="232"/>
      <c r="E190" s="47"/>
      <c r="F190" s="127">
        <f t="shared" si="31"/>
        <v>0</v>
      </c>
      <c r="G190" s="232"/>
      <c r="H190" s="180"/>
      <c r="I190" s="95">
        <f t="shared" si="32"/>
        <v>0</v>
      </c>
      <c r="J190" s="232"/>
      <c r="K190" s="180"/>
      <c r="L190" s="95">
        <f t="shared" si="33"/>
        <v>0</v>
      </c>
      <c r="M190" s="275"/>
      <c r="N190" s="47"/>
      <c r="O190" s="95">
        <f t="shared" si="34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7"/>
        <v>0</v>
      </c>
      <c r="D191" s="233"/>
      <c r="E191" s="52"/>
      <c r="F191" s="126">
        <f t="shared" si="31"/>
        <v>0</v>
      </c>
      <c r="G191" s="233"/>
      <c r="H191" s="181"/>
      <c r="I191" s="96">
        <f t="shared" si="32"/>
        <v>0</v>
      </c>
      <c r="J191" s="233"/>
      <c r="K191" s="181"/>
      <c r="L191" s="96">
        <f t="shared" si="33"/>
        <v>0</v>
      </c>
      <c r="M191" s="110"/>
      <c r="N191" s="52"/>
      <c r="O191" s="96">
        <f t="shared" si="34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7"/>
        <v>0</v>
      </c>
      <c r="D192" s="229">
        <f>SUM(D193)</f>
        <v>0</v>
      </c>
      <c r="E192" s="43">
        <f>SUM(E193)</f>
        <v>0</v>
      </c>
      <c r="F192" s="230">
        <f t="shared" si="31"/>
        <v>0</v>
      </c>
      <c r="G192" s="229">
        <f>SUM(G193)</f>
        <v>0</v>
      </c>
      <c r="H192" s="91">
        <f>SUM(H193)</f>
        <v>0</v>
      </c>
      <c r="I192" s="101">
        <f t="shared" si="32"/>
        <v>0</v>
      </c>
      <c r="J192" s="229">
        <f>SUM(J193)</f>
        <v>0</v>
      </c>
      <c r="K192" s="91">
        <f>SUM(K193)</f>
        <v>0</v>
      </c>
      <c r="L192" s="101">
        <f t="shared" si="33"/>
        <v>0</v>
      </c>
      <c r="M192" s="109">
        <f>SUM(M193)</f>
        <v>0</v>
      </c>
      <c r="N192" s="43">
        <f>SUM(N193)</f>
        <v>0</v>
      </c>
      <c r="O192" s="101">
        <f t="shared" si="34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7"/>
        <v>0</v>
      </c>
      <c r="D193" s="237">
        <f>SUM(D194:D194)</f>
        <v>0</v>
      </c>
      <c r="E193" s="60">
        <f>SUM(E194:E194)</f>
        <v>0</v>
      </c>
      <c r="F193" s="238">
        <f t="shared" si="31"/>
        <v>0</v>
      </c>
      <c r="G193" s="237">
        <f>SUM(G194:G194)</f>
        <v>0</v>
      </c>
      <c r="H193" s="183">
        <f>SUM(H194:H194)</f>
        <v>0</v>
      </c>
      <c r="I193" s="103">
        <f t="shared" si="32"/>
        <v>0</v>
      </c>
      <c r="J193" s="237">
        <f>SUM(J194:J194)</f>
        <v>0</v>
      </c>
      <c r="K193" s="183">
        <f>SUM(K194:K194)</f>
        <v>0</v>
      </c>
      <c r="L193" s="103">
        <f t="shared" si="33"/>
        <v>0</v>
      </c>
      <c r="M193" s="124">
        <f>SUM(M194:M194)</f>
        <v>0</v>
      </c>
      <c r="N193" s="60">
        <f>SUM(N194:N194)</f>
        <v>0</v>
      </c>
      <c r="O193" s="103">
        <f t="shared" si="34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7"/>
        <v>0</v>
      </c>
      <c r="D194" s="233"/>
      <c r="E194" s="52"/>
      <c r="F194" s="126">
        <f t="shared" si="31"/>
        <v>0</v>
      </c>
      <c r="G194" s="233"/>
      <c r="H194" s="181"/>
      <c r="I194" s="96">
        <f t="shared" si="32"/>
        <v>0</v>
      </c>
      <c r="J194" s="233"/>
      <c r="K194" s="181"/>
      <c r="L194" s="96">
        <f t="shared" si="33"/>
        <v>0</v>
      </c>
      <c r="M194" s="110"/>
      <c r="N194" s="52"/>
      <c r="O194" s="96">
        <f t="shared" si="34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7"/>
        <v>12095</v>
      </c>
      <c r="D195" s="225">
        <f>SUM(D196,D231,D269)</f>
        <v>5031</v>
      </c>
      <c r="E195" s="85">
        <f>SUM(E196,E231,E269)</f>
        <v>0</v>
      </c>
      <c r="F195" s="226">
        <f t="shared" si="31"/>
        <v>5031</v>
      </c>
      <c r="G195" s="225">
        <f>SUM(G196,G231,G269)</f>
        <v>0</v>
      </c>
      <c r="H195" s="177">
        <f>SUM(H196,H231,H269)</f>
        <v>665</v>
      </c>
      <c r="I195" s="86">
        <f t="shared" si="32"/>
        <v>665</v>
      </c>
      <c r="J195" s="225">
        <f>SUM(J196,J231,J269)</f>
        <v>0</v>
      </c>
      <c r="K195" s="177">
        <f>SUM(K196,K231,K269)</f>
        <v>6399</v>
      </c>
      <c r="L195" s="86">
        <f t="shared" si="33"/>
        <v>6399</v>
      </c>
      <c r="M195" s="290">
        <f>SUM(M196,M231,M269)</f>
        <v>0</v>
      </c>
      <c r="N195" s="294">
        <f>SUM(N196,N231,N269)</f>
        <v>0</v>
      </c>
      <c r="O195" s="299">
        <f t="shared" si="34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5696</v>
      </c>
      <c r="D196" s="227">
        <f>D197+D205</f>
        <v>5031</v>
      </c>
      <c r="E196" s="88">
        <f>E197+E205</f>
        <v>0</v>
      </c>
      <c r="F196" s="228">
        <f t="shared" si="31"/>
        <v>5031</v>
      </c>
      <c r="G196" s="227">
        <f>G197+G205</f>
        <v>0</v>
      </c>
      <c r="H196" s="178">
        <f>H197+H205</f>
        <v>665</v>
      </c>
      <c r="I196" s="89">
        <f t="shared" si="32"/>
        <v>665</v>
      </c>
      <c r="J196" s="227">
        <f>J197+J205</f>
        <v>0</v>
      </c>
      <c r="K196" s="178">
        <f>K197+K205</f>
        <v>0</v>
      </c>
      <c r="L196" s="89">
        <f t="shared" si="33"/>
        <v>0</v>
      </c>
      <c r="M196" s="122">
        <f>M197+M205</f>
        <v>0</v>
      </c>
      <c r="N196" s="88">
        <f>N197+N205</f>
        <v>0</v>
      </c>
      <c r="O196" s="89">
        <f t="shared" si="34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7"/>
        <v>720</v>
      </c>
      <c r="D197" s="229">
        <f>D198+D199+D202+D203+D204</f>
        <v>720</v>
      </c>
      <c r="E197" s="43">
        <f>E198+E199+E202+E203+E204</f>
        <v>0</v>
      </c>
      <c r="F197" s="230">
        <f t="shared" si="31"/>
        <v>720</v>
      </c>
      <c r="G197" s="229">
        <f>G198+G199+G202+G203+G204</f>
        <v>0</v>
      </c>
      <c r="H197" s="91">
        <f>H198+H199+H202+H203+H204</f>
        <v>0</v>
      </c>
      <c r="I197" s="101">
        <f t="shared" si="32"/>
        <v>0</v>
      </c>
      <c r="J197" s="229">
        <f>J198+J199+J202+J203+J204</f>
        <v>0</v>
      </c>
      <c r="K197" s="91">
        <f>K198+K199+K202+K203+K204</f>
        <v>0</v>
      </c>
      <c r="L197" s="101">
        <f t="shared" si="33"/>
        <v>0</v>
      </c>
      <c r="M197" s="109">
        <f>M198+M199+M202+M203+M204</f>
        <v>0</v>
      </c>
      <c r="N197" s="43">
        <f>N198+N199+N202+N203+N204</f>
        <v>0</v>
      </c>
      <c r="O197" s="101">
        <f t="shared" si="34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7"/>
        <v>0</v>
      </c>
      <c r="D198" s="232"/>
      <c r="E198" s="47"/>
      <c r="F198" s="127">
        <f t="shared" si="31"/>
        <v>0</v>
      </c>
      <c r="G198" s="232"/>
      <c r="H198" s="180"/>
      <c r="I198" s="95">
        <f t="shared" si="32"/>
        <v>0</v>
      </c>
      <c r="J198" s="232"/>
      <c r="K198" s="180"/>
      <c r="L198" s="95">
        <f t="shared" si="33"/>
        <v>0</v>
      </c>
      <c r="M198" s="275"/>
      <c r="N198" s="47"/>
      <c r="O198" s="95">
        <f t="shared" si="34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7"/>
        <v>720</v>
      </c>
      <c r="D199" s="234">
        <f>D200+D201</f>
        <v>720</v>
      </c>
      <c r="E199" s="34">
        <f>E200+E201</f>
        <v>0</v>
      </c>
      <c r="F199" s="131">
        <f t="shared" si="31"/>
        <v>720</v>
      </c>
      <c r="G199" s="234">
        <f>G200+G201</f>
        <v>0</v>
      </c>
      <c r="H199" s="104">
        <f>H200+H201</f>
        <v>0</v>
      </c>
      <c r="I199" s="98">
        <f t="shared" si="32"/>
        <v>0</v>
      </c>
      <c r="J199" s="234">
        <f>J200+J201</f>
        <v>0</v>
      </c>
      <c r="K199" s="104">
        <f>K200+K201</f>
        <v>0</v>
      </c>
      <c r="L199" s="98">
        <f t="shared" si="33"/>
        <v>0</v>
      </c>
      <c r="M199" s="119">
        <f>M200+M201</f>
        <v>0</v>
      </c>
      <c r="N199" s="34">
        <f>N200+N201</f>
        <v>0</v>
      </c>
      <c r="O199" s="98">
        <f t="shared" si="34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7"/>
        <v>720</v>
      </c>
      <c r="D200" s="233">
        <f>170+550</f>
        <v>720</v>
      </c>
      <c r="E200" s="52"/>
      <c r="F200" s="126">
        <f t="shared" si="31"/>
        <v>720</v>
      </c>
      <c r="G200" s="233"/>
      <c r="H200" s="181"/>
      <c r="I200" s="96">
        <f t="shared" si="32"/>
        <v>0</v>
      </c>
      <c r="J200" s="233"/>
      <c r="K200" s="181"/>
      <c r="L200" s="96">
        <f t="shared" si="33"/>
        <v>0</v>
      </c>
      <c r="M200" s="110"/>
      <c r="N200" s="52"/>
      <c r="O200" s="96">
        <f t="shared" si="34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7"/>
        <v>0</v>
      </c>
      <c r="D201" s="233"/>
      <c r="E201" s="52"/>
      <c r="F201" s="126">
        <f t="shared" si="31"/>
        <v>0</v>
      </c>
      <c r="G201" s="233"/>
      <c r="H201" s="181"/>
      <c r="I201" s="96">
        <f t="shared" si="32"/>
        <v>0</v>
      </c>
      <c r="J201" s="233"/>
      <c r="K201" s="181"/>
      <c r="L201" s="96">
        <f t="shared" si="33"/>
        <v>0</v>
      </c>
      <c r="M201" s="110"/>
      <c r="N201" s="52"/>
      <c r="O201" s="96">
        <f t="shared" si="34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7"/>
        <v>0</v>
      </c>
      <c r="D202" s="233"/>
      <c r="E202" s="52"/>
      <c r="F202" s="126">
        <f t="shared" si="31"/>
        <v>0</v>
      </c>
      <c r="G202" s="233"/>
      <c r="H202" s="181"/>
      <c r="I202" s="96">
        <f t="shared" si="32"/>
        <v>0</v>
      </c>
      <c r="J202" s="233"/>
      <c r="K202" s="181"/>
      <c r="L202" s="96">
        <f t="shared" si="33"/>
        <v>0</v>
      </c>
      <c r="M202" s="110"/>
      <c r="N202" s="52"/>
      <c r="O202" s="96">
        <f t="shared" si="34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7"/>
        <v>0</v>
      </c>
      <c r="D203" s="233"/>
      <c r="E203" s="52"/>
      <c r="F203" s="126">
        <f t="shared" si="31"/>
        <v>0</v>
      </c>
      <c r="G203" s="233"/>
      <c r="H203" s="181"/>
      <c r="I203" s="96">
        <f t="shared" si="32"/>
        <v>0</v>
      </c>
      <c r="J203" s="233"/>
      <c r="K203" s="181"/>
      <c r="L203" s="96">
        <f t="shared" si="33"/>
        <v>0</v>
      </c>
      <c r="M203" s="110"/>
      <c r="N203" s="52"/>
      <c r="O203" s="96">
        <f t="shared" si="34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7"/>
        <v>0</v>
      </c>
      <c r="D204" s="233"/>
      <c r="E204" s="52"/>
      <c r="F204" s="126">
        <f t="shared" si="31"/>
        <v>0</v>
      </c>
      <c r="G204" s="233"/>
      <c r="H204" s="181"/>
      <c r="I204" s="96">
        <f t="shared" si="32"/>
        <v>0</v>
      </c>
      <c r="J204" s="233"/>
      <c r="K204" s="181"/>
      <c r="L204" s="96">
        <f t="shared" si="33"/>
        <v>0</v>
      </c>
      <c r="M204" s="110"/>
      <c r="N204" s="52"/>
      <c r="O204" s="96">
        <f t="shared" si="34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7"/>
        <v>4976</v>
      </c>
      <c r="D205" s="229">
        <f>D206+D216+D217+D226+D227+D228+D230</f>
        <v>4311</v>
      </c>
      <c r="E205" s="43">
        <f>E206+E216+E217+E226+E227+E228+E230</f>
        <v>0</v>
      </c>
      <c r="F205" s="230">
        <f t="shared" si="31"/>
        <v>4311</v>
      </c>
      <c r="G205" s="229">
        <f>G206+G216+G217+G226+G227+G228+G230</f>
        <v>0</v>
      </c>
      <c r="H205" s="91">
        <f>H206+H216+H217+H226+H227+H228+H230</f>
        <v>665</v>
      </c>
      <c r="I205" s="101">
        <f t="shared" si="32"/>
        <v>665</v>
      </c>
      <c r="J205" s="229">
        <f>J206+J216+J217+J226+J227+J228+J230</f>
        <v>0</v>
      </c>
      <c r="K205" s="91">
        <f>K206+K216+K217+K226+K227+K228+K230</f>
        <v>0</v>
      </c>
      <c r="L205" s="101">
        <f t="shared" si="33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34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7"/>
        <v>0</v>
      </c>
      <c r="D206" s="115">
        <f>SUM(D207:D215)</f>
        <v>0</v>
      </c>
      <c r="E206" s="93">
        <f>SUM(E207:E215)</f>
        <v>0</v>
      </c>
      <c r="F206" s="231">
        <f t="shared" si="31"/>
        <v>0</v>
      </c>
      <c r="G206" s="115">
        <f>SUM(G207:G215)</f>
        <v>0</v>
      </c>
      <c r="H206" s="179">
        <f>SUM(H207:H215)</f>
        <v>0</v>
      </c>
      <c r="I206" s="94">
        <f t="shared" si="32"/>
        <v>0</v>
      </c>
      <c r="J206" s="115">
        <f>SUM(J207:J215)</f>
        <v>0</v>
      </c>
      <c r="K206" s="179">
        <f>SUM(K207:K215)</f>
        <v>0</v>
      </c>
      <c r="L206" s="94">
        <f t="shared" si="33"/>
        <v>0</v>
      </c>
      <c r="M206" s="120">
        <f>SUM(M207:M215)</f>
        <v>0</v>
      </c>
      <c r="N206" s="93">
        <f>SUM(N207:N215)</f>
        <v>0</v>
      </c>
      <c r="O206" s="94">
        <f t="shared" si="34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7"/>
        <v>0</v>
      </c>
      <c r="D207" s="232"/>
      <c r="E207" s="47"/>
      <c r="F207" s="127">
        <f t="shared" si="31"/>
        <v>0</v>
      </c>
      <c r="G207" s="232"/>
      <c r="H207" s="180"/>
      <c r="I207" s="95">
        <f t="shared" si="32"/>
        <v>0</v>
      </c>
      <c r="J207" s="232"/>
      <c r="K207" s="180"/>
      <c r="L207" s="95">
        <f t="shared" si="33"/>
        <v>0</v>
      </c>
      <c r="M207" s="275"/>
      <c r="N207" s="47"/>
      <c r="O207" s="95">
        <f t="shared" si="34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7"/>
        <v>0</v>
      </c>
      <c r="D208" s="233"/>
      <c r="E208" s="52"/>
      <c r="F208" s="126">
        <f t="shared" si="31"/>
        <v>0</v>
      </c>
      <c r="G208" s="233"/>
      <c r="H208" s="181"/>
      <c r="I208" s="96">
        <f t="shared" si="32"/>
        <v>0</v>
      </c>
      <c r="J208" s="233"/>
      <c r="K208" s="181"/>
      <c r="L208" s="96">
        <f t="shared" si="33"/>
        <v>0</v>
      </c>
      <c r="M208" s="110"/>
      <c r="N208" s="52"/>
      <c r="O208" s="96">
        <f t="shared" si="34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7"/>
        <v>0</v>
      </c>
      <c r="D209" s="233"/>
      <c r="E209" s="52"/>
      <c r="F209" s="126">
        <f t="shared" si="31"/>
        <v>0</v>
      </c>
      <c r="G209" s="233"/>
      <c r="H209" s="181"/>
      <c r="I209" s="96">
        <f t="shared" si="32"/>
        <v>0</v>
      </c>
      <c r="J209" s="233"/>
      <c r="K209" s="181"/>
      <c r="L209" s="96">
        <f t="shared" si="33"/>
        <v>0</v>
      </c>
      <c r="M209" s="110"/>
      <c r="N209" s="52"/>
      <c r="O209" s="96">
        <f t="shared" si="34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7"/>
        <v>0</v>
      </c>
      <c r="D210" s="233"/>
      <c r="E210" s="52"/>
      <c r="F210" s="126">
        <f t="shared" si="31"/>
        <v>0</v>
      </c>
      <c r="G210" s="233"/>
      <c r="H210" s="181"/>
      <c r="I210" s="96">
        <f t="shared" si="32"/>
        <v>0</v>
      </c>
      <c r="J210" s="233"/>
      <c r="K210" s="181"/>
      <c r="L210" s="96">
        <f t="shared" si="33"/>
        <v>0</v>
      </c>
      <c r="M210" s="110"/>
      <c r="N210" s="52"/>
      <c r="O210" s="96">
        <f t="shared" si="34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7"/>
        <v>0</v>
      </c>
      <c r="D211" s="233"/>
      <c r="E211" s="52"/>
      <c r="F211" s="126">
        <f t="shared" si="31"/>
        <v>0</v>
      </c>
      <c r="G211" s="233"/>
      <c r="H211" s="181"/>
      <c r="I211" s="96">
        <f t="shared" si="32"/>
        <v>0</v>
      </c>
      <c r="J211" s="233"/>
      <c r="K211" s="181"/>
      <c r="L211" s="96">
        <f t="shared" si="33"/>
        <v>0</v>
      </c>
      <c r="M211" s="110"/>
      <c r="N211" s="52"/>
      <c r="O211" s="96">
        <f t="shared" si="34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7"/>
        <v>0</v>
      </c>
      <c r="D212" s="233"/>
      <c r="E212" s="52"/>
      <c r="F212" s="126">
        <f t="shared" si="31"/>
        <v>0</v>
      </c>
      <c r="G212" s="233"/>
      <c r="H212" s="181"/>
      <c r="I212" s="96">
        <f t="shared" si="32"/>
        <v>0</v>
      </c>
      <c r="J212" s="233"/>
      <c r="K212" s="181"/>
      <c r="L212" s="96">
        <f t="shared" si="33"/>
        <v>0</v>
      </c>
      <c r="M212" s="110"/>
      <c r="N212" s="52"/>
      <c r="O212" s="96">
        <f t="shared" si="34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7"/>
        <v>0</v>
      </c>
      <c r="D213" s="233"/>
      <c r="E213" s="52"/>
      <c r="F213" s="126">
        <f t="shared" si="31"/>
        <v>0</v>
      </c>
      <c r="G213" s="233"/>
      <c r="H213" s="181"/>
      <c r="I213" s="96">
        <f t="shared" si="32"/>
        <v>0</v>
      </c>
      <c r="J213" s="233"/>
      <c r="K213" s="181"/>
      <c r="L213" s="96">
        <f t="shared" si="33"/>
        <v>0</v>
      </c>
      <c r="M213" s="110"/>
      <c r="N213" s="52"/>
      <c r="O213" s="96">
        <f t="shared" si="34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7"/>
        <v>0</v>
      </c>
      <c r="D214" s="233"/>
      <c r="E214" s="52"/>
      <c r="F214" s="126">
        <f t="shared" si="31"/>
        <v>0</v>
      </c>
      <c r="G214" s="233"/>
      <c r="H214" s="181"/>
      <c r="I214" s="96">
        <f t="shared" si="32"/>
        <v>0</v>
      </c>
      <c r="J214" s="233"/>
      <c r="K214" s="181"/>
      <c r="L214" s="96">
        <f t="shared" si="33"/>
        <v>0</v>
      </c>
      <c r="M214" s="110"/>
      <c r="N214" s="52"/>
      <c r="O214" s="96">
        <f t="shared" si="34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7"/>
        <v>0</v>
      </c>
      <c r="D215" s="233"/>
      <c r="E215" s="52"/>
      <c r="F215" s="126">
        <f t="shared" si="31"/>
        <v>0</v>
      </c>
      <c r="G215" s="233"/>
      <c r="H215" s="181"/>
      <c r="I215" s="96">
        <f t="shared" si="32"/>
        <v>0</v>
      </c>
      <c r="J215" s="233"/>
      <c r="K215" s="181"/>
      <c r="L215" s="96">
        <f t="shared" si="33"/>
        <v>0</v>
      </c>
      <c r="M215" s="110"/>
      <c r="N215" s="52"/>
      <c r="O215" s="96">
        <f t="shared" si="34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7"/>
        <v>0</v>
      </c>
      <c r="D216" s="233"/>
      <c r="E216" s="52"/>
      <c r="F216" s="126">
        <f t="shared" si="31"/>
        <v>0</v>
      </c>
      <c r="G216" s="233"/>
      <c r="H216" s="181"/>
      <c r="I216" s="96">
        <f t="shared" si="32"/>
        <v>0</v>
      </c>
      <c r="J216" s="233"/>
      <c r="K216" s="181"/>
      <c r="L216" s="96">
        <f t="shared" si="33"/>
        <v>0</v>
      </c>
      <c r="M216" s="110"/>
      <c r="N216" s="52"/>
      <c r="O216" s="96">
        <f t="shared" si="34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7"/>
        <v>4976</v>
      </c>
      <c r="D217" s="234">
        <f>SUM(D218:D225)</f>
        <v>4311</v>
      </c>
      <c r="E217" s="34">
        <f>SUM(E218:E225)</f>
        <v>0</v>
      </c>
      <c r="F217" s="131">
        <f t="shared" si="31"/>
        <v>4311</v>
      </c>
      <c r="G217" s="234">
        <f>SUM(G218:G225)</f>
        <v>0</v>
      </c>
      <c r="H217" s="104">
        <f>SUM(H218:H225)</f>
        <v>665</v>
      </c>
      <c r="I217" s="98">
        <f t="shared" si="32"/>
        <v>665</v>
      </c>
      <c r="J217" s="234">
        <f>SUM(J218:J225)</f>
        <v>0</v>
      </c>
      <c r="K217" s="104">
        <f>SUM(K218:K225)</f>
        <v>0</v>
      </c>
      <c r="L217" s="98">
        <f t="shared" si="33"/>
        <v>0</v>
      </c>
      <c r="M217" s="119">
        <f>SUM(M218:M225)</f>
        <v>0</v>
      </c>
      <c r="N217" s="34">
        <f>SUM(N218:N225)</f>
        <v>0</v>
      </c>
      <c r="O217" s="98">
        <f t="shared" si="34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7"/>
        <v>0</v>
      </c>
      <c r="D218" s="233"/>
      <c r="E218" s="52"/>
      <c r="F218" s="126">
        <f t="shared" si="31"/>
        <v>0</v>
      </c>
      <c r="G218" s="233"/>
      <c r="H218" s="181"/>
      <c r="I218" s="96">
        <f t="shared" si="32"/>
        <v>0</v>
      </c>
      <c r="J218" s="233"/>
      <c r="K218" s="181"/>
      <c r="L218" s="96">
        <f t="shared" si="33"/>
        <v>0</v>
      </c>
      <c r="M218" s="110"/>
      <c r="N218" s="52"/>
      <c r="O218" s="96">
        <f t="shared" si="34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7"/>
        <v>2846</v>
      </c>
      <c r="D219" s="233">
        <v>2846</v>
      </c>
      <c r="E219" s="52"/>
      <c r="F219" s="126">
        <f t="shared" si="31"/>
        <v>2846</v>
      </c>
      <c r="G219" s="233"/>
      <c r="H219" s="181"/>
      <c r="I219" s="96">
        <f t="shared" si="32"/>
        <v>0</v>
      </c>
      <c r="J219" s="233"/>
      <c r="K219" s="181"/>
      <c r="L219" s="96">
        <f t="shared" si="33"/>
        <v>0</v>
      </c>
      <c r="M219" s="110"/>
      <c r="N219" s="52"/>
      <c r="O219" s="96">
        <f t="shared" si="34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7"/>
        <v>870</v>
      </c>
      <c r="D220" s="233">
        <v>205</v>
      </c>
      <c r="E220" s="52"/>
      <c r="F220" s="126">
        <f t="shared" si="31"/>
        <v>205</v>
      </c>
      <c r="G220" s="233"/>
      <c r="H220" s="181">
        <v>665</v>
      </c>
      <c r="I220" s="96">
        <f t="shared" si="32"/>
        <v>665</v>
      </c>
      <c r="J220" s="233"/>
      <c r="K220" s="181"/>
      <c r="L220" s="96">
        <f t="shared" si="33"/>
        <v>0</v>
      </c>
      <c r="M220" s="110"/>
      <c r="N220" s="52"/>
      <c r="O220" s="96">
        <f t="shared" si="34"/>
        <v>0</v>
      </c>
      <c r="P220" s="351" t="s">
        <v>355</v>
      </c>
    </row>
    <row r="221" spans="1:16" ht="24" x14ac:dyDescent="0.25">
      <c r="A221" s="31">
        <v>5234</v>
      </c>
      <c r="B221" s="50" t="s">
        <v>193</v>
      </c>
      <c r="C221" s="343">
        <f t="shared" si="27"/>
        <v>0</v>
      </c>
      <c r="D221" s="233"/>
      <c r="E221" s="52"/>
      <c r="F221" s="126">
        <f t="shared" si="31"/>
        <v>0</v>
      </c>
      <c r="G221" s="233"/>
      <c r="H221" s="181"/>
      <c r="I221" s="96">
        <f t="shared" si="32"/>
        <v>0</v>
      </c>
      <c r="J221" s="233"/>
      <c r="K221" s="181"/>
      <c r="L221" s="96">
        <f t="shared" si="33"/>
        <v>0</v>
      </c>
      <c r="M221" s="110"/>
      <c r="N221" s="52"/>
      <c r="O221" s="96">
        <f t="shared" si="34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7"/>
        <v>0</v>
      </c>
      <c r="D222" s="233"/>
      <c r="E222" s="52"/>
      <c r="F222" s="126">
        <f t="shared" si="31"/>
        <v>0</v>
      </c>
      <c r="G222" s="233"/>
      <c r="H222" s="181"/>
      <c r="I222" s="96">
        <f t="shared" si="32"/>
        <v>0</v>
      </c>
      <c r="J222" s="233"/>
      <c r="K222" s="181"/>
      <c r="L222" s="96">
        <f t="shared" si="33"/>
        <v>0</v>
      </c>
      <c r="M222" s="110"/>
      <c r="N222" s="52"/>
      <c r="O222" s="96">
        <f t="shared" si="34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7"/>
        <v>0</v>
      </c>
      <c r="D223" s="233"/>
      <c r="E223" s="52"/>
      <c r="F223" s="126">
        <f t="shared" si="31"/>
        <v>0</v>
      </c>
      <c r="G223" s="233"/>
      <c r="H223" s="181"/>
      <c r="I223" s="96">
        <f t="shared" si="32"/>
        <v>0</v>
      </c>
      <c r="J223" s="233"/>
      <c r="K223" s="181"/>
      <c r="L223" s="96">
        <f t="shared" si="33"/>
        <v>0</v>
      </c>
      <c r="M223" s="110"/>
      <c r="N223" s="52"/>
      <c r="O223" s="96">
        <f t="shared" si="34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7"/>
        <v>1260</v>
      </c>
      <c r="D224" s="233">
        <v>1260</v>
      </c>
      <c r="E224" s="52"/>
      <c r="F224" s="126">
        <f t="shared" si="31"/>
        <v>1260</v>
      </c>
      <c r="G224" s="233"/>
      <c r="H224" s="181"/>
      <c r="I224" s="96">
        <f t="shared" si="32"/>
        <v>0</v>
      </c>
      <c r="J224" s="233"/>
      <c r="K224" s="181"/>
      <c r="L224" s="96">
        <f t="shared" si="33"/>
        <v>0</v>
      </c>
      <c r="M224" s="110"/>
      <c r="N224" s="52"/>
      <c r="O224" s="96">
        <f t="shared" si="34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7"/>
        <v>0</v>
      </c>
      <c r="D225" s="233"/>
      <c r="E225" s="52"/>
      <c r="F225" s="126">
        <f t="shared" si="31"/>
        <v>0</v>
      </c>
      <c r="G225" s="233"/>
      <c r="H225" s="181"/>
      <c r="I225" s="96">
        <f t="shared" si="32"/>
        <v>0</v>
      </c>
      <c r="J225" s="233"/>
      <c r="K225" s="181"/>
      <c r="L225" s="96">
        <f t="shared" si="33"/>
        <v>0</v>
      </c>
      <c r="M225" s="110"/>
      <c r="N225" s="52"/>
      <c r="O225" s="96">
        <f t="shared" si="34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7"/>
        <v>0</v>
      </c>
      <c r="D226" s="233"/>
      <c r="E226" s="52"/>
      <c r="F226" s="126">
        <f t="shared" si="31"/>
        <v>0</v>
      </c>
      <c r="G226" s="233"/>
      <c r="H226" s="181"/>
      <c r="I226" s="96">
        <f t="shared" si="32"/>
        <v>0</v>
      </c>
      <c r="J226" s="233"/>
      <c r="K226" s="181"/>
      <c r="L226" s="96">
        <f t="shared" si="33"/>
        <v>0</v>
      </c>
      <c r="M226" s="110"/>
      <c r="N226" s="52"/>
      <c r="O226" s="96">
        <f t="shared" si="34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7"/>
        <v>0</v>
      </c>
      <c r="D227" s="233"/>
      <c r="E227" s="52"/>
      <c r="F227" s="126">
        <f t="shared" si="31"/>
        <v>0</v>
      </c>
      <c r="G227" s="233"/>
      <c r="H227" s="181"/>
      <c r="I227" s="96">
        <f t="shared" si="32"/>
        <v>0</v>
      </c>
      <c r="J227" s="233"/>
      <c r="K227" s="181"/>
      <c r="L227" s="96">
        <f t="shared" si="33"/>
        <v>0</v>
      </c>
      <c r="M227" s="110"/>
      <c r="N227" s="52"/>
      <c r="O227" s="96">
        <f t="shared" si="34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7"/>
        <v>0</v>
      </c>
      <c r="D228" s="234">
        <f>SUM(D229)</f>
        <v>0</v>
      </c>
      <c r="E228" s="34">
        <f>SUM(E229)</f>
        <v>0</v>
      </c>
      <c r="F228" s="131">
        <f t="shared" si="31"/>
        <v>0</v>
      </c>
      <c r="G228" s="234">
        <f>SUM(G229)</f>
        <v>0</v>
      </c>
      <c r="H228" s="104">
        <f>SUM(H229)</f>
        <v>0</v>
      </c>
      <c r="I228" s="98">
        <f t="shared" si="32"/>
        <v>0</v>
      </c>
      <c r="J228" s="234">
        <f>SUM(J229)</f>
        <v>0</v>
      </c>
      <c r="K228" s="104">
        <f>SUM(K229)</f>
        <v>0</v>
      </c>
      <c r="L228" s="98">
        <f t="shared" si="33"/>
        <v>0</v>
      </c>
      <c r="M228" s="119">
        <f>SUM(M229)</f>
        <v>0</v>
      </c>
      <c r="N228" s="34">
        <f>SUM(N229)</f>
        <v>0</v>
      </c>
      <c r="O228" s="98">
        <f t="shared" si="34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7"/>
        <v>0</v>
      </c>
      <c r="D229" s="233"/>
      <c r="E229" s="52"/>
      <c r="F229" s="126">
        <f t="shared" si="31"/>
        <v>0</v>
      </c>
      <c r="G229" s="233"/>
      <c r="H229" s="181"/>
      <c r="I229" s="96">
        <f t="shared" si="32"/>
        <v>0</v>
      </c>
      <c r="J229" s="233"/>
      <c r="K229" s="181"/>
      <c r="L229" s="96">
        <f t="shared" si="33"/>
        <v>0</v>
      </c>
      <c r="M229" s="110"/>
      <c r="N229" s="52"/>
      <c r="O229" s="96">
        <f t="shared" si="34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7"/>
        <v>0</v>
      </c>
      <c r="D230" s="235"/>
      <c r="E230" s="99"/>
      <c r="F230" s="236">
        <f t="shared" si="31"/>
        <v>0</v>
      </c>
      <c r="G230" s="235"/>
      <c r="H230" s="182"/>
      <c r="I230" s="100">
        <f t="shared" si="32"/>
        <v>0</v>
      </c>
      <c r="J230" s="235"/>
      <c r="K230" s="182"/>
      <c r="L230" s="100">
        <f t="shared" si="33"/>
        <v>0</v>
      </c>
      <c r="M230" s="282"/>
      <c r="N230" s="99"/>
      <c r="O230" s="100">
        <f t="shared" si="34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7"/>
        <v>0</v>
      </c>
      <c r="D231" s="227">
        <f>D232+D252+D259</f>
        <v>0</v>
      </c>
      <c r="E231" s="88">
        <f>E232+E252+E259</f>
        <v>0</v>
      </c>
      <c r="F231" s="228">
        <f t="shared" si="31"/>
        <v>0</v>
      </c>
      <c r="G231" s="227">
        <f>G232+G252+G259</f>
        <v>0</v>
      </c>
      <c r="H231" s="178">
        <f>H232+H252+H259</f>
        <v>0</v>
      </c>
      <c r="I231" s="89">
        <f t="shared" si="32"/>
        <v>0</v>
      </c>
      <c r="J231" s="227">
        <f>J232+J252+J259</f>
        <v>0</v>
      </c>
      <c r="K231" s="178">
        <f>K232+K252+K259</f>
        <v>0</v>
      </c>
      <c r="L231" s="89">
        <f t="shared" si="33"/>
        <v>0</v>
      </c>
      <c r="M231" s="122">
        <f>M232+M252+M259</f>
        <v>0</v>
      </c>
      <c r="N231" s="88">
        <f>N232+N252+N259</f>
        <v>0</v>
      </c>
      <c r="O231" s="89">
        <f t="shared" si="34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32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33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34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7"/>
        <v>0</v>
      </c>
      <c r="D233" s="232"/>
      <c r="E233" s="47"/>
      <c r="F233" s="127">
        <f t="shared" si="31"/>
        <v>0</v>
      </c>
      <c r="G233" s="232"/>
      <c r="H233" s="180"/>
      <c r="I233" s="95">
        <f t="shared" si="32"/>
        <v>0</v>
      </c>
      <c r="J233" s="232"/>
      <c r="K233" s="180"/>
      <c r="L233" s="95">
        <f t="shared" si="33"/>
        <v>0</v>
      </c>
      <c r="M233" s="275"/>
      <c r="N233" s="47"/>
      <c r="O233" s="95">
        <f t="shared" si="34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7"/>
        <v>0</v>
      </c>
      <c r="D234" s="233">
        <f>SUM(D235)</f>
        <v>0</v>
      </c>
      <c r="E234" s="181">
        <f>SUM(E235)</f>
        <v>0</v>
      </c>
      <c r="F234" s="131">
        <f t="shared" si="31"/>
        <v>0</v>
      </c>
      <c r="G234" s="233">
        <f>SUM(G235)</f>
        <v>0</v>
      </c>
      <c r="H234" s="181">
        <f>SUM(H235)</f>
        <v>0</v>
      </c>
      <c r="I234" s="98">
        <f t="shared" si="32"/>
        <v>0</v>
      </c>
      <c r="J234" s="233">
        <f>SUM(J235)</f>
        <v>0</v>
      </c>
      <c r="K234" s="181">
        <f>SUM(K235)</f>
        <v>0</v>
      </c>
      <c r="L234" s="98">
        <f t="shared" si="33"/>
        <v>0</v>
      </c>
      <c r="M234" s="233">
        <f>SUM(M235)</f>
        <v>0</v>
      </c>
      <c r="N234" s="181">
        <f>SUM(N235)</f>
        <v>0</v>
      </c>
      <c r="O234" s="98">
        <f t="shared" si="34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7"/>
        <v>0</v>
      </c>
      <c r="D235" s="233"/>
      <c r="E235" s="52"/>
      <c r="F235" s="131">
        <f t="shared" si="31"/>
        <v>0</v>
      </c>
      <c r="G235" s="233"/>
      <c r="H235" s="181"/>
      <c r="I235" s="98">
        <f t="shared" si="32"/>
        <v>0</v>
      </c>
      <c r="J235" s="233"/>
      <c r="K235" s="181"/>
      <c r="L235" s="98">
        <f t="shared" si="33"/>
        <v>0</v>
      </c>
      <c r="M235" s="110"/>
      <c r="N235" s="52"/>
      <c r="O235" s="98">
        <f t="shared" si="34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7"/>
        <v>0</v>
      </c>
      <c r="D236" s="234">
        <f>SUM(D237:D238)</f>
        <v>0</v>
      </c>
      <c r="E236" s="34">
        <f>SUM(E237:E238)</f>
        <v>0</v>
      </c>
      <c r="F236" s="131">
        <f t="shared" si="31"/>
        <v>0</v>
      </c>
      <c r="G236" s="234">
        <f>SUM(G237:G238)</f>
        <v>0</v>
      </c>
      <c r="H236" s="104">
        <f>SUM(H237:H238)</f>
        <v>0</v>
      </c>
      <c r="I236" s="98">
        <f t="shared" si="32"/>
        <v>0</v>
      </c>
      <c r="J236" s="234">
        <f>SUM(J237:J238)</f>
        <v>0</v>
      </c>
      <c r="K236" s="104">
        <f>SUM(K237:K238)</f>
        <v>0</v>
      </c>
      <c r="L236" s="98">
        <f t="shared" si="33"/>
        <v>0</v>
      </c>
      <c r="M236" s="119">
        <f>SUM(M237:M238)</f>
        <v>0</v>
      </c>
      <c r="N236" s="34">
        <f>SUM(N237:N238)</f>
        <v>0</v>
      </c>
      <c r="O236" s="98">
        <f t="shared" si="34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7"/>
        <v>0</v>
      </c>
      <c r="D237" s="233"/>
      <c r="E237" s="52"/>
      <c r="F237" s="126">
        <f t="shared" si="31"/>
        <v>0</v>
      </c>
      <c r="G237" s="233"/>
      <c r="H237" s="181"/>
      <c r="I237" s="96">
        <f t="shared" si="32"/>
        <v>0</v>
      </c>
      <c r="J237" s="233"/>
      <c r="K237" s="181"/>
      <c r="L237" s="96">
        <f t="shared" si="33"/>
        <v>0</v>
      </c>
      <c r="M237" s="110"/>
      <c r="N237" s="52"/>
      <c r="O237" s="96">
        <f t="shared" si="34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7"/>
        <v>0</v>
      </c>
      <c r="D238" s="233"/>
      <c r="E238" s="52"/>
      <c r="F238" s="126">
        <f t="shared" si="31"/>
        <v>0</v>
      </c>
      <c r="G238" s="233"/>
      <c r="H238" s="181"/>
      <c r="I238" s="96">
        <f t="shared" si="32"/>
        <v>0</v>
      </c>
      <c r="J238" s="233"/>
      <c r="K238" s="181"/>
      <c r="L238" s="96">
        <f t="shared" si="33"/>
        <v>0</v>
      </c>
      <c r="M238" s="110"/>
      <c r="N238" s="52"/>
      <c r="O238" s="96">
        <f t="shared" si="34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7"/>
        <v>0</v>
      </c>
      <c r="D239" s="234">
        <f>SUM(D240:D244)</f>
        <v>0</v>
      </c>
      <c r="E239" s="34">
        <f>SUM(E240:E244)</f>
        <v>0</v>
      </c>
      <c r="F239" s="131">
        <f t="shared" si="31"/>
        <v>0</v>
      </c>
      <c r="G239" s="234">
        <f>SUM(G240:G244)</f>
        <v>0</v>
      </c>
      <c r="H239" s="104">
        <f>SUM(H240:H244)</f>
        <v>0</v>
      </c>
      <c r="I239" s="98">
        <f t="shared" si="32"/>
        <v>0</v>
      </c>
      <c r="J239" s="234">
        <f>SUM(J240:J244)</f>
        <v>0</v>
      </c>
      <c r="K239" s="104">
        <f>SUM(K240:K244)</f>
        <v>0</v>
      </c>
      <c r="L239" s="98">
        <f t="shared" si="33"/>
        <v>0</v>
      </c>
      <c r="M239" s="119">
        <f>SUM(M240:M244)</f>
        <v>0</v>
      </c>
      <c r="N239" s="34">
        <f>SUM(N240:N244)</f>
        <v>0</v>
      </c>
      <c r="O239" s="98">
        <f t="shared" si="34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7"/>
        <v>0</v>
      </c>
      <c r="D240" s="233"/>
      <c r="E240" s="52"/>
      <c r="F240" s="126">
        <f t="shared" si="31"/>
        <v>0</v>
      </c>
      <c r="G240" s="233"/>
      <c r="H240" s="181"/>
      <c r="I240" s="96">
        <f t="shared" si="32"/>
        <v>0</v>
      </c>
      <c r="J240" s="233"/>
      <c r="K240" s="181"/>
      <c r="L240" s="96">
        <f t="shared" si="33"/>
        <v>0</v>
      </c>
      <c r="M240" s="110"/>
      <c r="N240" s="52"/>
      <c r="O240" s="96">
        <f t="shared" si="34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7"/>
        <v>0</v>
      </c>
      <c r="D241" s="233"/>
      <c r="E241" s="52"/>
      <c r="F241" s="126">
        <f t="shared" si="31"/>
        <v>0</v>
      </c>
      <c r="G241" s="233"/>
      <c r="H241" s="181"/>
      <c r="I241" s="96">
        <f t="shared" si="32"/>
        <v>0</v>
      </c>
      <c r="J241" s="233"/>
      <c r="K241" s="181"/>
      <c r="L241" s="96">
        <f t="shared" si="33"/>
        <v>0</v>
      </c>
      <c r="M241" s="110"/>
      <c r="N241" s="52"/>
      <c r="O241" s="96">
        <f t="shared" si="34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7"/>
        <v>0</v>
      </c>
      <c r="D242" s="233"/>
      <c r="E242" s="52"/>
      <c r="F242" s="126">
        <f t="shared" si="31"/>
        <v>0</v>
      </c>
      <c r="G242" s="233"/>
      <c r="H242" s="181"/>
      <c r="I242" s="96">
        <f t="shared" si="32"/>
        <v>0</v>
      </c>
      <c r="J242" s="233"/>
      <c r="K242" s="181"/>
      <c r="L242" s="96">
        <f t="shared" si="33"/>
        <v>0</v>
      </c>
      <c r="M242" s="110"/>
      <c r="N242" s="52"/>
      <c r="O242" s="96">
        <f t="shared" si="34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7"/>
        <v>0</v>
      </c>
      <c r="D243" s="233"/>
      <c r="E243" s="52"/>
      <c r="F243" s="126">
        <f t="shared" si="31"/>
        <v>0</v>
      </c>
      <c r="G243" s="233"/>
      <c r="H243" s="181"/>
      <c r="I243" s="96">
        <f t="shared" si="32"/>
        <v>0</v>
      </c>
      <c r="J243" s="233"/>
      <c r="K243" s="181"/>
      <c r="L243" s="96">
        <f t="shared" si="33"/>
        <v>0</v>
      </c>
      <c r="M243" s="110"/>
      <c r="N243" s="52"/>
      <c r="O243" s="96">
        <f t="shared" si="34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7"/>
        <v>0</v>
      </c>
      <c r="D244" s="233"/>
      <c r="E244" s="52"/>
      <c r="F244" s="126">
        <f t="shared" si="31"/>
        <v>0</v>
      </c>
      <c r="G244" s="233"/>
      <c r="H244" s="181"/>
      <c r="I244" s="96">
        <f t="shared" si="32"/>
        <v>0</v>
      </c>
      <c r="J244" s="233"/>
      <c r="K244" s="181"/>
      <c r="L244" s="96">
        <f t="shared" si="33"/>
        <v>0</v>
      </c>
      <c r="M244" s="110"/>
      <c r="N244" s="52"/>
      <c r="O244" s="96">
        <f t="shared" si="34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7"/>
        <v>0</v>
      </c>
      <c r="D245" s="233"/>
      <c r="E245" s="52"/>
      <c r="F245" s="126">
        <f t="shared" ref="F245:F286" si="38">D245+E245</f>
        <v>0</v>
      </c>
      <c r="G245" s="233"/>
      <c r="H245" s="181"/>
      <c r="I245" s="96">
        <f t="shared" ref="I245:I286" si="39">G245+H245</f>
        <v>0</v>
      </c>
      <c r="J245" s="233"/>
      <c r="K245" s="181"/>
      <c r="L245" s="96">
        <f t="shared" ref="L245:L286" si="40">J245+K245</f>
        <v>0</v>
      </c>
      <c r="M245" s="110"/>
      <c r="N245" s="52"/>
      <c r="O245" s="96">
        <f t="shared" ref="O245:O276" si="41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7"/>
        <v>0</v>
      </c>
      <c r="D246" s="233"/>
      <c r="E246" s="52"/>
      <c r="F246" s="126">
        <f t="shared" si="38"/>
        <v>0</v>
      </c>
      <c r="G246" s="233"/>
      <c r="H246" s="181"/>
      <c r="I246" s="96">
        <f t="shared" si="39"/>
        <v>0</v>
      </c>
      <c r="J246" s="233"/>
      <c r="K246" s="181"/>
      <c r="L246" s="96">
        <f t="shared" si="40"/>
        <v>0</v>
      </c>
      <c r="M246" s="110"/>
      <c r="N246" s="52"/>
      <c r="O246" s="96">
        <f t="shared" si="41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7"/>
        <v>0</v>
      </c>
      <c r="D247" s="237">
        <f>SUM(D248:D251)</f>
        <v>0</v>
      </c>
      <c r="E247" s="60">
        <f>SUM(E248:E251)</f>
        <v>0</v>
      </c>
      <c r="F247" s="238">
        <f t="shared" si="38"/>
        <v>0</v>
      </c>
      <c r="G247" s="237">
        <f>SUM(G248:G251)</f>
        <v>0</v>
      </c>
      <c r="H247" s="183">
        <f t="shared" ref="H247" si="42">SUM(H248:H251)</f>
        <v>0</v>
      </c>
      <c r="I247" s="103">
        <f t="shared" si="39"/>
        <v>0</v>
      </c>
      <c r="J247" s="237">
        <f>SUM(J248:J251)</f>
        <v>0</v>
      </c>
      <c r="K247" s="183">
        <f t="shared" ref="K247" si="43">SUM(K248:K251)</f>
        <v>0</v>
      </c>
      <c r="L247" s="103">
        <f t="shared" si="40"/>
        <v>0</v>
      </c>
      <c r="M247" s="125">
        <f t="shared" ref="M247:N247" si="44">SUM(M248:M251)</f>
        <v>0</v>
      </c>
      <c r="N247" s="293">
        <f t="shared" si="44"/>
        <v>0</v>
      </c>
      <c r="O247" s="298">
        <f t="shared" si="41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7"/>
        <v>0</v>
      </c>
      <c r="D248" s="233"/>
      <c r="E248" s="52"/>
      <c r="F248" s="126">
        <f t="shared" si="38"/>
        <v>0</v>
      </c>
      <c r="G248" s="233"/>
      <c r="H248" s="181"/>
      <c r="I248" s="96">
        <f t="shared" si="39"/>
        <v>0</v>
      </c>
      <c r="J248" s="233"/>
      <c r="K248" s="181"/>
      <c r="L248" s="96">
        <f t="shared" si="40"/>
        <v>0</v>
      </c>
      <c r="M248" s="110"/>
      <c r="N248" s="52"/>
      <c r="O248" s="96">
        <f t="shared" si="41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7"/>
        <v>0</v>
      </c>
      <c r="D249" s="233"/>
      <c r="E249" s="52"/>
      <c r="F249" s="126">
        <f t="shared" si="38"/>
        <v>0</v>
      </c>
      <c r="G249" s="233"/>
      <c r="H249" s="181"/>
      <c r="I249" s="96">
        <f t="shared" si="39"/>
        <v>0</v>
      </c>
      <c r="J249" s="233"/>
      <c r="K249" s="181"/>
      <c r="L249" s="96">
        <f t="shared" si="40"/>
        <v>0</v>
      </c>
      <c r="M249" s="110"/>
      <c r="N249" s="52"/>
      <c r="O249" s="96">
        <f t="shared" si="41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7"/>
        <v>0</v>
      </c>
      <c r="D250" s="233"/>
      <c r="E250" s="52"/>
      <c r="F250" s="126">
        <f t="shared" si="38"/>
        <v>0</v>
      </c>
      <c r="G250" s="233"/>
      <c r="H250" s="181"/>
      <c r="I250" s="96">
        <f t="shared" si="39"/>
        <v>0</v>
      </c>
      <c r="J250" s="233"/>
      <c r="K250" s="181"/>
      <c r="L250" s="96">
        <f t="shared" si="40"/>
        <v>0</v>
      </c>
      <c r="M250" s="110"/>
      <c r="N250" s="52"/>
      <c r="O250" s="96">
        <f t="shared" si="41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7"/>
        <v>0</v>
      </c>
      <c r="D251" s="233"/>
      <c r="E251" s="52"/>
      <c r="F251" s="126">
        <f t="shared" si="38"/>
        <v>0</v>
      </c>
      <c r="G251" s="233"/>
      <c r="H251" s="181"/>
      <c r="I251" s="96">
        <f t="shared" si="39"/>
        <v>0</v>
      </c>
      <c r="J251" s="233"/>
      <c r="K251" s="181"/>
      <c r="L251" s="96">
        <f t="shared" si="40"/>
        <v>0</v>
      </c>
      <c r="M251" s="110"/>
      <c r="N251" s="52"/>
      <c r="O251" s="96">
        <f t="shared" si="41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7"/>
        <v>0</v>
      </c>
      <c r="D252" s="229">
        <f>SUM(D253,D257,D258)</f>
        <v>0</v>
      </c>
      <c r="E252" s="43">
        <f>SUM(E253,E257,E258)</f>
        <v>0</v>
      </c>
      <c r="F252" s="230">
        <f t="shared" si="38"/>
        <v>0</v>
      </c>
      <c r="G252" s="229">
        <f>SUM(G253,G257,G258)</f>
        <v>0</v>
      </c>
      <c r="H252" s="91">
        <f t="shared" ref="H252" si="45">SUM(H253,H257,H258)</f>
        <v>0</v>
      </c>
      <c r="I252" s="101">
        <f t="shared" si="39"/>
        <v>0</v>
      </c>
      <c r="J252" s="229">
        <f>SUM(J253,J257,J258)</f>
        <v>0</v>
      </c>
      <c r="K252" s="91">
        <f t="shared" ref="K252" si="46">SUM(K253,K257,K258)</f>
        <v>0</v>
      </c>
      <c r="L252" s="101">
        <f t="shared" si="40"/>
        <v>0</v>
      </c>
      <c r="M252" s="121">
        <f t="shared" ref="M252:N252" si="47">SUM(M253,M257,M258)</f>
        <v>0</v>
      </c>
      <c r="N252" s="55">
        <f t="shared" si="47"/>
        <v>0</v>
      </c>
      <c r="O252" s="265">
        <f t="shared" si="41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7"/>
        <v>0</v>
      </c>
      <c r="D253" s="237">
        <f>SUM(D254:D256)</f>
        <v>0</v>
      </c>
      <c r="E253" s="60">
        <f>SUM(E254:E256)</f>
        <v>0</v>
      </c>
      <c r="F253" s="238">
        <f t="shared" si="38"/>
        <v>0</v>
      </c>
      <c r="G253" s="237">
        <f>SUM(G254:G256)</f>
        <v>0</v>
      </c>
      <c r="H253" s="183">
        <f t="shared" ref="H253" si="48">SUM(H254:H256)</f>
        <v>0</v>
      </c>
      <c r="I253" s="103">
        <f t="shared" si="39"/>
        <v>0</v>
      </c>
      <c r="J253" s="237">
        <f>SUM(J254:J256)</f>
        <v>0</v>
      </c>
      <c r="K253" s="183">
        <f t="shared" ref="K253" si="49">SUM(K254:K256)</f>
        <v>0</v>
      </c>
      <c r="L253" s="103">
        <f t="shared" si="40"/>
        <v>0</v>
      </c>
      <c r="M253" s="124">
        <f t="shared" ref="M253:N253" si="50">SUM(M254:M256)</f>
        <v>0</v>
      </c>
      <c r="N253" s="60">
        <f t="shared" si="50"/>
        <v>0</v>
      </c>
      <c r="O253" s="103">
        <f t="shared" si="41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7"/>
        <v>0</v>
      </c>
      <c r="D254" s="233"/>
      <c r="E254" s="52"/>
      <c r="F254" s="126">
        <f t="shared" si="38"/>
        <v>0</v>
      </c>
      <c r="G254" s="233"/>
      <c r="H254" s="181"/>
      <c r="I254" s="96">
        <f t="shared" si="39"/>
        <v>0</v>
      </c>
      <c r="J254" s="233"/>
      <c r="K254" s="181"/>
      <c r="L254" s="96">
        <f t="shared" si="40"/>
        <v>0</v>
      </c>
      <c r="M254" s="110"/>
      <c r="N254" s="52"/>
      <c r="O254" s="96">
        <f t="shared" si="41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7"/>
        <v>0</v>
      </c>
      <c r="D255" s="233"/>
      <c r="E255" s="52"/>
      <c r="F255" s="126">
        <f t="shared" si="38"/>
        <v>0</v>
      </c>
      <c r="G255" s="233"/>
      <c r="H255" s="181"/>
      <c r="I255" s="96">
        <f t="shared" si="39"/>
        <v>0</v>
      </c>
      <c r="J255" s="233"/>
      <c r="K255" s="181"/>
      <c r="L255" s="96">
        <f t="shared" si="40"/>
        <v>0</v>
      </c>
      <c r="M255" s="110"/>
      <c r="N255" s="52"/>
      <c r="O255" s="96">
        <f t="shared" si="41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7"/>
        <v>0</v>
      </c>
      <c r="D256" s="232"/>
      <c r="E256" s="47"/>
      <c r="F256" s="127">
        <f t="shared" si="38"/>
        <v>0</v>
      </c>
      <c r="G256" s="232"/>
      <c r="H256" s="180"/>
      <c r="I256" s="95">
        <f t="shared" si="39"/>
        <v>0</v>
      </c>
      <c r="J256" s="232"/>
      <c r="K256" s="180"/>
      <c r="L256" s="95">
        <f t="shared" si="40"/>
        <v>0</v>
      </c>
      <c r="M256" s="275"/>
      <c r="N256" s="47"/>
      <c r="O256" s="95">
        <f t="shared" si="41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51">F257+I257+L257+O257</f>
        <v>0</v>
      </c>
      <c r="D257" s="241"/>
      <c r="E257" s="112"/>
      <c r="F257" s="242">
        <f t="shared" si="38"/>
        <v>0</v>
      </c>
      <c r="G257" s="241"/>
      <c r="H257" s="185"/>
      <c r="I257" s="135">
        <f t="shared" si="39"/>
        <v>0</v>
      </c>
      <c r="J257" s="241"/>
      <c r="K257" s="185"/>
      <c r="L257" s="135">
        <f t="shared" si="40"/>
        <v>0</v>
      </c>
      <c r="M257" s="113"/>
      <c r="N257" s="112"/>
      <c r="O257" s="135">
        <f t="shared" si="41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51"/>
        <v>0</v>
      </c>
      <c r="D258" s="233"/>
      <c r="E258" s="52"/>
      <c r="F258" s="126">
        <f t="shared" si="38"/>
        <v>0</v>
      </c>
      <c r="G258" s="233"/>
      <c r="H258" s="181"/>
      <c r="I258" s="96">
        <f t="shared" si="39"/>
        <v>0</v>
      </c>
      <c r="J258" s="233"/>
      <c r="K258" s="181"/>
      <c r="L258" s="96">
        <f t="shared" si="40"/>
        <v>0</v>
      </c>
      <c r="M258" s="110"/>
      <c r="N258" s="52"/>
      <c r="O258" s="96">
        <f t="shared" si="41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51"/>
        <v>0</v>
      </c>
      <c r="D259" s="229">
        <f>SUM(D260,D264)</f>
        <v>0</v>
      </c>
      <c r="E259" s="43">
        <f>SUM(E260,E264)</f>
        <v>0</v>
      </c>
      <c r="F259" s="230">
        <f t="shared" si="38"/>
        <v>0</v>
      </c>
      <c r="G259" s="229">
        <f>SUM(G260,G264)</f>
        <v>0</v>
      </c>
      <c r="H259" s="91">
        <f t="shared" ref="H259" si="52">SUM(H260,H264)</f>
        <v>0</v>
      </c>
      <c r="I259" s="101">
        <f t="shared" si="39"/>
        <v>0</v>
      </c>
      <c r="J259" s="229">
        <f>SUM(J260,J264)</f>
        <v>0</v>
      </c>
      <c r="K259" s="91">
        <f t="shared" ref="K259" si="53">SUM(K260,K264)</f>
        <v>0</v>
      </c>
      <c r="L259" s="101">
        <f t="shared" si="40"/>
        <v>0</v>
      </c>
      <c r="M259" s="121">
        <f t="shared" ref="M259:N259" si="54">SUM(M260,M264)</f>
        <v>0</v>
      </c>
      <c r="N259" s="55">
        <f t="shared" si="54"/>
        <v>0</v>
      </c>
      <c r="O259" s="265">
        <f t="shared" si="41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51"/>
        <v>0</v>
      </c>
      <c r="D260" s="237">
        <f>SUM(D261:D263)</f>
        <v>0</v>
      </c>
      <c r="E260" s="60">
        <f>SUM(E261:E263)</f>
        <v>0</v>
      </c>
      <c r="F260" s="238">
        <f t="shared" si="38"/>
        <v>0</v>
      </c>
      <c r="G260" s="237">
        <f>SUM(G261:G263)</f>
        <v>0</v>
      </c>
      <c r="H260" s="183">
        <f t="shared" ref="H260" si="55">SUM(H261:H263)</f>
        <v>0</v>
      </c>
      <c r="I260" s="103">
        <f t="shared" si="39"/>
        <v>0</v>
      </c>
      <c r="J260" s="237">
        <f>SUM(J261:J263)</f>
        <v>0</v>
      </c>
      <c r="K260" s="183">
        <f t="shared" ref="K260" si="56">SUM(K261:K263)</f>
        <v>0</v>
      </c>
      <c r="L260" s="103">
        <f t="shared" si="40"/>
        <v>0</v>
      </c>
      <c r="M260" s="289">
        <f t="shared" ref="M260:N260" si="57">SUM(M261:M263)</f>
        <v>0</v>
      </c>
      <c r="N260" s="292">
        <f t="shared" si="57"/>
        <v>0</v>
      </c>
      <c r="O260" s="297">
        <f t="shared" si="41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51"/>
        <v>0</v>
      </c>
      <c r="D261" s="233"/>
      <c r="E261" s="52"/>
      <c r="F261" s="126">
        <f t="shared" si="38"/>
        <v>0</v>
      </c>
      <c r="G261" s="233"/>
      <c r="H261" s="181"/>
      <c r="I261" s="96">
        <f t="shared" si="39"/>
        <v>0</v>
      </c>
      <c r="J261" s="233"/>
      <c r="K261" s="181"/>
      <c r="L261" s="96">
        <f t="shared" si="40"/>
        <v>0</v>
      </c>
      <c r="M261" s="110"/>
      <c r="N261" s="52"/>
      <c r="O261" s="96">
        <f t="shared" si="41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51"/>
        <v>0</v>
      </c>
      <c r="D262" s="233"/>
      <c r="E262" s="52"/>
      <c r="F262" s="126">
        <f t="shared" si="38"/>
        <v>0</v>
      </c>
      <c r="G262" s="233"/>
      <c r="H262" s="181"/>
      <c r="I262" s="96">
        <f t="shared" si="39"/>
        <v>0</v>
      </c>
      <c r="J262" s="233"/>
      <c r="K262" s="181"/>
      <c r="L262" s="96">
        <f t="shared" si="40"/>
        <v>0</v>
      </c>
      <c r="M262" s="110"/>
      <c r="N262" s="52"/>
      <c r="O262" s="96">
        <f t="shared" si="41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51"/>
        <v>0</v>
      </c>
      <c r="D263" s="233"/>
      <c r="E263" s="52"/>
      <c r="F263" s="126">
        <f t="shared" si="38"/>
        <v>0</v>
      </c>
      <c r="G263" s="233"/>
      <c r="H263" s="181"/>
      <c r="I263" s="96">
        <f t="shared" si="39"/>
        <v>0</v>
      </c>
      <c r="J263" s="233"/>
      <c r="K263" s="181"/>
      <c r="L263" s="96">
        <f t="shared" si="40"/>
        <v>0</v>
      </c>
      <c r="M263" s="110"/>
      <c r="N263" s="52"/>
      <c r="O263" s="96">
        <f t="shared" si="41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51"/>
        <v>0</v>
      </c>
      <c r="D264" s="234">
        <f>SUM(D265:D268)</f>
        <v>0</v>
      </c>
      <c r="E264" s="34">
        <f>SUM(E265:E268)</f>
        <v>0</v>
      </c>
      <c r="F264" s="131">
        <f t="shared" si="38"/>
        <v>0</v>
      </c>
      <c r="G264" s="234">
        <f>SUM(G265:G268)</f>
        <v>0</v>
      </c>
      <c r="H264" s="104">
        <f>SUM(H265:H268)</f>
        <v>0</v>
      </c>
      <c r="I264" s="98">
        <f t="shared" si="39"/>
        <v>0</v>
      </c>
      <c r="J264" s="234">
        <f>SUM(J265:J268)</f>
        <v>0</v>
      </c>
      <c r="K264" s="104">
        <f>SUM(K265:K268)</f>
        <v>0</v>
      </c>
      <c r="L264" s="98">
        <f t="shared" si="40"/>
        <v>0</v>
      </c>
      <c r="M264" s="119">
        <f>SUM(M265:M268)</f>
        <v>0</v>
      </c>
      <c r="N264" s="34">
        <f>SUM(N265:N268)</f>
        <v>0</v>
      </c>
      <c r="O264" s="98">
        <f t="shared" si="41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51"/>
        <v>0</v>
      </c>
      <c r="D265" s="233"/>
      <c r="E265" s="52"/>
      <c r="F265" s="126">
        <f t="shared" si="38"/>
        <v>0</v>
      </c>
      <c r="G265" s="233"/>
      <c r="H265" s="181"/>
      <c r="I265" s="96">
        <f t="shared" si="39"/>
        <v>0</v>
      </c>
      <c r="J265" s="233"/>
      <c r="K265" s="181"/>
      <c r="L265" s="96">
        <f t="shared" si="40"/>
        <v>0</v>
      </c>
      <c r="M265" s="110"/>
      <c r="N265" s="52"/>
      <c r="O265" s="96">
        <f t="shared" si="41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51"/>
        <v>0</v>
      </c>
      <c r="D266" s="233"/>
      <c r="E266" s="52"/>
      <c r="F266" s="126">
        <f t="shared" si="38"/>
        <v>0</v>
      </c>
      <c r="G266" s="233"/>
      <c r="H266" s="181"/>
      <c r="I266" s="96">
        <f t="shared" si="39"/>
        <v>0</v>
      </c>
      <c r="J266" s="233"/>
      <c r="K266" s="181"/>
      <c r="L266" s="96">
        <f t="shared" si="40"/>
        <v>0</v>
      </c>
      <c r="M266" s="110"/>
      <c r="N266" s="52"/>
      <c r="O266" s="96">
        <f t="shared" si="41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51"/>
        <v>0</v>
      </c>
      <c r="D267" s="233"/>
      <c r="E267" s="52"/>
      <c r="F267" s="126">
        <f t="shared" si="38"/>
        <v>0</v>
      </c>
      <c r="G267" s="233"/>
      <c r="H267" s="181"/>
      <c r="I267" s="96">
        <f t="shared" si="39"/>
        <v>0</v>
      </c>
      <c r="J267" s="233"/>
      <c r="K267" s="181"/>
      <c r="L267" s="96">
        <f t="shared" si="40"/>
        <v>0</v>
      </c>
      <c r="M267" s="110"/>
      <c r="N267" s="52"/>
      <c r="O267" s="96">
        <f t="shared" si="41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51"/>
        <v>0</v>
      </c>
      <c r="D268" s="233"/>
      <c r="E268" s="52"/>
      <c r="F268" s="126">
        <f t="shared" si="38"/>
        <v>0</v>
      </c>
      <c r="G268" s="233"/>
      <c r="H268" s="181"/>
      <c r="I268" s="96">
        <f t="shared" si="39"/>
        <v>0</v>
      </c>
      <c r="J268" s="233"/>
      <c r="K268" s="181"/>
      <c r="L268" s="96">
        <f t="shared" si="40"/>
        <v>0</v>
      </c>
      <c r="M268" s="110"/>
      <c r="N268" s="52"/>
      <c r="O268" s="96">
        <f t="shared" si="41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51"/>
        <v>6399</v>
      </c>
      <c r="D269" s="246">
        <f>SUM(D270,D281)</f>
        <v>0</v>
      </c>
      <c r="E269" s="133">
        <f>SUM(E270,E281)</f>
        <v>0</v>
      </c>
      <c r="F269" s="247">
        <f t="shared" si="38"/>
        <v>0</v>
      </c>
      <c r="G269" s="246">
        <f>SUM(G270,G281)</f>
        <v>0</v>
      </c>
      <c r="H269" s="188">
        <f t="shared" ref="H269" si="58">SUM(H270,H281)</f>
        <v>0</v>
      </c>
      <c r="I269" s="266">
        <f t="shared" si="39"/>
        <v>0</v>
      </c>
      <c r="J269" s="246">
        <f>SUM(J270,J281)</f>
        <v>0</v>
      </c>
      <c r="K269" s="188">
        <f t="shared" ref="K269" si="59">SUM(K270,K281)</f>
        <v>6399</v>
      </c>
      <c r="L269" s="266">
        <f t="shared" si="40"/>
        <v>6399</v>
      </c>
      <c r="M269" s="291">
        <f t="shared" ref="M269:N269" si="60">SUM(M270,M281)</f>
        <v>0</v>
      </c>
      <c r="N269" s="295">
        <f t="shared" si="60"/>
        <v>0</v>
      </c>
      <c r="O269" s="300">
        <f t="shared" si="41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51"/>
        <v>6399</v>
      </c>
      <c r="D270" s="229">
        <f>SUM(D271,D272,D276,D277,D280)</f>
        <v>0</v>
      </c>
      <c r="E270" s="43">
        <f>SUM(E271,E272,E276,E277,E280)</f>
        <v>0</v>
      </c>
      <c r="F270" s="230">
        <f t="shared" si="38"/>
        <v>0</v>
      </c>
      <c r="G270" s="229">
        <f>SUM(G271,G272,G276,G277,G280)</f>
        <v>0</v>
      </c>
      <c r="H270" s="91">
        <f t="shared" ref="H270" si="61">SUM(H271,H272,H276,H277,H280)</f>
        <v>0</v>
      </c>
      <c r="I270" s="101">
        <f t="shared" si="39"/>
        <v>0</v>
      </c>
      <c r="J270" s="229">
        <f>SUM(J271,J272,J276,J277,J280)</f>
        <v>0</v>
      </c>
      <c r="K270" s="91">
        <f t="shared" ref="K270" si="62">SUM(K271,K272,K276,K277,K280)</f>
        <v>6399</v>
      </c>
      <c r="L270" s="101">
        <f t="shared" si="40"/>
        <v>6399</v>
      </c>
      <c r="M270" s="123">
        <f t="shared" ref="M270:N270" si="63">SUM(M271,M272,M276,M277,M280)</f>
        <v>0</v>
      </c>
      <c r="N270" s="114">
        <f t="shared" si="63"/>
        <v>0</v>
      </c>
      <c r="O270" s="141">
        <f t="shared" si="41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51"/>
        <v>0</v>
      </c>
      <c r="D271" s="232"/>
      <c r="E271" s="47"/>
      <c r="F271" s="127">
        <f t="shared" si="38"/>
        <v>0</v>
      </c>
      <c r="G271" s="232"/>
      <c r="H271" s="180"/>
      <c r="I271" s="95">
        <f t="shared" si="39"/>
        <v>0</v>
      </c>
      <c r="J271" s="232"/>
      <c r="K271" s="180"/>
      <c r="L271" s="95">
        <f t="shared" si="40"/>
        <v>0</v>
      </c>
      <c r="M271" s="275"/>
      <c r="N271" s="47"/>
      <c r="O271" s="95">
        <f t="shared" si="41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51"/>
        <v>6399</v>
      </c>
      <c r="D272" s="234">
        <f>SUM(D273:D275)</f>
        <v>0</v>
      </c>
      <c r="E272" s="34">
        <f>SUM(E273:E275)</f>
        <v>0</v>
      </c>
      <c r="F272" s="131">
        <f t="shared" si="38"/>
        <v>0</v>
      </c>
      <c r="G272" s="234">
        <f>SUM(G273:G275)</f>
        <v>0</v>
      </c>
      <c r="H272" s="104">
        <f>SUM(H273:H275)</f>
        <v>0</v>
      </c>
      <c r="I272" s="98">
        <f t="shared" si="39"/>
        <v>0</v>
      </c>
      <c r="J272" s="234">
        <f>SUM(J273:J275)</f>
        <v>0</v>
      </c>
      <c r="K272" s="104">
        <f>SUM(K273:K275)</f>
        <v>6399</v>
      </c>
      <c r="L272" s="98">
        <f t="shared" si="40"/>
        <v>6399</v>
      </c>
      <c r="M272" s="119">
        <f>SUM(M273:M275)</f>
        <v>0</v>
      </c>
      <c r="N272" s="34">
        <f>SUM(N273:N275)</f>
        <v>0</v>
      </c>
      <c r="O272" s="98">
        <f t="shared" si="41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51"/>
        <v>0</v>
      </c>
      <c r="D273" s="233"/>
      <c r="E273" s="52"/>
      <c r="F273" s="126">
        <f t="shared" si="38"/>
        <v>0</v>
      </c>
      <c r="G273" s="233"/>
      <c r="H273" s="181"/>
      <c r="I273" s="96">
        <f t="shared" si="39"/>
        <v>0</v>
      </c>
      <c r="J273" s="233"/>
      <c r="K273" s="181"/>
      <c r="L273" s="96">
        <f t="shared" si="40"/>
        <v>0</v>
      </c>
      <c r="M273" s="110"/>
      <c r="N273" s="52"/>
      <c r="O273" s="96">
        <f t="shared" si="41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51"/>
        <v>0</v>
      </c>
      <c r="D274" s="233"/>
      <c r="E274" s="52"/>
      <c r="F274" s="126">
        <f t="shared" si="38"/>
        <v>0</v>
      </c>
      <c r="G274" s="233"/>
      <c r="H274" s="181"/>
      <c r="I274" s="96">
        <f t="shared" si="39"/>
        <v>0</v>
      </c>
      <c r="J274" s="233"/>
      <c r="K274" s="181"/>
      <c r="L274" s="96">
        <f t="shared" si="40"/>
        <v>0</v>
      </c>
      <c r="M274" s="110"/>
      <c r="N274" s="52"/>
      <c r="O274" s="96">
        <f t="shared" si="41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51"/>
        <v>6399</v>
      </c>
      <c r="D275" s="232"/>
      <c r="E275" s="47"/>
      <c r="F275" s="127">
        <f t="shared" si="38"/>
        <v>0</v>
      </c>
      <c r="G275" s="232"/>
      <c r="H275" s="180"/>
      <c r="I275" s="95">
        <f t="shared" si="39"/>
        <v>0</v>
      </c>
      <c r="J275" s="232"/>
      <c r="K275" s="180">
        <f>6252+2112-1965</f>
        <v>6399</v>
      </c>
      <c r="L275" s="95">
        <f t="shared" si="40"/>
        <v>6399</v>
      </c>
      <c r="M275" s="275"/>
      <c r="N275" s="47"/>
      <c r="O275" s="95">
        <f t="shared" si="41"/>
        <v>0</v>
      </c>
      <c r="P275" s="324" t="s">
        <v>339</v>
      </c>
    </row>
    <row r="276" spans="1:16" ht="24" x14ac:dyDescent="0.25">
      <c r="A276" s="97">
        <v>7230</v>
      </c>
      <c r="B276" s="50" t="s">
        <v>244</v>
      </c>
      <c r="C276" s="343">
        <f t="shared" si="51"/>
        <v>0</v>
      </c>
      <c r="D276" s="233"/>
      <c r="E276" s="52"/>
      <c r="F276" s="126">
        <f t="shared" si="38"/>
        <v>0</v>
      </c>
      <c r="G276" s="233"/>
      <c r="H276" s="181"/>
      <c r="I276" s="96">
        <f t="shared" si="39"/>
        <v>0</v>
      </c>
      <c r="J276" s="233"/>
      <c r="K276" s="181"/>
      <c r="L276" s="96">
        <f t="shared" si="40"/>
        <v>0</v>
      </c>
      <c r="M276" s="110"/>
      <c r="N276" s="52"/>
      <c r="O276" s="96">
        <f t="shared" si="41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51"/>
        <v>0</v>
      </c>
      <c r="D277" s="234">
        <f>SUM(D278:D279)</f>
        <v>0</v>
      </c>
      <c r="E277" s="34">
        <f>SUM(E278:E279)</f>
        <v>0</v>
      </c>
      <c r="F277" s="131">
        <f t="shared" si="38"/>
        <v>0</v>
      </c>
      <c r="G277" s="234">
        <f>SUM(G278:G279)</f>
        <v>0</v>
      </c>
      <c r="H277" s="104">
        <f>SUM(H278:H279)</f>
        <v>0</v>
      </c>
      <c r="I277" s="98">
        <f t="shared" si="39"/>
        <v>0</v>
      </c>
      <c r="J277" s="234">
        <f>SUM(J278:J279)</f>
        <v>0</v>
      </c>
      <c r="K277" s="104">
        <f>SUM(K278:K279)</f>
        <v>0</v>
      </c>
      <c r="L277" s="98">
        <f t="shared" si="40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51"/>
        <v>0</v>
      </c>
      <c r="D278" s="233"/>
      <c r="E278" s="52"/>
      <c r="F278" s="126">
        <f t="shared" si="38"/>
        <v>0</v>
      </c>
      <c r="G278" s="233"/>
      <c r="H278" s="181"/>
      <c r="I278" s="96">
        <f t="shared" si="39"/>
        <v>0</v>
      </c>
      <c r="J278" s="233"/>
      <c r="K278" s="181"/>
      <c r="L278" s="96">
        <f t="shared" si="40"/>
        <v>0</v>
      </c>
      <c r="M278" s="110"/>
      <c r="N278" s="52"/>
      <c r="O278" s="96">
        <f t="shared" ref="O278:O281" si="64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51"/>
        <v>0</v>
      </c>
      <c r="D279" s="233"/>
      <c r="E279" s="52"/>
      <c r="F279" s="126">
        <f t="shared" si="38"/>
        <v>0</v>
      </c>
      <c r="G279" s="233"/>
      <c r="H279" s="181"/>
      <c r="I279" s="96">
        <f t="shared" si="39"/>
        <v>0</v>
      </c>
      <c r="J279" s="233"/>
      <c r="K279" s="181"/>
      <c r="L279" s="96">
        <f t="shared" si="40"/>
        <v>0</v>
      </c>
      <c r="M279" s="110"/>
      <c r="N279" s="52"/>
      <c r="O279" s="96">
        <f t="shared" si="64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51"/>
        <v>0</v>
      </c>
      <c r="D280" s="232"/>
      <c r="E280" s="47"/>
      <c r="F280" s="127">
        <f t="shared" si="38"/>
        <v>0</v>
      </c>
      <c r="G280" s="232"/>
      <c r="H280" s="180"/>
      <c r="I280" s="95">
        <f t="shared" si="39"/>
        <v>0</v>
      </c>
      <c r="J280" s="232"/>
      <c r="K280" s="180"/>
      <c r="L280" s="95">
        <f t="shared" si="40"/>
        <v>0</v>
      </c>
      <c r="M280" s="275"/>
      <c r="N280" s="47"/>
      <c r="O280" s="95">
        <f t="shared" si="64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51"/>
        <v>0</v>
      </c>
      <c r="D281" s="244">
        <f>D282</f>
        <v>0</v>
      </c>
      <c r="E281" s="55">
        <f>SUM(E282)</f>
        <v>0</v>
      </c>
      <c r="F281" s="245">
        <f t="shared" si="38"/>
        <v>0</v>
      </c>
      <c r="G281" s="244">
        <f t="shared" ref="G281" si="65">G282</f>
        <v>0</v>
      </c>
      <c r="H281" s="187">
        <f>SUM(H282)</f>
        <v>0</v>
      </c>
      <c r="I281" s="265">
        <f t="shared" si="39"/>
        <v>0</v>
      </c>
      <c r="J281" s="244">
        <f t="shared" ref="J281" si="66">J282</f>
        <v>0</v>
      </c>
      <c r="K281" s="187">
        <f>SUM(K282)</f>
        <v>0</v>
      </c>
      <c r="L281" s="265">
        <f t="shared" si="40"/>
        <v>0</v>
      </c>
      <c r="M281" s="121">
        <f>SUM(M282)</f>
        <v>0</v>
      </c>
      <c r="N281" s="55">
        <f>SUM(N282)</f>
        <v>0</v>
      </c>
      <c r="O281" s="265">
        <f t="shared" si="64"/>
        <v>0</v>
      </c>
      <c r="P281" s="335"/>
    </row>
    <row r="282" spans="1:16" x14ac:dyDescent="0.25">
      <c r="A282" s="56">
        <v>7720</v>
      </c>
      <c r="B282" s="57" t="s">
        <v>250</v>
      </c>
      <c r="C282" s="360">
        <f t="shared" si="51"/>
        <v>0</v>
      </c>
      <c r="D282" s="251"/>
      <c r="E282" s="58"/>
      <c r="F282" s="252">
        <f t="shared" si="38"/>
        <v>0</v>
      </c>
      <c r="G282" s="251"/>
      <c r="H282" s="191"/>
      <c r="I282" s="150">
        <f t="shared" si="39"/>
        <v>0</v>
      </c>
      <c r="J282" s="251"/>
      <c r="K282" s="191"/>
      <c r="L282" s="150">
        <f>J282+K282</f>
        <v>0</v>
      </c>
      <c r="M282" s="276"/>
      <c r="N282" s="58"/>
      <c r="O282" s="150">
        <f>M282+N282</f>
        <v>0</v>
      </c>
      <c r="P282" s="328"/>
    </row>
    <row r="283" spans="1:16" x14ac:dyDescent="0.25">
      <c r="A283" s="149"/>
      <c r="B283" s="69" t="s">
        <v>278</v>
      </c>
      <c r="C283" s="359">
        <f t="shared" si="51"/>
        <v>0</v>
      </c>
      <c r="D283" s="115">
        <f>SUM(D284:D285)</f>
        <v>0</v>
      </c>
      <c r="E283" s="93">
        <f>SUM(E284:E285)</f>
        <v>0</v>
      </c>
      <c r="F283" s="231">
        <f t="shared" si="38"/>
        <v>0</v>
      </c>
      <c r="G283" s="115">
        <f>SUM(G284:G285)</f>
        <v>0</v>
      </c>
      <c r="H283" s="179">
        <f>SUM(H284:H285)</f>
        <v>0</v>
      </c>
      <c r="I283" s="94">
        <f t="shared" si="39"/>
        <v>0</v>
      </c>
      <c r="J283" s="115">
        <f>SUM(J284:J285)</f>
        <v>2112</v>
      </c>
      <c r="K283" s="179">
        <f>SUM(K284:K285)</f>
        <v>-2112</v>
      </c>
      <c r="L283" s="94">
        <f t="shared" si="40"/>
        <v>0</v>
      </c>
      <c r="M283" s="120">
        <f>SUM(M284:M285)</f>
        <v>0</v>
      </c>
      <c r="N283" s="93">
        <f>SUM(N284:N285)</f>
        <v>0</v>
      </c>
      <c r="O283" s="94">
        <f t="shared" ref="O283:O286" si="67">M283+N283</f>
        <v>0</v>
      </c>
      <c r="P283" s="329"/>
    </row>
    <row r="284" spans="1:16" x14ac:dyDescent="0.25">
      <c r="A284" s="130" t="s">
        <v>281</v>
      </c>
      <c r="B284" s="31" t="s">
        <v>279</v>
      </c>
      <c r="C284" s="343">
        <f t="shared" si="51"/>
        <v>0</v>
      </c>
      <c r="D284" s="233"/>
      <c r="E284" s="52"/>
      <c r="F284" s="126">
        <f t="shared" si="38"/>
        <v>0</v>
      </c>
      <c r="G284" s="233"/>
      <c r="H284" s="181"/>
      <c r="I284" s="96">
        <f t="shared" si="39"/>
        <v>0</v>
      </c>
      <c r="J284" s="233">
        <v>2112</v>
      </c>
      <c r="K284" s="181">
        <v>-2112</v>
      </c>
      <c r="L284" s="96">
        <f t="shared" si="40"/>
        <v>0</v>
      </c>
      <c r="M284" s="110"/>
      <c r="N284" s="52"/>
      <c r="O284" s="96">
        <f t="shared" si="67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51"/>
        <v>0</v>
      </c>
      <c r="D285" s="232"/>
      <c r="E285" s="47"/>
      <c r="F285" s="127">
        <f t="shared" si="38"/>
        <v>0</v>
      </c>
      <c r="G285" s="232"/>
      <c r="H285" s="180"/>
      <c r="I285" s="95">
        <f t="shared" si="39"/>
        <v>0</v>
      </c>
      <c r="J285" s="232"/>
      <c r="K285" s="180"/>
      <c r="L285" s="95">
        <f t="shared" si="40"/>
        <v>0</v>
      </c>
      <c r="M285" s="275"/>
      <c r="N285" s="47"/>
      <c r="O285" s="95">
        <f t="shared" si="67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548848</v>
      </c>
      <c r="D286" s="403">
        <f>SUM(D283,D269,D231,D196,D188,D174,D76,D54)</f>
        <v>486033</v>
      </c>
      <c r="E286" s="404">
        <f>SUM(E283,E269,E231,E196,E188,E174,E76,E54)</f>
        <v>1604</v>
      </c>
      <c r="F286" s="405">
        <f t="shared" si="38"/>
        <v>487637</v>
      </c>
      <c r="G286" s="403">
        <f>SUM(G283,G269,G231,G196,G188,G174,G76,G54)</f>
        <v>47459</v>
      </c>
      <c r="H286" s="406">
        <f>SUM(H283,H269,H231,H196,H188,H174,H76,H54)</f>
        <v>1765</v>
      </c>
      <c r="I286" s="407">
        <f t="shared" si="39"/>
        <v>49224</v>
      </c>
      <c r="J286" s="403">
        <f>SUM(J283,J269,J231,J196,J188,J174,J76,J54)</f>
        <v>5735</v>
      </c>
      <c r="K286" s="406">
        <f>SUM(K283,K269,K231,K196,K188,K174,K76,K54)</f>
        <v>6252</v>
      </c>
      <c r="L286" s="407">
        <f t="shared" si="40"/>
        <v>11987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67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68">F288+I288+L288+O288</f>
        <v>-8364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-8364</v>
      </c>
      <c r="L288" s="147">
        <f>J288+K288</f>
        <v>-8364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8364</v>
      </c>
      <c r="D290" s="250">
        <f t="shared" ref="D290:E290" si="69">SUM(D291,D293)-D301+D303</f>
        <v>0</v>
      </c>
      <c r="E290" s="143">
        <f t="shared" si="69"/>
        <v>0</v>
      </c>
      <c r="F290" s="144">
        <f>D290+E290</f>
        <v>0</v>
      </c>
      <c r="G290" s="250">
        <f t="shared" ref="G290:H290" si="70">SUM(G291,G293)-G301+G303</f>
        <v>0</v>
      </c>
      <c r="H290" s="190">
        <f t="shared" si="70"/>
        <v>0</v>
      </c>
      <c r="I290" s="147">
        <f>G290+H290</f>
        <v>0</v>
      </c>
      <c r="J290" s="250">
        <f t="shared" ref="J290" si="71">SUM(J291,J293)-J301+J303</f>
        <v>0</v>
      </c>
      <c r="K290" s="190">
        <f>SUM(K291,K293)-K301+K303</f>
        <v>8364</v>
      </c>
      <c r="L290" s="147">
        <f>J290+K290</f>
        <v>8364</v>
      </c>
      <c r="M290" s="142">
        <f t="shared" ref="M290:N290" si="72">SUM(M291,M293)-M301+M303</f>
        <v>0</v>
      </c>
      <c r="N290" s="143">
        <f t="shared" si="72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8364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8364</v>
      </c>
      <c r="L291" s="147">
        <f>J291+K291</f>
        <v>8364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E293" si="73">SUM(D294,D296,D298)-SUM(D295,D297,D299)</f>
        <v>0</v>
      </c>
      <c r="E293" s="143">
        <f t="shared" si="73"/>
        <v>0</v>
      </c>
      <c r="F293" s="144">
        <f>D293+E293</f>
        <v>0</v>
      </c>
      <c r="G293" s="250">
        <f t="shared" ref="G293:H293" si="74">SUM(G294,G296,G298)-SUM(G295,G297,G299)</f>
        <v>0</v>
      </c>
      <c r="H293" s="190">
        <f t="shared" si="74"/>
        <v>0</v>
      </c>
      <c r="I293" s="147">
        <f>G293+H293</f>
        <v>0</v>
      </c>
      <c r="J293" s="250">
        <f t="shared" ref="J293:K293" si="75">SUM(J294,J296,J298)-SUM(J295,J297,J299)</f>
        <v>0</v>
      </c>
      <c r="K293" s="190">
        <f t="shared" si="75"/>
        <v>0</v>
      </c>
      <c r="L293" s="147">
        <f>J293+K293</f>
        <v>0</v>
      </c>
      <c r="M293" s="142">
        <f t="shared" ref="M293:N293" si="76">SUM(M294,M296,M298)-SUM(M295,M297,M299)</f>
        <v>0</v>
      </c>
      <c r="N293" s="143">
        <f t="shared" si="7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7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7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7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78">G296+H296</f>
        <v>0</v>
      </c>
      <c r="J296" s="233"/>
      <c r="K296" s="181"/>
      <c r="L296" s="96">
        <f t="shared" ref="L296:L303" si="79">J296+K296</f>
        <v>0</v>
      </c>
      <c r="M296" s="110"/>
      <c r="N296" s="52"/>
      <c r="O296" s="96">
        <f t="shared" ref="O296:O303" si="8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77"/>
        <v>0</v>
      </c>
      <c r="D297" s="233"/>
      <c r="E297" s="52"/>
      <c r="F297" s="126">
        <f t="shared" ref="F297:F303" si="81">D297+E297</f>
        <v>0</v>
      </c>
      <c r="G297" s="233"/>
      <c r="H297" s="181"/>
      <c r="I297" s="96">
        <f t="shared" si="78"/>
        <v>0</v>
      </c>
      <c r="J297" s="233"/>
      <c r="K297" s="181"/>
      <c r="L297" s="96">
        <f t="shared" si="79"/>
        <v>0</v>
      </c>
      <c r="M297" s="110"/>
      <c r="N297" s="52"/>
      <c r="O297" s="96">
        <f t="shared" si="8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77"/>
        <v>0</v>
      </c>
      <c r="D298" s="233"/>
      <c r="E298" s="52"/>
      <c r="F298" s="126">
        <f t="shared" si="81"/>
        <v>0</v>
      </c>
      <c r="G298" s="233"/>
      <c r="H298" s="181"/>
      <c r="I298" s="96">
        <f t="shared" si="78"/>
        <v>0</v>
      </c>
      <c r="J298" s="233"/>
      <c r="K298" s="181"/>
      <c r="L298" s="96">
        <f t="shared" si="79"/>
        <v>0</v>
      </c>
      <c r="M298" s="110"/>
      <c r="N298" s="52"/>
      <c r="O298" s="96">
        <f t="shared" si="8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77"/>
        <v>0</v>
      </c>
      <c r="D299" s="241"/>
      <c r="E299" s="112"/>
      <c r="F299" s="242">
        <f t="shared" si="81"/>
        <v>0</v>
      </c>
      <c r="G299" s="241"/>
      <c r="H299" s="185"/>
      <c r="I299" s="135">
        <f t="shared" si="78"/>
        <v>0</v>
      </c>
      <c r="J299" s="241"/>
      <c r="K299" s="185"/>
      <c r="L299" s="135">
        <f t="shared" si="79"/>
        <v>0</v>
      </c>
      <c r="M299" s="113"/>
      <c r="N299" s="112"/>
      <c r="O299" s="135">
        <f t="shared" si="8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77"/>
        <v>0</v>
      </c>
      <c r="D301" s="253"/>
      <c r="E301" s="153"/>
      <c r="F301" s="254">
        <f t="shared" si="81"/>
        <v>0</v>
      </c>
      <c r="G301" s="253"/>
      <c r="H301" s="192"/>
      <c r="I301" s="154">
        <f t="shared" si="78"/>
        <v>0</v>
      </c>
      <c r="J301" s="253"/>
      <c r="K301" s="192"/>
      <c r="L301" s="154">
        <f t="shared" si="79"/>
        <v>0</v>
      </c>
      <c r="M301" s="284"/>
      <c r="N301" s="153"/>
      <c r="O301" s="154">
        <f t="shared" si="8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77"/>
        <v>0</v>
      </c>
      <c r="D303" s="257"/>
      <c r="E303" s="161"/>
      <c r="F303" s="258">
        <f t="shared" si="81"/>
        <v>0</v>
      </c>
      <c r="G303" s="253"/>
      <c r="H303" s="192"/>
      <c r="I303" s="154">
        <f t="shared" si="78"/>
        <v>0</v>
      </c>
      <c r="J303" s="253"/>
      <c r="K303" s="192"/>
      <c r="L303" s="154">
        <f t="shared" si="79"/>
        <v>0</v>
      </c>
      <c r="M303" s="284"/>
      <c r="N303" s="153"/>
      <c r="O303" s="154">
        <f t="shared" si="80"/>
        <v>0</v>
      </c>
      <c r="P303" s="340"/>
    </row>
  </sheetData>
  <sheetProtection algorithmName="SHA-512" hashValue="+xmwtmoVUBLmf/B9Rlnmf1LF5EaST6dmHgm7DeAqLA7dzMpZl18HfGXcN1668glbz5f9t+tC5vHm1otW/gLyig==" saltValue="KpLh8lAWzh+4djadAWJiJg==" spinCount="100000" sheet="1" objects="1" scenarios="1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39.pielikums Jūrmalas pilsētas domes 
2015.gada 5.marta saistošajiem noteikumiem Nr.13
(protokols Nr.6, 11.punkts)
Tāme Nr.09.22.1.  </first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92D050"/>
  </sheetPr>
  <dimension ref="A1:Q303"/>
  <sheetViews>
    <sheetView view="pageLayout" zoomScaleNormal="90" workbookViewId="0">
      <selection activeCell="S4" sqref="S4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5" customHeight="1" x14ac:dyDescent="0.25">
      <c r="A5" s="5" t="s">
        <v>0</v>
      </c>
      <c r="B5" s="6"/>
      <c r="C5" s="1100" t="s">
        <v>426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427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428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330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331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429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430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 t="s">
        <v>431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 t="s">
        <v>432</v>
      </c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345110</v>
      </c>
      <c r="D22" s="195">
        <f>SUM(D23,D26,D27,D43,D44)</f>
        <v>294644</v>
      </c>
      <c r="E22" s="20">
        <f>SUM(E23,E26,E27,E43,E44)</f>
        <v>1228</v>
      </c>
      <c r="F22" s="196">
        <f t="shared" ref="F22:F27" si="0">D22+E22</f>
        <v>295872</v>
      </c>
      <c r="G22" s="195">
        <f>SUM(G23,G26,G44)</f>
        <v>31960</v>
      </c>
      <c r="H22" s="163">
        <f>SUM(H23,H26,H44)</f>
        <v>1101</v>
      </c>
      <c r="I22" s="21">
        <f>G22+H22</f>
        <v>33061</v>
      </c>
      <c r="J22" s="195">
        <f>SUM(J23,J28,J44)</f>
        <v>8513</v>
      </c>
      <c r="K22" s="163">
        <f>SUM(K23,K28,K44)</f>
        <v>7244</v>
      </c>
      <c r="L22" s="21">
        <f>J22+K22</f>
        <v>15757</v>
      </c>
      <c r="M22" s="269">
        <f>SUM(M23,M46)</f>
        <v>629</v>
      </c>
      <c r="N22" s="20">
        <f>SUM(N23,N46)</f>
        <v>-209</v>
      </c>
      <c r="O22" s="21">
        <f>M22+N22</f>
        <v>420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12807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5193</v>
      </c>
      <c r="K23" s="164">
        <f>SUM(K24:K25)</f>
        <v>7244</v>
      </c>
      <c r="L23" s="25">
        <f>J23+K23</f>
        <v>12437</v>
      </c>
      <c r="M23" s="270">
        <f>SUM(M24:M25)</f>
        <v>579</v>
      </c>
      <c r="N23" s="24">
        <f>SUM(N24:N25)</f>
        <v>-209</v>
      </c>
      <c r="O23" s="25">
        <f>M23+N23</f>
        <v>370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ht="24" x14ac:dyDescent="0.25">
      <c r="A25" s="30"/>
      <c r="B25" s="31" t="s">
        <v>23</v>
      </c>
      <c r="C25" s="356">
        <f>F25+I25+L25+O25</f>
        <v>12807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>
        <v>5193</v>
      </c>
      <c r="K25" s="166">
        <v>7244</v>
      </c>
      <c r="L25" s="33">
        <f>J25+K25</f>
        <v>12437</v>
      </c>
      <c r="M25" s="272">
        <v>579</v>
      </c>
      <c r="N25" s="32">
        <v>-209</v>
      </c>
      <c r="O25" s="33">
        <f>M25+N25</f>
        <v>370</v>
      </c>
      <c r="P25" s="351" t="s">
        <v>335</v>
      </c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328933</v>
      </c>
      <c r="D26" s="203">
        <f>D52</f>
        <v>294644</v>
      </c>
      <c r="E26" s="35">
        <f>93+1135</f>
        <v>1228</v>
      </c>
      <c r="F26" s="204">
        <f t="shared" si="0"/>
        <v>295872</v>
      </c>
      <c r="G26" s="203">
        <f>G52</f>
        <v>31960</v>
      </c>
      <c r="H26" s="167">
        <v>1101</v>
      </c>
      <c r="I26" s="260">
        <f>G26+H26</f>
        <v>33061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51" t="s">
        <v>343</v>
      </c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3320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3320</v>
      </c>
      <c r="K28" s="91">
        <f>SUM(K29,K33,K35,K38)</f>
        <v>0</v>
      </c>
      <c r="L28" s="101">
        <f t="shared" ref="L28:L42" si="2">J28+K28</f>
        <v>3320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3320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3320</v>
      </c>
      <c r="K38" s="91">
        <f>SUM(K39:K42)</f>
        <v>0</v>
      </c>
      <c r="L38" s="101">
        <f t="shared" si="2"/>
        <v>3320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3320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3320</v>
      </c>
      <c r="K42" s="181"/>
      <c r="L42" s="96">
        <f t="shared" si="2"/>
        <v>3320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>G45</f>
        <v>0</v>
      </c>
      <c r="H44" s="172">
        <f t="shared" ref="H44:K44" si="3">H45</f>
        <v>0</v>
      </c>
      <c r="I44" s="261">
        <f>G44+H44</f>
        <v>0</v>
      </c>
      <c r="J44" s="215">
        <f>J45</f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50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50</v>
      </c>
      <c r="N46" s="61">
        <f>SUM(N47:N48)</f>
        <v>0</v>
      </c>
      <c r="O46" s="296">
        <f>M46+N46</f>
        <v>50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50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>
        <v>50</v>
      </c>
      <c r="N48" s="74"/>
      <c r="O48" s="72">
        <f>M48+N48</f>
        <v>50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345110</v>
      </c>
      <c r="D51" s="221">
        <f>SUM(D52,D283)</f>
        <v>294644</v>
      </c>
      <c r="E51" s="78">
        <f>SUM(E52,E283)</f>
        <v>1228</v>
      </c>
      <c r="F51" s="222">
        <f t="shared" ref="F51:F115" si="5">D51+E51</f>
        <v>295872</v>
      </c>
      <c r="G51" s="221">
        <f>SUM(G52,G283)</f>
        <v>31960</v>
      </c>
      <c r="H51" s="175">
        <f>SUM(H52,H283)</f>
        <v>1101</v>
      </c>
      <c r="I51" s="79">
        <f t="shared" ref="I51:I115" si="6">G51+H51</f>
        <v>33061</v>
      </c>
      <c r="J51" s="221">
        <f>SUM(J52,J283)</f>
        <v>8513</v>
      </c>
      <c r="K51" s="175">
        <f>SUM(K52,K283)</f>
        <v>7244</v>
      </c>
      <c r="L51" s="79">
        <f t="shared" ref="L51:L115" si="7">J51+K51</f>
        <v>15757</v>
      </c>
      <c r="M51" s="279">
        <f>SUM(M52,M283)</f>
        <v>629</v>
      </c>
      <c r="N51" s="78">
        <f>SUM(N52,N283)</f>
        <v>-209</v>
      </c>
      <c r="O51" s="79">
        <f t="shared" ref="O51:O115" si="8">M51+N51</f>
        <v>420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345110</v>
      </c>
      <c r="D52" s="223">
        <f>SUM(D53,D195)</f>
        <v>294644</v>
      </c>
      <c r="E52" s="82">
        <f>SUM(E53,E195)</f>
        <v>1228</v>
      </c>
      <c r="F52" s="224">
        <f t="shared" si="5"/>
        <v>295872</v>
      </c>
      <c r="G52" s="223">
        <f>SUM(G53,G195)</f>
        <v>31960</v>
      </c>
      <c r="H52" s="176">
        <f>SUM(H53,H195)</f>
        <v>1101</v>
      </c>
      <c r="I52" s="83">
        <f t="shared" si="6"/>
        <v>33061</v>
      </c>
      <c r="J52" s="223">
        <f>SUM(J53,J195)</f>
        <v>3320</v>
      </c>
      <c r="K52" s="176">
        <f>SUM(K53,K195)</f>
        <v>12437</v>
      </c>
      <c r="L52" s="83">
        <f t="shared" si="7"/>
        <v>15757</v>
      </c>
      <c r="M52" s="280">
        <f>SUM(M53,M195)</f>
        <v>629</v>
      </c>
      <c r="N52" s="82">
        <f>SUM(N53,N195)</f>
        <v>-209</v>
      </c>
      <c r="O52" s="83">
        <f t="shared" si="8"/>
        <v>420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329117</v>
      </c>
      <c r="D53" s="225">
        <f>SUM(D54,D76,D174,D188)</f>
        <v>290299</v>
      </c>
      <c r="E53" s="85">
        <f>SUM(E54,E76,E174,E188)</f>
        <v>1228</v>
      </c>
      <c r="F53" s="226">
        <f t="shared" si="5"/>
        <v>291527</v>
      </c>
      <c r="G53" s="225">
        <f>SUM(G54,G76,G174,G188)</f>
        <v>31960</v>
      </c>
      <c r="H53" s="177">
        <f>SUM(H54,H76,H174,H188)</f>
        <v>637</v>
      </c>
      <c r="I53" s="86">
        <f t="shared" si="6"/>
        <v>32597</v>
      </c>
      <c r="J53" s="225">
        <f>SUM(J54,J76,J174,J188)</f>
        <v>3320</v>
      </c>
      <c r="K53" s="177">
        <f>SUM(K54,K76,K174,K188)</f>
        <v>1253</v>
      </c>
      <c r="L53" s="86">
        <f t="shared" si="7"/>
        <v>4573</v>
      </c>
      <c r="M53" s="281">
        <f>SUM(M54,M76,M174,M188)</f>
        <v>629</v>
      </c>
      <c r="N53" s="85">
        <f>SUM(N54,N76,N174,N188)</f>
        <v>-209</v>
      </c>
      <c r="O53" s="86">
        <f t="shared" si="8"/>
        <v>420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289057</v>
      </c>
      <c r="D54" s="227">
        <f>SUM(D55,D68)</f>
        <v>257097</v>
      </c>
      <c r="E54" s="88">
        <f>SUM(E55,E68)</f>
        <v>0</v>
      </c>
      <c r="F54" s="228">
        <f t="shared" si="5"/>
        <v>257097</v>
      </c>
      <c r="G54" s="227">
        <f>SUM(G55,G68)</f>
        <v>31960</v>
      </c>
      <c r="H54" s="178">
        <f>SUM(H55,H68)</f>
        <v>0</v>
      </c>
      <c r="I54" s="89">
        <f t="shared" si="6"/>
        <v>31960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220153</v>
      </c>
      <c r="D55" s="229">
        <f>SUM(D56,D59,D67)</f>
        <v>194393</v>
      </c>
      <c r="E55" s="43">
        <f>SUM(E56,E59,E67)</f>
        <v>0</v>
      </c>
      <c r="F55" s="230">
        <f t="shared" si="5"/>
        <v>194393</v>
      </c>
      <c r="G55" s="229">
        <f>SUM(G56,G59,G67)</f>
        <v>25760</v>
      </c>
      <c r="H55" s="91">
        <f>SUM(H56,H59,H67)</f>
        <v>0</v>
      </c>
      <c r="I55" s="101">
        <f t="shared" si="6"/>
        <v>25760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198440</v>
      </c>
      <c r="D56" s="115">
        <f>SUM(D57:D58)</f>
        <v>174588</v>
      </c>
      <c r="E56" s="93">
        <f>SUM(E57:E58)</f>
        <v>0</v>
      </c>
      <c r="F56" s="231">
        <f t="shared" si="5"/>
        <v>174588</v>
      </c>
      <c r="G56" s="115">
        <f>SUM(G57:G58)</f>
        <v>23852</v>
      </c>
      <c r="H56" s="179">
        <f>SUM(H57:H58)</f>
        <v>0</v>
      </c>
      <c r="I56" s="94">
        <f t="shared" si="6"/>
        <v>23852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198440</v>
      </c>
      <c r="D58" s="233">
        <v>174588</v>
      </c>
      <c r="E58" s="52"/>
      <c r="F58" s="126">
        <f t="shared" si="5"/>
        <v>174588</v>
      </c>
      <c r="G58" s="233">
        <v>23852</v>
      </c>
      <c r="H58" s="181"/>
      <c r="I58" s="96">
        <f t="shared" si="6"/>
        <v>23852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21713</v>
      </c>
      <c r="D59" s="234">
        <f>SUM(D60:D66)</f>
        <v>19805</v>
      </c>
      <c r="E59" s="34">
        <f>SUM(E60:E66)</f>
        <v>0</v>
      </c>
      <c r="F59" s="131">
        <f>D59+E59</f>
        <v>19805</v>
      </c>
      <c r="G59" s="234">
        <f>SUM(G60:G66)</f>
        <v>1908</v>
      </c>
      <c r="H59" s="104">
        <f>SUM(H60:H66)</f>
        <v>0</v>
      </c>
      <c r="I59" s="98">
        <f t="shared" si="6"/>
        <v>1908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3723</v>
      </c>
      <c r="D60" s="233">
        <v>3723</v>
      </c>
      <c r="E60" s="52"/>
      <c r="F60" s="126">
        <f t="shared" si="5"/>
        <v>3723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918</v>
      </c>
      <c r="D61" s="233">
        <v>918</v>
      </c>
      <c r="E61" s="52"/>
      <c r="F61" s="126">
        <f t="shared" si="5"/>
        <v>918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2490</v>
      </c>
      <c r="D64" s="233">
        <v>2490</v>
      </c>
      <c r="E64" s="52"/>
      <c r="F64" s="126">
        <f t="shared" si="5"/>
        <v>2490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11312</v>
      </c>
      <c r="D65" s="233">
        <v>11312</v>
      </c>
      <c r="E65" s="52"/>
      <c r="F65" s="126">
        <f t="shared" si="5"/>
        <v>11312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3270</v>
      </c>
      <c r="D66" s="233">
        <v>1362</v>
      </c>
      <c r="E66" s="52"/>
      <c r="F66" s="126">
        <f t="shared" si="5"/>
        <v>1362</v>
      </c>
      <c r="G66" s="233">
        <v>1908</v>
      </c>
      <c r="H66" s="181"/>
      <c r="I66" s="96">
        <f t="shared" si="6"/>
        <v>1908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68904</v>
      </c>
      <c r="D68" s="229">
        <f>SUM(D69:D70)</f>
        <v>62704</v>
      </c>
      <c r="E68" s="43">
        <f>SUM(E69:E70)</f>
        <v>0</v>
      </c>
      <c r="F68" s="230">
        <f>D68+E68</f>
        <v>62704</v>
      </c>
      <c r="G68" s="229">
        <f>SUM(G69:G70)</f>
        <v>6200</v>
      </c>
      <c r="H68" s="91">
        <f>SUM(H69:H70)</f>
        <v>0</v>
      </c>
      <c r="I68" s="101">
        <f t="shared" si="6"/>
        <v>6200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54032</v>
      </c>
      <c r="D69" s="232">
        <v>47932</v>
      </c>
      <c r="E69" s="47"/>
      <c r="F69" s="127">
        <f t="shared" si="5"/>
        <v>47932</v>
      </c>
      <c r="G69" s="232">
        <v>6100</v>
      </c>
      <c r="H69" s="180"/>
      <c r="I69" s="95">
        <f t="shared" si="6"/>
        <v>6100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14872</v>
      </c>
      <c r="D70" s="234">
        <f>SUM(D71:D75)</f>
        <v>14772</v>
      </c>
      <c r="E70" s="34">
        <f>SUM(E71:E75)</f>
        <v>0</v>
      </c>
      <c r="F70" s="131">
        <f t="shared" si="5"/>
        <v>14772</v>
      </c>
      <c r="G70" s="234">
        <f>SUM(G71:G75)</f>
        <v>100</v>
      </c>
      <c r="H70" s="104">
        <f>SUM(H71:H75)</f>
        <v>0</v>
      </c>
      <c r="I70" s="98">
        <f t="shared" si="6"/>
        <v>100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8895</v>
      </c>
      <c r="D71" s="233">
        <v>8795</v>
      </c>
      <c r="E71" s="52"/>
      <c r="F71" s="126">
        <f t="shared" si="5"/>
        <v>8795</v>
      </c>
      <c r="G71" s="233">
        <v>100</v>
      </c>
      <c r="H71" s="181"/>
      <c r="I71" s="96">
        <f t="shared" si="6"/>
        <v>100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5977</v>
      </c>
      <c r="D74" s="233">
        <v>5977</v>
      </c>
      <c r="E74" s="52"/>
      <c r="F74" s="126">
        <f t="shared" si="5"/>
        <v>5977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40060</v>
      </c>
      <c r="D76" s="227">
        <f>SUM(D77,D84,D131,D165,D166,D173)</f>
        <v>33202</v>
      </c>
      <c r="E76" s="88">
        <f>SUM(E77,E84,E131,E165,E166,E173)</f>
        <v>1228</v>
      </c>
      <c r="F76" s="228">
        <f t="shared" si="5"/>
        <v>34430</v>
      </c>
      <c r="G76" s="227">
        <f>SUM(G77,G84,G131,G165,G166,G173)</f>
        <v>0</v>
      </c>
      <c r="H76" s="178">
        <f>SUM(H77,H84,H131,H165,H166,H173)</f>
        <v>637</v>
      </c>
      <c r="I76" s="89">
        <f t="shared" si="6"/>
        <v>637</v>
      </c>
      <c r="J76" s="227">
        <f>SUM(J77,J84,J131,J165,J166,J173)</f>
        <v>3320</v>
      </c>
      <c r="K76" s="178">
        <f>SUM(K77,K84,K131,K165,K166,K173)</f>
        <v>1253</v>
      </c>
      <c r="L76" s="89">
        <f t="shared" si="7"/>
        <v>4573</v>
      </c>
      <c r="M76" s="122">
        <f>SUM(M77,M84,M131,M165,M166,M173)</f>
        <v>629</v>
      </c>
      <c r="N76" s="88">
        <f>SUM(N77,N84,N131,N165,N166,N173)</f>
        <v>-209</v>
      </c>
      <c r="O76" s="89">
        <f t="shared" si="8"/>
        <v>420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108</v>
      </c>
      <c r="D77" s="229">
        <f>SUM(D78,D81)</f>
        <v>108</v>
      </c>
      <c r="E77" s="43">
        <f>SUM(E78,E81)</f>
        <v>0</v>
      </c>
      <c r="F77" s="230">
        <f t="shared" si="5"/>
        <v>108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108</v>
      </c>
      <c r="D78" s="237">
        <f>SUM(D79:D80)</f>
        <v>108</v>
      </c>
      <c r="E78" s="60">
        <f>SUM(E79:E80)</f>
        <v>0</v>
      </c>
      <c r="F78" s="238">
        <f t="shared" si="5"/>
        <v>108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108</v>
      </c>
      <c r="D80" s="233">
        <v>108</v>
      </c>
      <c r="E80" s="52"/>
      <c r="F80" s="126">
        <f t="shared" si="5"/>
        <v>108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30630</v>
      </c>
      <c r="D84" s="229">
        <f>SUM(D85,D90,D96,D104,D113,D117,D123,D129)</f>
        <v>28149</v>
      </c>
      <c r="E84" s="43">
        <f>SUM(E85,E90,E96,E104,E113,E117,E123,E129)</f>
        <v>1228</v>
      </c>
      <c r="F84" s="230">
        <f t="shared" si="5"/>
        <v>29377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1253</v>
      </c>
      <c r="L84" s="101">
        <f t="shared" si="7"/>
        <v>1253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737</v>
      </c>
      <c r="D85" s="115">
        <f>SUM(D86:D89)</f>
        <v>737</v>
      </c>
      <c r="E85" s="93">
        <f>SUM(E86:E89)</f>
        <v>0</v>
      </c>
      <c r="F85" s="231">
        <f t="shared" si="5"/>
        <v>737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588</v>
      </c>
      <c r="D87" s="233">
        <v>588</v>
      </c>
      <c r="E87" s="52"/>
      <c r="F87" s="126">
        <f t="shared" si="5"/>
        <v>588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120</v>
      </c>
      <c r="D88" s="233">
        <v>120</v>
      </c>
      <c r="E88" s="52"/>
      <c r="F88" s="126">
        <f t="shared" si="5"/>
        <v>120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29</v>
      </c>
      <c r="D89" s="233">
        <v>29</v>
      </c>
      <c r="E89" s="52"/>
      <c r="F89" s="126">
        <f t="shared" si="5"/>
        <v>29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21704</v>
      </c>
      <c r="D90" s="234">
        <f>SUM(D91:D95)</f>
        <v>21633</v>
      </c>
      <c r="E90" s="34">
        <f>SUM(E91:E95)</f>
        <v>71</v>
      </c>
      <c r="F90" s="131">
        <f t="shared" si="5"/>
        <v>21704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11318</v>
      </c>
      <c r="D91" s="233">
        <v>11318</v>
      </c>
      <c r="E91" s="52"/>
      <c r="F91" s="126">
        <f t="shared" si="5"/>
        <v>11318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3529</v>
      </c>
      <c r="D92" s="233">
        <v>3529</v>
      </c>
      <c r="E92" s="52"/>
      <c r="F92" s="126">
        <f t="shared" si="5"/>
        <v>3529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6549</v>
      </c>
      <c r="D93" s="233">
        <v>6549</v>
      </c>
      <c r="E93" s="52"/>
      <c r="F93" s="126">
        <f t="shared" si="5"/>
        <v>6549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308</v>
      </c>
      <c r="D94" s="233">
        <v>237</v>
      </c>
      <c r="E94" s="52">
        <f>93-22</f>
        <v>71</v>
      </c>
      <c r="F94" s="126">
        <f t="shared" si="5"/>
        <v>308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 t="s">
        <v>336</v>
      </c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410</v>
      </c>
      <c r="D96" s="234">
        <f>SUM(D97:D103)</f>
        <v>410</v>
      </c>
      <c r="E96" s="34">
        <f>SUM(E97:E103)</f>
        <v>0</v>
      </c>
      <c r="F96" s="131">
        <f t="shared" si="5"/>
        <v>410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410</v>
      </c>
      <c r="D103" s="233">
        <f>220+120+70</f>
        <v>410</v>
      </c>
      <c r="E103" s="52"/>
      <c r="F103" s="126">
        <f t="shared" si="5"/>
        <v>410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6338</v>
      </c>
      <c r="D104" s="234">
        <f>SUM(D105:D112)</f>
        <v>5203</v>
      </c>
      <c r="E104" s="34">
        <f>SUM(E105:E112)</f>
        <v>1135</v>
      </c>
      <c r="F104" s="131">
        <f t="shared" si="5"/>
        <v>6338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240</v>
      </c>
      <c r="D105" s="233">
        <v>240</v>
      </c>
      <c r="E105" s="52"/>
      <c r="F105" s="126">
        <f t="shared" si="5"/>
        <v>240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343</v>
      </c>
      <c r="D107" s="233">
        <f>413-70</f>
        <v>343</v>
      </c>
      <c r="E107" s="52"/>
      <c r="F107" s="126">
        <f t="shared" si="5"/>
        <v>343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4175</v>
      </c>
      <c r="D108" s="233">
        <v>3040</v>
      </c>
      <c r="E108" s="52">
        <v>1135</v>
      </c>
      <c r="F108" s="126">
        <f t="shared" si="5"/>
        <v>4175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 t="s">
        <v>354</v>
      </c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1580</v>
      </c>
      <c r="D112" s="233">
        <v>1580</v>
      </c>
      <c r="E112" s="52"/>
      <c r="F112" s="126">
        <f t="shared" si="5"/>
        <v>1580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166</v>
      </c>
      <c r="D113" s="234">
        <f>SUM(D114:D116)</f>
        <v>166</v>
      </c>
      <c r="E113" s="34">
        <f>SUM(E114:E116)</f>
        <v>0</v>
      </c>
      <c r="F113" s="131">
        <f t="shared" si="5"/>
        <v>166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166</v>
      </c>
      <c r="D114" s="233">
        <v>166</v>
      </c>
      <c r="E114" s="52"/>
      <c r="F114" s="126">
        <f t="shared" si="5"/>
        <v>166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22</v>
      </c>
      <c r="D117" s="234">
        <f>SUM(D118:D122)</f>
        <v>0</v>
      </c>
      <c r="E117" s="34">
        <f>SUM(E118:E122)</f>
        <v>22</v>
      </c>
      <c r="F117" s="131">
        <f t="shared" si="10"/>
        <v>22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22</v>
      </c>
      <c r="D122" s="233"/>
      <c r="E122" s="52">
        <v>22</v>
      </c>
      <c r="F122" s="126">
        <f t="shared" si="10"/>
        <v>22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 t="s">
        <v>337</v>
      </c>
    </row>
    <row r="123" spans="1:16" x14ac:dyDescent="0.25">
      <c r="A123" s="97">
        <v>2270</v>
      </c>
      <c r="B123" s="50" t="s">
        <v>104</v>
      </c>
      <c r="C123" s="343">
        <f t="shared" si="9"/>
        <v>1253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1253</v>
      </c>
      <c r="L123" s="98">
        <f t="shared" si="12"/>
        <v>1253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1253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>
        <v>1253</v>
      </c>
      <c r="L128" s="96">
        <f t="shared" si="12"/>
        <v>1253</v>
      </c>
      <c r="M128" s="110"/>
      <c r="N128" s="52"/>
      <c r="O128" s="96">
        <f t="shared" si="13"/>
        <v>0</v>
      </c>
      <c r="P128" s="351" t="s">
        <v>338</v>
      </c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" si="14">SUM(D130)</f>
        <v>0</v>
      </c>
      <c r="E129" s="60">
        <f t="shared" ref="E129:N129" si="15">SUM(E130)</f>
        <v>0</v>
      </c>
      <c r="F129" s="238">
        <f t="shared" si="10"/>
        <v>0</v>
      </c>
      <c r="G129" s="237">
        <f t="shared" ref="G129" si="16">SUM(G130)</f>
        <v>0</v>
      </c>
      <c r="H129" s="183">
        <f t="shared" si="15"/>
        <v>0</v>
      </c>
      <c r="I129" s="103">
        <f t="shared" si="11"/>
        <v>0</v>
      </c>
      <c r="J129" s="237">
        <f t="shared" ref="J129" si="17">SUM(J130)</f>
        <v>0</v>
      </c>
      <c r="K129" s="183">
        <f t="shared" si="15"/>
        <v>0</v>
      </c>
      <c r="L129" s="103">
        <f t="shared" si="12"/>
        <v>0</v>
      </c>
      <c r="M129" s="119">
        <f t="shared" ref="M129" si="18">SUM(M130)</f>
        <v>0</v>
      </c>
      <c r="N129" s="34">
        <f t="shared" si="15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9322</v>
      </c>
      <c r="D131" s="229">
        <f>SUM(D132,D137,D141,D142,D145,D152,D160,D161,D164)</f>
        <v>4945</v>
      </c>
      <c r="E131" s="43">
        <f>SUM(E132,E137,E141,E142,E145,E152,E160,E161,E164)</f>
        <v>0</v>
      </c>
      <c r="F131" s="230">
        <f t="shared" si="10"/>
        <v>4945</v>
      </c>
      <c r="G131" s="229">
        <f>SUM(G132,G137,G141,G142,G145,G152,G160,G161,G164)</f>
        <v>0</v>
      </c>
      <c r="H131" s="91">
        <f>SUM(H132,H137,H141,H142,H145,H152,H160,H161,H164)</f>
        <v>637</v>
      </c>
      <c r="I131" s="101">
        <f t="shared" si="11"/>
        <v>637</v>
      </c>
      <c r="J131" s="229">
        <f>SUM(J132,J137,J141,J142,J145,J152,J160,J161,J164)</f>
        <v>3320</v>
      </c>
      <c r="K131" s="91">
        <f>SUM(K132,K137,K141,K142,K145,K152,K160,K161,K164)</f>
        <v>0</v>
      </c>
      <c r="L131" s="101">
        <f t="shared" si="12"/>
        <v>3320</v>
      </c>
      <c r="M131" s="109">
        <f>SUM(M132,M137,M141,M142,M145,M152,M160,M161,M164)</f>
        <v>629</v>
      </c>
      <c r="N131" s="43">
        <f>SUM(N132,N137,N141,N142,N145,N152,N160,N161,N164)</f>
        <v>-209</v>
      </c>
      <c r="O131" s="101">
        <f t="shared" si="13"/>
        <v>420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2488</v>
      </c>
      <c r="D132" s="342">
        <f>SUM(D133:D136)</f>
        <v>2488</v>
      </c>
      <c r="E132" s="183">
        <f>SUM(E133:E136)</f>
        <v>0</v>
      </c>
      <c r="F132" s="238">
        <f t="shared" si="10"/>
        <v>2488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303</v>
      </c>
      <c r="D133" s="233">
        <f>260+43</f>
        <v>303</v>
      </c>
      <c r="E133" s="52"/>
      <c r="F133" s="126">
        <f t="shared" si="10"/>
        <v>303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2185</v>
      </c>
      <c r="D134" s="233">
        <f>1649+450+86</f>
        <v>2185</v>
      </c>
      <c r="E134" s="52"/>
      <c r="F134" s="126">
        <f t="shared" si="10"/>
        <v>2185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272</v>
      </c>
      <c r="D137" s="234">
        <f>SUM(D138:D140)</f>
        <v>72</v>
      </c>
      <c r="E137" s="34">
        <f>SUM(E138:E140)</f>
        <v>0</v>
      </c>
      <c r="F137" s="131">
        <f t="shared" si="10"/>
        <v>72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200</v>
      </c>
      <c r="K137" s="104">
        <f>SUM(K138:K140)</f>
        <v>0</v>
      </c>
      <c r="L137" s="98">
        <f t="shared" si="12"/>
        <v>200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272</v>
      </c>
      <c r="D139" s="233">
        <v>72</v>
      </c>
      <c r="E139" s="52"/>
      <c r="F139" s="126">
        <f t="shared" si="10"/>
        <v>72</v>
      </c>
      <c r="G139" s="233"/>
      <c r="H139" s="181"/>
      <c r="I139" s="96">
        <f t="shared" si="11"/>
        <v>0</v>
      </c>
      <c r="J139" s="233">
        <v>200</v>
      </c>
      <c r="K139" s="181"/>
      <c r="L139" s="96">
        <f t="shared" si="12"/>
        <v>200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130</v>
      </c>
      <c r="D142" s="234">
        <f>SUM(D143:D144)</f>
        <v>130</v>
      </c>
      <c r="E142" s="34">
        <f>SUM(E143:E144)</f>
        <v>0</v>
      </c>
      <c r="F142" s="131">
        <f t="shared" si="10"/>
        <v>130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130</v>
      </c>
      <c r="D143" s="233">
        <v>130</v>
      </c>
      <c r="E143" s="52"/>
      <c r="F143" s="126">
        <f t="shared" si="10"/>
        <v>130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1790</v>
      </c>
      <c r="D145" s="115">
        <f>SUM(D146:D151)</f>
        <v>1790</v>
      </c>
      <c r="E145" s="93">
        <f>SUM(E146:E151)</f>
        <v>0</v>
      </c>
      <c r="F145" s="231">
        <f t="shared" si="10"/>
        <v>1790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492</v>
      </c>
      <c r="D146" s="232">
        <v>492</v>
      </c>
      <c r="E146" s="47"/>
      <c r="F146" s="127">
        <f t="shared" si="10"/>
        <v>492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1298</v>
      </c>
      <c r="D147" s="233">
        <v>1298</v>
      </c>
      <c r="E147" s="52"/>
      <c r="F147" s="126">
        <f t="shared" si="10"/>
        <v>1298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3220</v>
      </c>
      <c r="D152" s="234">
        <f>SUM(D153:D159)</f>
        <v>100</v>
      </c>
      <c r="E152" s="34">
        <f>SUM(E153:E159)</f>
        <v>0</v>
      </c>
      <c r="F152" s="131">
        <f t="shared" si="10"/>
        <v>100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3120</v>
      </c>
      <c r="K152" s="104">
        <f>SUM(K153:K159)</f>
        <v>0</v>
      </c>
      <c r="L152" s="98">
        <f t="shared" si="12"/>
        <v>3120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100</v>
      </c>
      <c r="D154" s="233">
        <v>100</v>
      </c>
      <c r="E154" s="52"/>
      <c r="F154" s="126">
        <f t="shared" si="10"/>
        <v>100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3120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>
        <v>3120</v>
      </c>
      <c r="K155" s="181"/>
      <c r="L155" s="96">
        <f t="shared" si="12"/>
        <v>3120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1422</v>
      </c>
      <c r="D160" s="235">
        <v>365</v>
      </c>
      <c r="E160" s="99"/>
      <c r="F160" s="236">
        <f t="shared" si="10"/>
        <v>365</v>
      </c>
      <c r="G160" s="235"/>
      <c r="H160" s="182">
        <v>637</v>
      </c>
      <c r="I160" s="100">
        <f t="shared" si="11"/>
        <v>637</v>
      </c>
      <c r="J160" s="235"/>
      <c r="K160" s="182"/>
      <c r="L160" s="100">
        <f t="shared" si="12"/>
        <v>0</v>
      </c>
      <c r="M160" s="282">
        <v>629</v>
      </c>
      <c r="N160" s="99">
        <v>-209</v>
      </c>
      <c r="O160" s="100">
        <f t="shared" si="13"/>
        <v>420</v>
      </c>
      <c r="P160" s="329" t="s">
        <v>355</v>
      </c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>SUM(G167,G172)</f>
        <v>0</v>
      </c>
      <c r="H166" s="91">
        <f t="shared" ref="H166" si="19">SUM(H167,H172)</f>
        <v>0</v>
      </c>
      <c r="I166" s="101">
        <f t="shared" si="11"/>
        <v>0</v>
      </c>
      <c r="J166" s="229">
        <f>SUM(J167,J172)</f>
        <v>0</v>
      </c>
      <c r="K166" s="91">
        <f t="shared" ref="K166" si="20">SUM(K167,K172)</f>
        <v>0</v>
      </c>
      <c r="L166" s="101">
        <f t="shared" si="12"/>
        <v>0</v>
      </c>
      <c r="M166" s="123">
        <f>SUM(M167,M172)</f>
        <v>0</v>
      </c>
      <c r="N166" s="114">
        <f t="shared" ref="N166" si="21">SUM(N167,N172)</f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>SUM(G168:G171)</f>
        <v>0</v>
      </c>
      <c r="H167" s="183">
        <f t="shared" ref="H167" si="22">SUM(H168:H171)</f>
        <v>0</v>
      </c>
      <c r="I167" s="103">
        <f t="shared" si="11"/>
        <v>0</v>
      </c>
      <c r="J167" s="237">
        <f>SUM(J168:J171)</f>
        <v>0</v>
      </c>
      <c r="K167" s="183">
        <f t="shared" ref="K167" si="23">SUM(K168:K171)</f>
        <v>0</v>
      </c>
      <c r="L167" s="103">
        <f t="shared" si="12"/>
        <v>0</v>
      </c>
      <c r="M167" s="289">
        <f>SUM(M168:M171)</f>
        <v>0</v>
      </c>
      <c r="N167" s="292">
        <f t="shared" ref="N167" si="24">SUM(N168:N171)</f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>SUM(G176,G180)</f>
        <v>0</v>
      </c>
      <c r="H175" s="91">
        <f t="shared" ref="H175" si="25">SUM(H176,H180)</f>
        <v>0</v>
      </c>
      <c r="I175" s="101">
        <f t="shared" si="11"/>
        <v>0</v>
      </c>
      <c r="J175" s="229">
        <f>SUM(J176,J180)</f>
        <v>0</v>
      </c>
      <c r="K175" s="91">
        <f t="shared" ref="K175" si="26">SUM(K176,K180)</f>
        <v>0</v>
      </c>
      <c r="L175" s="101">
        <f t="shared" si="12"/>
        <v>0</v>
      </c>
      <c r="M175" s="123">
        <f>SUM(M176,M180)</f>
        <v>0</v>
      </c>
      <c r="N175" s="114">
        <f t="shared" ref="N175" si="27">SUM(N176,N180)</f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8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>SUM(G181:G184)</f>
        <v>0</v>
      </c>
      <c r="H180" s="183">
        <f t="shared" ref="H180" si="29">SUM(H181:H184)</f>
        <v>0</v>
      </c>
      <c r="I180" s="103">
        <f t="shared" si="11"/>
        <v>0</v>
      </c>
      <c r="J180" s="237">
        <f>SUM(J181:J184)</f>
        <v>0</v>
      </c>
      <c r="K180" s="183">
        <f t="shared" ref="K180" si="30">SUM(K181:K184)</f>
        <v>0</v>
      </c>
      <c r="L180" s="103">
        <f t="shared" si="12"/>
        <v>0</v>
      </c>
      <c r="M180" s="125">
        <f>SUM(M181:M184)</f>
        <v>0</v>
      </c>
      <c r="N180" s="293">
        <f t="shared" ref="N180" si="31">SUM(N181:N184)</f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8"/>
        <v>0</v>
      </c>
      <c r="D181" s="233"/>
      <c r="E181" s="52"/>
      <c r="F181" s="126">
        <f t="shared" ref="F181:F244" si="32">D181+E181</f>
        <v>0</v>
      </c>
      <c r="G181" s="233"/>
      <c r="H181" s="181"/>
      <c r="I181" s="96">
        <f t="shared" ref="I181:I244" si="33">G181+H181</f>
        <v>0</v>
      </c>
      <c r="J181" s="233"/>
      <c r="K181" s="181"/>
      <c r="L181" s="96">
        <f t="shared" ref="L181:L244" si="34">J181+K181</f>
        <v>0</v>
      </c>
      <c r="M181" s="110"/>
      <c r="N181" s="52"/>
      <c r="O181" s="96">
        <f t="shared" ref="O181:O244" si="35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8"/>
        <v>0</v>
      </c>
      <c r="D182" s="233"/>
      <c r="E182" s="52"/>
      <c r="F182" s="126">
        <f t="shared" si="32"/>
        <v>0</v>
      </c>
      <c r="G182" s="233"/>
      <c r="H182" s="181"/>
      <c r="I182" s="96">
        <f t="shared" si="33"/>
        <v>0</v>
      </c>
      <c r="J182" s="233"/>
      <c r="K182" s="181"/>
      <c r="L182" s="96">
        <f t="shared" si="34"/>
        <v>0</v>
      </c>
      <c r="M182" s="110"/>
      <c r="N182" s="52"/>
      <c r="O182" s="96">
        <f t="shared" si="35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8"/>
        <v>0</v>
      </c>
      <c r="D183" s="233"/>
      <c r="E183" s="52"/>
      <c r="F183" s="126">
        <f t="shared" si="32"/>
        <v>0</v>
      </c>
      <c r="G183" s="233"/>
      <c r="H183" s="181"/>
      <c r="I183" s="96">
        <f t="shared" si="33"/>
        <v>0</v>
      </c>
      <c r="J183" s="233"/>
      <c r="K183" s="181"/>
      <c r="L183" s="96">
        <f t="shared" si="34"/>
        <v>0</v>
      </c>
      <c r="M183" s="110"/>
      <c r="N183" s="52"/>
      <c r="O183" s="96">
        <f t="shared" si="35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8"/>
        <v>0</v>
      </c>
      <c r="D184" s="241"/>
      <c r="E184" s="112"/>
      <c r="F184" s="242">
        <f t="shared" si="32"/>
        <v>0</v>
      </c>
      <c r="G184" s="241"/>
      <c r="H184" s="185"/>
      <c r="I184" s="135">
        <f t="shared" si="33"/>
        <v>0</v>
      </c>
      <c r="J184" s="241"/>
      <c r="K184" s="185"/>
      <c r="L184" s="135">
        <f t="shared" si="34"/>
        <v>0</v>
      </c>
      <c r="M184" s="113"/>
      <c r="N184" s="112"/>
      <c r="O184" s="135">
        <f t="shared" si="35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8"/>
        <v>0</v>
      </c>
      <c r="D185" s="243">
        <f>SUM(D186:D187)</f>
        <v>0</v>
      </c>
      <c r="E185" s="114">
        <f>SUM(E186:E187)</f>
        <v>0</v>
      </c>
      <c r="F185" s="140">
        <f t="shared" si="32"/>
        <v>0</v>
      </c>
      <c r="G185" s="243">
        <f>SUM(G186:G187)</f>
        <v>0</v>
      </c>
      <c r="H185" s="186">
        <f t="shared" ref="H185" si="36">SUM(H186:H187)</f>
        <v>0</v>
      </c>
      <c r="I185" s="141">
        <f t="shared" si="33"/>
        <v>0</v>
      </c>
      <c r="J185" s="243">
        <f>SUM(J186:J187)</f>
        <v>0</v>
      </c>
      <c r="K185" s="186">
        <f t="shared" ref="K185" si="37">SUM(K186:K187)</f>
        <v>0</v>
      </c>
      <c r="L185" s="141">
        <f t="shared" si="34"/>
        <v>0</v>
      </c>
      <c r="M185" s="123">
        <f>SUM(M186:M187)</f>
        <v>0</v>
      </c>
      <c r="N185" s="114">
        <f t="shared" ref="N185" si="38">SUM(N186:N187)</f>
        <v>0</v>
      </c>
      <c r="O185" s="141">
        <f t="shared" si="35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8"/>
        <v>0</v>
      </c>
      <c r="D186" s="235"/>
      <c r="E186" s="99"/>
      <c r="F186" s="236">
        <f t="shared" si="32"/>
        <v>0</v>
      </c>
      <c r="G186" s="235"/>
      <c r="H186" s="182"/>
      <c r="I186" s="100">
        <f t="shared" si="33"/>
        <v>0</v>
      </c>
      <c r="J186" s="235"/>
      <c r="K186" s="182"/>
      <c r="L186" s="100">
        <f t="shared" si="34"/>
        <v>0</v>
      </c>
      <c r="M186" s="282"/>
      <c r="N186" s="99"/>
      <c r="O186" s="100">
        <f t="shared" si="35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8"/>
        <v>0</v>
      </c>
      <c r="D187" s="232"/>
      <c r="E187" s="47"/>
      <c r="F187" s="127">
        <f t="shared" si="32"/>
        <v>0</v>
      </c>
      <c r="G187" s="232"/>
      <c r="H187" s="180"/>
      <c r="I187" s="95">
        <f t="shared" si="33"/>
        <v>0</v>
      </c>
      <c r="J187" s="232"/>
      <c r="K187" s="180"/>
      <c r="L187" s="95">
        <f t="shared" si="34"/>
        <v>0</v>
      </c>
      <c r="M187" s="275"/>
      <c r="N187" s="47"/>
      <c r="O187" s="95">
        <f t="shared" si="35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8"/>
        <v>0</v>
      </c>
      <c r="D188" s="227">
        <f>SUM(D189,D192)</f>
        <v>0</v>
      </c>
      <c r="E188" s="88">
        <f>SUM(E189,E192)</f>
        <v>0</v>
      </c>
      <c r="F188" s="228">
        <f t="shared" si="32"/>
        <v>0</v>
      </c>
      <c r="G188" s="227">
        <f>SUM(G189,G192)</f>
        <v>0</v>
      </c>
      <c r="H188" s="178">
        <f>SUM(H189,H192)</f>
        <v>0</v>
      </c>
      <c r="I188" s="89">
        <f t="shared" si="33"/>
        <v>0</v>
      </c>
      <c r="J188" s="227">
        <f>SUM(J189,J192)</f>
        <v>0</v>
      </c>
      <c r="K188" s="178">
        <f>SUM(K189,K192)</f>
        <v>0</v>
      </c>
      <c r="L188" s="89">
        <f t="shared" si="34"/>
        <v>0</v>
      </c>
      <c r="M188" s="122">
        <f>SUM(M189,M192)</f>
        <v>0</v>
      </c>
      <c r="N188" s="88">
        <f>SUM(N189,N192)</f>
        <v>0</v>
      </c>
      <c r="O188" s="89">
        <f t="shared" si="35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8"/>
        <v>0</v>
      </c>
      <c r="D189" s="229">
        <f>SUM(D190,D191)</f>
        <v>0</v>
      </c>
      <c r="E189" s="43">
        <f>SUM(E190,E191)</f>
        <v>0</v>
      </c>
      <c r="F189" s="230">
        <f t="shared" si="32"/>
        <v>0</v>
      </c>
      <c r="G189" s="229">
        <f>SUM(G190,G191)</f>
        <v>0</v>
      </c>
      <c r="H189" s="91">
        <f>SUM(H190,H191)</f>
        <v>0</v>
      </c>
      <c r="I189" s="101">
        <f t="shared" si="33"/>
        <v>0</v>
      </c>
      <c r="J189" s="229">
        <f>SUM(J190,J191)</f>
        <v>0</v>
      </c>
      <c r="K189" s="91">
        <f>SUM(K190,K191)</f>
        <v>0</v>
      </c>
      <c r="L189" s="101">
        <f t="shared" si="34"/>
        <v>0</v>
      </c>
      <c r="M189" s="109">
        <f>SUM(M190,M191)</f>
        <v>0</v>
      </c>
      <c r="N189" s="43">
        <f>SUM(N190,N191)</f>
        <v>0</v>
      </c>
      <c r="O189" s="101">
        <f t="shared" si="35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8"/>
        <v>0</v>
      </c>
      <c r="D190" s="232"/>
      <c r="E190" s="47"/>
      <c r="F190" s="127">
        <f t="shared" si="32"/>
        <v>0</v>
      </c>
      <c r="G190" s="232"/>
      <c r="H190" s="180"/>
      <c r="I190" s="95">
        <f t="shared" si="33"/>
        <v>0</v>
      </c>
      <c r="J190" s="232"/>
      <c r="K190" s="180"/>
      <c r="L190" s="95">
        <f t="shared" si="34"/>
        <v>0</v>
      </c>
      <c r="M190" s="275"/>
      <c r="N190" s="47"/>
      <c r="O190" s="95">
        <f t="shared" si="35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8"/>
        <v>0</v>
      </c>
      <c r="D191" s="233"/>
      <c r="E191" s="52"/>
      <c r="F191" s="126">
        <f t="shared" si="32"/>
        <v>0</v>
      </c>
      <c r="G191" s="233"/>
      <c r="H191" s="181"/>
      <c r="I191" s="96">
        <f t="shared" si="33"/>
        <v>0</v>
      </c>
      <c r="J191" s="233"/>
      <c r="K191" s="181"/>
      <c r="L191" s="96">
        <f t="shared" si="34"/>
        <v>0</v>
      </c>
      <c r="M191" s="110"/>
      <c r="N191" s="52"/>
      <c r="O191" s="96">
        <f t="shared" si="35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8"/>
        <v>0</v>
      </c>
      <c r="D192" s="229">
        <f>SUM(D193)</f>
        <v>0</v>
      </c>
      <c r="E192" s="43">
        <f>SUM(E193)</f>
        <v>0</v>
      </c>
      <c r="F192" s="230">
        <f t="shared" si="32"/>
        <v>0</v>
      </c>
      <c r="G192" s="229">
        <f>SUM(G193)</f>
        <v>0</v>
      </c>
      <c r="H192" s="91">
        <f>SUM(H193)</f>
        <v>0</v>
      </c>
      <c r="I192" s="101">
        <f t="shared" si="33"/>
        <v>0</v>
      </c>
      <c r="J192" s="229">
        <f>SUM(J193)</f>
        <v>0</v>
      </c>
      <c r="K192" s="91">
        <f>SUM(K193)</f>
        <v>0</v>
      </c>
      <c r="L192" s="101">
        <f t="shared" si="34"/>
        <v>0</v>
      </c>
      <c r="M192" s="109">
        <f>SUM(M193)</f>
        <v>0</v>
      </c>
      <c r="N192" s="43">
        <f>SUM(N193)</f>
        <v>0</v>
      </c>
      <c r="O192" s="101">
        <f t="shared" si="35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8"/>
        <v>0</v>
      </c>
      <c r="D193" s="237">
        <f>SUM(D194:D194)</f>
        <v>0</v>
      </c>
      <c r="E193" s="60">
        <f>SUM(E194:E194)</f>
        <v>0</v>
      </c>
      <c r="F193" s="238">
        <f t="shared" si="32"/>
        <v>0</v>
      </c>
      <c r="G193" s="237">
        <f>SUM(G194:G194)</f>
        <v>0</v>
      </c>
      <c r="H193" s="183">
        <f>SUM(H194:H194)</f>
        <v>0</v>
      </c>
      <c r="I193" s="103">
        <f t="shared" si="33"/>
        <v>0</v>
      </c>
      <c r="J193" s="237">
        <f>SUM(J194:J194)</f>
        <v>0</v>
      </c>
      <c r="K193" s="183">
        <f>SUM(K194:K194)</f>
        <v>0</v>
      </c>
      <c r="L193" s="103">
        <f t="shared" si="34"/>
        <v>0</v>
      </c>
      <c r="M193" s="124">
        <f>SUM(M194:M194)</f>
        <v>0</v>
      </c>
      <c r="N193" s="60">
        <f>SUM(N194:N194)</f>
        <v>0</v>
      </c>
      <c r="O193" s="103">
        <f t="shared" si="35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8"/>
        <v>0</v>
      </c>
      <c r="D194" s="233"/>
      <c r="E194" s="52"/>
      <c r="F194" s="126">
        <f t="shared" si="32"/>
        <v>0</v>
      </c>
      <c r="G194" s="233"/>
      <c r="H194" s="181"/>
      <c r="I194" s="96">
        <f t="shared" si="33"/>
        <v>0</v>
      </c>
      <c r="J194" s="233"/>
      <c r="K194" s="181"/>
      <c r="L194" s="96">
        <f t="shared" si="34"/>
        <v>0</v>
      </c>
      <c r="M194" s="110"/>
      <c r="N194" s="52"/>
      <c r="O194" s="96">
        <f t="shared" si="35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8"/>
        <v>15993</v>
      </c>
      <c r="D195" s="225">
        <f>SUM(D196,D231,D269)</f>
        <v>4345</v>
      </c>
      <c r="E195" s="85">
        <f>SUM(E196,E231,E269)</f>
        <v>0</v>
      </c>
      <c r="F195" s="226">
        <f t="shared" si="32"/>
        <v>4345</v>
      </c>
      <c r="G195" s="225">
        <f>SUM(G196,G231,G269)</f>
        <v>0</v>
      </c>
      <c r="H195" s="177">
        <f>SUM(H196,H231,H269)</f>
        <v>464</v>
      </c>
      <c r="I195" s="86">
        <f t="shared" si="33"/>
        <v>464</v>
      </c>
      <c r="J195" s="225">
        <f>SUM(J196,J231,J269)</f>
        <v>0</v>
      </c>
      <c r="K195" s="177">
        <f>SUM(K196,K231,K269)</f>
        <v>11184</v>
      </c>
      <c r="L195" s="86">
        <f t="shared" si="34"/>
        <v>11184</v>
      </c>
      <c r="M195" s="290">
        <f>SUM(M196,M231,M269)</f>
        <v>0</v>
      </c>
      <c r="N195" s="294">
        <f>SUM(N196,N231,N269)</f>
        <v>0</v>
      </c>
      <c r="O195" s="299">
        <f t="shared" si="35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4809</v>
      </c>
      <c r="D196" s="227">
        <f>D197+D205</f>
        <v>4345</v>
      </c>
      <c r="E196" s="88">
        <f>E197+E205</f>
        <v>0</v>
      </c>
      <c r="F196" s="228">
        <f t="shared" si="32"/>
        <v>4345</v>
      </c>
      <c r="G196" s="227">
        <f>G197+G205</f>
        <v>0</v>
      </c>
      <c r="H196" s="178">
        <f>H197+H205</f>
        <v>464</v>
      </c>
      <c r="I196" s="89">
        <f t="shared" si="33"/>
        <v>464</v>
      </c>
      <c r="J196" s="227">
        <f>J197+J205</f>
        <v>0</v>
      </c>
      <c r="K196" s="178">
        <f>K197+K205</f>
        <v>0</v>
      </c>
      <c r="L196" s="89">
        <f t="shared" si="34"/>
        <v>0</v>
      </c>
      <c r="M196" s="122">
        <f>M197+M205</f>
        <v>0</v>
      </c>
      <c r="N196" s="88">
        <f>N197+N205</f>
        <v>0</v>
      </c>
      <c r="O196" s="89">
        <f t="shared" si="35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8"/>
        <v>255</v>
      </c>
      <c r="D197" s="229">
        <f>D198+D199+D202+D203+D204</f>
        <v>255</v>
      </c>
      <c r="E197" s="43">
        <f>E198+E199+E202+E203+E204</f>
        <v>0</v>
      </c>
      <c r="F197" s="230">
        <f t="shared" si="32"/>
        <v>255</v>
      </c>
      <c r="G197" s="229">
        <f>G198+G199+G202+G203+G204</f>
        <v>0</v>
      </c>
      <c r="H197" s="91">
        <f>H198+H199+H202+H203+H204</f>
        <v>0</v>
      </c>
      <c r="I197" s="101">
        <f t="shared" si="33"/>
        <v>0</v>
      </c>
      <c r="J197" s="229">
        <f>J198+J199+J202+J203+J204</f>
        <v>0</v>
      </c>
      <c r="K197" s="91">
        <f>K198+K199+K202+K203+K204</f>
        <v>0</v>
      </c>
      <c r="L197" s="101">
        <f t="shared" si="34"/>
        <v>0</v>
      </c>
      <c r="M197" s="109">
        <f>M198+M199+M202+M203+M204</f>
        <v>0</v>
      </c>
      <c r="N197" s="43">
        <f>N198+N199+N202+N203+N204</f>
        <v>0</v>
      </c>
      <c r="O197" s="101">
        <f t="shared" si="35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8"/>
        <v>0</v>
      </c>
      <c r="D198" s="232"/>
      <c r="E198" s="47"/>
      <c r="F198" s="127">
        <f t="shared" si="32"/>
        <v>0</v>
      </c>
      <c r="G198" s="232"/>
      <c r="H198" s="180"/>
      <c r="I198" s="95">
        <f t="shared" si="33"/>
        <v>0</v>
      </c>
      <c r="J198" s="232"/>
      <c r="K198" s="180"/>
      <c r="L198" s="95">
        <f t="shared" si="34"/>
        <v>0</v>
      </c>
      <c r="M198" s="275"/>
      <c r="N198" s="47"/>
      <c r="O198" s="95">
        <f t="shared" si="35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8"/>
        <v>255</v>
      </c>
      <c r="D199" s="234">
        <f>D200+D201</f>
        <v>255</v>
      </c>
      <c r="E199" s="34">
        <f>E200+E201</f>
        <v>0</v>
      </c>
      <c r="F199" s="131">
        <f t="shared" si="32"/>
        <v>255</v>
      </c>
      <c r="G199" s="234">
        <f>G200+G201</f>
        <v>0</v>
      </c>
      <c r="H199" s="104">
        <f>H200+H201</f>
        <v>0</v>
      </c>
      <c r="I199" s="98">
        <f t="shared" si="33"/>
        <v>0</v>
      </c>
      <c r="J199" s="234">
        <f>J200+J201</f>
        <v>0</v>
      </c>
      <c r="K199" s="104">
        <f>K200+K201</f>
        <v>0</v>
      </c>
      <c r="L199" s="98">
        <f t="shared" si="34"/>
        <v>0</v>
      </c>
      <c r="M199" s="119">
        <f>M200+M201</f>
        <v>0</v>
      </c>
      <c r="N199" s="34">
        <f>N200+N201</f>
        <v>0</v>
      </c>
      <c r="O199" s="98">
        <f t="shared" si="35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8"/>
        <v>255</v>
      </c>
      <c r="D200" s="233">
        <v>255</v>
      </c>
      <c r="E200" s="52"/>
      <c r="F200" s="126">
        <f t="shared" si="32"/>
        <v>255</v>
      </c>
      <c r="G200" s="233"/>
      <c r="H200" s="181"/>
      <c r="I200" s="96">
        <f t="shared" si="33"/>
        <v>0</v>
      </c>
      <c r="J200" s="233"/>
      <c r="K200" s="181"/>
      <c r="L200" s="96">
        <f t="shared" si="34"/>
        <v>0</v>
      </c>
      <c r="M200" s="110"/>
      <c r="N200" s="52"/>
      <c r="O200" s="96">
        <f t="shared" si="35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8"/>
        <v>0</v>
      </c>
      <c r="D201" s="233"/>
      <c r="E201" s="52"/>
      <c r="F201" s="126">
        <f t="shared" si="32"/>
        <v>0</v>
      </c>
      <c r="G201" s="233"/>
      <c r="H201" s="181"/>
      <c r="I201" s="96">
        <f t="shared" si="33"/>
        <v>0</v>
      </c>
      <c r="J201" s="233"/>
      <c r="K201" s="181"/>
      <c r="L201" s="96">
        <f t="shared" si="34"/>
        <v>0</v>
      </c>
      <c r="M201" s="110"/>
      <c r="N201" s="52"/>
      <c r="O201" s="96">
        <f t="shared" si="35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8"/>
        <v>0</v>
      </c>
      <c r="D202" s="233"/>
      <c r="E202" s="52"/>
      <c r="F202" s="126">
        <f t="shared" si="32"/>
        <v>0</v>
      </c>
      <c r="G202" s="233"/>
      <c r="H202" s="181"/>
      <c r="I202" s="96">
        <f t="shared" si="33"/>
        <v>0</v>
      </c>
      <c r="J202" s="233"/>
      <c r="K202" s="181"/>
      <c r="L202" s="96">
        <f t="shared" si="34"/>
        <v>0</v>
      </c>
      <c r="M202" s="110"/>
      <c r="N202" s="52"/>
      <c r="O202" s="96">
        <f t="shared" si="35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8"/>
        <v>0</v>
      </c>
      <c r="D203" s="233"/>
      <c r="E203" s="52"/>
      <c r="F203" s="126">
        <f t="shared" si="32"/>
        <v>0</v>
      </c>
      <c r="G203" s="233"/>
      <c r="H203" s="181"/>
      <c r="I203" s="96">
        <f t="shared" si="33"/>
        <v>0</v>
      </c>
      <c r="J203" s="233"/>
      <c r="K203" s="181"/>
      <c r="L203" s="96">
        <f t="shared" si="34"/>
        <v>0</v>
      </c>
      <c r="M203" s="110"/>
      <c r="N203" s="52"/>
      <c r="O203" s="96">
        <f t="shared" si="35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8"/>
        <v>0</v>
      </c>
      <c r="D204" s="233"/>
      <c r="E204" s="52"/>
      <c r="F204" s="126">
        <f t="shared" si="32"/>
        <v>0</v>
      </c>
      <c r="G204" s="233"/>
      <c r="H204" s="181"/>
      <c r="I204" s="96">
        <f t="shared" si="33"/>
        <v>0</v>
      </c>
      <c r="J204" s="233"/>
      <c r="K204" s="181"/>
      <c r="L204" s="96">
        <f t="shared" si="34"/>
        <v>0</v>
      </c>
      <c r="M204" s="110"/>
      <c r="N204" s="52"/>
      <c r="O204" s="96">
        <f t="shared" si="35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8"/>
        <v>4554</v>
      </c>
      <c r="D205" s="229">
        <f>D206+D216+D217+D226+D227+D228+D230</f>
        <v>4090</v>
      </c>
      <c r="E205" s="43">
        <f>E206+E216+E217+E226+E227+E228+E230</f>
        <v>0</v>
      </c>
      <c r="F205" s="230">
        <f t="shared" si="32"/>
        <v>4090</v>
      </c>
      <c r="G205" s="229">
        <f>G206+G216+G217+G226+G227+G228+G230</f>
        <v>0</v>
      </c>
      <c r="H205" s="91">
        <f>H206+H216+H217+H226+H227+H228+H230</f>
        <v>464</v>
      </c>
      <c r="I205" s="101">
        <f t="shared" si="33"/>
        <v>464</v>
      </c>
      <c r="J205" s="229">
        <f>J206+J216+J217+J226+J227+J228+J230</f>
        <v>0</v>
      </c>
      <c r="K205" s="91">
        <f>K206+K216+K217+K226+K227+K228+K230</f>
        <v>0</v>
      </c>
      <c r="L205" s="101">
        <f t="shared" si="34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35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8"/>
        <v>0</v>
      </c>
      <c r="D206" s="115">
        <f>SUM(D207:D215)</f>
        <v>0</v>
      </c>
      <c r="E206" s="93">
        <f>SUM(E207:E215)</f>
        <v>0</v>
      </c>
      <c r="F206" s="231">
        <f t="shared" si="32"/>
        <v>0</v>
      </c>
      <c r="G206" s="115">
        <f>SUM(G207:G215)</f>
        <v>0</v>
      </c>
      <c r="H206" s="179">
        <f>SUM(H207:H215)</f>
        <v>0</v>
      </c>
      <c r="I206" s="94">
        <f t="shared" si="33"/>
        <v>0</v>
      </c>
      <c r="J206" s="115">
        <f>SUM(J207:J215)</f>
        <v>0</v>
      </c>
      <c r="K206" s="179">
        <f>SUM(K207:K215)</f>
        <v>0</v>
      </c>
      <c r="L206" s="94">
        <f t="shared" si="34"/>
        <v>0</v>
      </c>
      <c r="M206" s="120">
        <f>SUM(M207:M215)</f>
        <v>0</v>
      </c>
      <c r="N206" s="93">
        <f>SUM(N207:N215)</f>
        <v>0</v>
      </c>
      <c r="O206" s="94">
        <f t="shared" si="35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8"/>
        <v>0</v>
      </c>
      <c r="D207" s="232"/>
      <c r="E207" s="47"/>
      <c r="F207" s="127">
        <f t="shared" si="32"/>
        <v>0</v>
      </c>
      <c r="G207" s="232"/>
      <c r="H207" s="180"/>
      <c r="I207" s="95">
        <f t="shared" si="33"/>
        <v>0</v>
      </c>
      <c r="J207" s="232"/>
      <c r="K207" s="180"/>
      <c r="L207" s="95">
        <f t="shared" si="34"/>
        <v>0</v>
      </c>
      <c r="M207" s="275"/>
      <c r="N207" s="47"/>
      <c r="O207" s="95">
        <f t="shared" si="35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8"/>
        <v>0</v>
      </c>
      <c r="D208" s="233"/>
      <c r="E208" s="52"/>
      <c r="F208" s="126">
        <f t="shared" si="32"/>
        <v>0</v>
      </c>
      <c r="G208" s="233"/>
      <c r="H208" s="181"/>
      <c r="I208" s="96">
        <f t="shared" si="33"/>
        <v>0</v>
      </c>
      <c r="J208" s="233"/>
      <c r="K208" s="181"/>
      <c r="L208" s="96">
        <f t="shared" si="34"/>
        <v>0</v>
      </c>
      <c r="M208" s="110"/>
      <c r="N208" s="52"/>
      <c r="O208" s="96">
        <f t="shared" si="35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8"/>
        <v>0</v>
      </c>
      <c r="D209" s="233"/>
      <c r="E209" s="52"/>
      <c r="F209" s="126">
        <f t="shared" si="32"/>
        <v>0</v>
      </c>
      <c r="G209" s="233"/>
      <c r="H209" s="181"/>
      <c r="I209" s="96">
        <f t="shared" si="33"/>
        <v>0</v>
      </c>
      <c r="J209" s="233"/>
      <c r="K209" s="181"/>
      <c r="L209" s="96">
        <f t="shared" si="34"/>
        <v>0</v>
      </c>
      <c r="M209" s="110"/>
      <c r="N209" s="52"/>
      <c r="O209" s="96">
        <f t="shared" si="35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8"/>
        <v>0</v>
      </c>
      <c r="D210" s="233"/>
      <c r="E210" s="52"/>
      <c r="F210" s="126">
        <f t="shared" si="32"/>
        <v>0</v>
      </c>
      <c r="G210" s="233"/>
      <c r="H210" s="181"/>
      <c r="I210" s="96">
        <f t="shared" si="33"/>
        <v>0</v>
      </c>
      <c r="J210" s="233"/>
      <c r="K210" s="181"/>
      <c r="L210" s="96">
        <f t="shared" si="34"/>
        <v>0</v>
      </c>
      <c r="M210" s="110"/>
      <c r="N210" s="52"/>
      <c r="O210" s="96">
        <f t="shared" si="35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8"/>
        <v>0</v>
      </c>
      <c r="D211" s="233"/>
      <c r="E211" s="52"/>
      <c r="F211" s="126">
        <f t="shared" si="32"/>
        <v>0</v>
      </c>
      <c r="G211" s="233"/>
      <c r="H211" s="181"/>
      <c r="I211" s="96">
        <f t="shared" si="33"/>
        <v>0</v>
      </c>
      <c r="J211" s="233"/>
      <c r="K211" s="181"/>
      <c r="L211" s="96">
        <f t="shared" si="34"/>
        <v>0</v>
      </c>
      <c r="M211" s="110"/>
      <c r="N211" s="52"/>
      <c r="O211" s="96">
        <f t="shared" si="35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8"/>
        <v>0</v>
      </c>
      <c r="D212" s="233"/>
      <c r="E212" s="52"/>
      <c r="F212" s="126">
        <f t="shared" si="32"/>
        <v>0</v>
      </c>
      <c r="G212" s="233"/>
      <c r="H212" s="181"/>
      <c r="I212" s="96">
        <f t="shared" si="33"/>
        <v>0</v>
      </c>
      <c r="J212" s="233"/>
      <c r="K212" s="181"/>
      <c r="L212" s="96">
        <f t="shared" si="34"/>
        <v>0</v>
      </c>
      <c r="M212" s="110"/>
      <c r="N212" s="52"/>
      <c r="O212" s="96">
        <f t="shared" si="35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8"/>
        <v>0</v>
      </c>
      <c r="D213" s="233"/>
      <c r="E213" s="52"/>
      <c r="F213" s="126">
        <f t="shared" si="32"/>
        <v>0</v>
      </c>
      <c r="G213" s="233"/>
      <c r="H213" s="181"/>
      <c r="I213" s="96">
        <f t="shared" si="33"/>
        <v>0</v>
      </c>
      <c r="J213" s="233"/>
      <c r="K213" s="181"/>
      <c r="L213" s="96">
        <f t="shared" si="34"/>
        <v>0</v>
      </c>
      <c r="M213" s="110"/>
      <c r="N213" s="52"/>
      <c r="O213" s="96">
        <f t="shared" si="35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8"/>
        <v>0</v>
      </c>
      <c r="D214" s="233"/>
      <c r="E214" s="52"/>
      <c r="F214" s="126">
        <f t="shared" si="32"/>
        <v>0</v>
      </c>
      <c r="G214" s="233"/>
      <c r="H214" s="181"/>
      <c r="I214" s="96">
        <f t="shared" si="33"/>
        <v>0</v>
      </c>
      <c r="J214" s="233"/>
      <c r="K214" s="181"/>
      <c r="L214" s="96">
        <f t="shared" si="34"/>
        <v>0</v>
      </c>
      <c r="M214" s="110"/>
      <c r="N214" s="52"/>
      <c r="O214" s="96">
        <f t="shared" si="35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8"/>
        <v>0</v>
      </c>
      <c r="D215" s="233"/>
      <c r="E215" s="52"/>
      <c r="F215" s="126">
        <f t="shared" si="32"/>
        <v>0</v>
      </c>
      <c r="G215" s="233"/>
      <c r="H215" s="181"/>
      <c r="I215" s="96">
        <f t="shared" si="33"/>
        <v>0</v>
      </c>
      <c r="J215" s="233"/>
      <c r="K215" s="181"/>
      <c r="L215" s="96">
        <f t="shared" si="34"/>
        <v>0</v>
      </c>
      <c r="M215" s="110"/>
      <c r="N215" s="52"/>
      <c r="O215" s="96">
        <f t="shared" si="35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8"/>
        <v>0</v>
      </c>
      <c r="D216" s="233"/>
      <c r="E216" s="52"/>
      <c r="F216" s="126">
        <f t="shared" si="32"/>
        <v>0</v>
      </c>
      <c r="G216" s="233"/>
      <c r="H216" s="181"/>
      <c r="I216" s="96">
        <f t="shared" si="33"/>
        <v>0</v>
      </c>
      <c r="J216" s="233"/>
      <c r="K216" s="181"/>
      <c r="L216" s="96">
        <f t="shared" si="34"/>
        <v>0</v>
      </c>
      <c r="M216" s="110"/>
      <c r="N216" s="52"/>
      <c r="O216" s="96">
        <f t="shared" si="35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8"/>
        <v>4554</v>
      </c>
      <c r="D217" s="234">
        <f>SUM(D218:D225)</f>
        <v>4090</v>
      </c>
      <c r="E217" s="34">
        <f>SUM(E218:E225)</f>
        <v>0</v>
      </c>
      <c r="F217" s="131">
        <f t="shared" si="32"/>
        <v>4090</v>
      </c>
      <c r="G217" s="234">
        <f>SUM(G218:G225)</f>
        <v>0</v>
      </c>
      <c r="H217" s="104">
        <f>SUM(H218:H225)</f>
        <v>464</v>
      </c>
      <c r="I217" s="98">
        <f t="shared" si="33"/>
        <v>464</v>
      </c>
      <c r="J217" s="234">
        <f>SUM(J218:J225)</f>
        <v>0</v>
      </c>
      <c r="K217" s="104">
        <f>SUM(K218:K225)</f>
        <v>0</v>
      </c>
      <c r="L217" s="98">
        <f t="shared" si="34"/>
        <v>0</v>
      </c>
      <c r="M217" s="119">
        <f>SUM(M218:M225)</f>
        <v>0</v>
      </c>
      <c r="N217" s="34">
        <f>SUM(N218:N225)</f>
        <v>0</v>
      </c>
      <c r="O217" s="98">
        <f t="shared" si="35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8"/>
        <v>0</v>
      </c>
      <c r="D218" s="233"/>
      <c r="E218" s="52"/>
      <c r="F218" s="126">
        <f t="shared" si="32"/>
        <v>0</v>
      </c>
      <c r="G218" s="233"/>
      <c r="H218" s="181"/>
      <c r="I218" s="96">
        <f t="shared" si="33"/>
        <v>0</v>
      </c>
      <c r="J218" s="233"/>
      <c r="K218" s="181"/>
      <c r="L218" s="96">
        <f t="shared" si="34"/>
        <v>0</v>
      </c>
      <c r="M218" s="110"/>
      <c r="N218" s="52"/>
      <c r="O218" s="96">
        <f t="shared" si="35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8"/>
        <v>2000</v>
      </c>
      <c r="D219" s="233">
        <v>2000</v>
      </c>
      <c r="E219" s="52"/>
      <c r="F219" s="126">
        <f t="shared" si="32"/>
        <v>2000</v>
      </c>
      <c r="G219" s="233"/>
      <c r="H219" s="181"/>
      <c r="I219" s="96">
        <f t="shared" si="33"/>
        <v>0</v>
      </c>
      <c r="J219" s="233"/>
      <c r="K219" s="181"/>
      <c r="L219" s="96">
        <f t="shared" si="34"/>
        <v>0</v>
      </c>
      <c r="M219" s="110"/>
      <c r="N219" s="52"/>
      <c r="O219" s="96">
        <f t="shared" si="35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8"/>
        <v>664</v>
      </c>
      <c r="D220" s="233">
        <v>200</v>
      </c>
      <c r="E220" s="52"/>
      <c r="F220" s="126">
        <f t="shared" si="32"/>
        <v>200</v>
      </c>
      <c r="G220" s="233"/>
      <c r="H220" s="181">
        <v>464</v>
      </c>
      <c r="I220" s="96">
        <f t="shared" si="33"/>
        <v>464</v>
      </c>
      <c r="J220" s="233"/>
      <c r="K220" s="181"/>
      <c r="L220" s="96">
        <f t="shared" si="34"/>
        <v>0</v>
      </c>
      <c r="M220" s="110"/>
      <c r="N220" s="52"/>
      <c r="O220" s="96">
        <f t="shared" si="35"/>
        <v>0</v>
      </c>
      <c r="P220" s="351" t="s">
        <v>355</v>
      </c>
    </row>
    <row r="221" spans="1:16" ht="24" x14ac:dyDescent="0.25">
      <c r="A221" s="31">
        <v>5234</v>
      </c>
      <c r="B221" s="50" t="s">
        <v>193</v>
      </c>
      <c r="C221" s="343">
        <f t="shared" si="28"/>
        <v>0</v>
      </c>
      <c r="D221" s="233"/>
      <c r="E221" s="52"/>
      <c r="F221" s="126">
        <f t="shared" si="32"/>
        <v>0</v>
      </c>
      <c r="G221" s="233"/>
      <c r="H221" s="181"/>
      <c r="I221" s="96">
        <f t="shared" si="33"/>
        <v>0</v>
      </c>
      <c r="J221" s="233"/>
      <c r="K221" s="181"/>
      <c r="L221" s="96">
        <f t="shared" si="34"/>
        <v>0</v>
      </c>
      <c r="M221" s="110"/>
      <c r="N221" s="52"/>
      <c r="O221" s="96">
        <f t="shared" si="35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8"/>
        <v>0</v>
      </c>
      <c r="D222" s="233"/>
      <c r="E222" s="52"/>
      <c r="F222" s="126">
        <f t="shared" si="32"/>
        <v>0</v>
      </c>
      <c r="G222" s="233"/>
      <c r="H222" s="181"/>
      <c r="I222" s="96">
        <f t="shared" si="33"/>
        <v>0</v>
      </c>
      <c r="J222" s="233"/>
      <c r="K222" s="181"/>
      <c r="L222" s="96">
        <f t="shared" si="34"/>
        <v>0</v>
      </c>
      <c r="M222" s="110"/>
      <c r="N222" s="52"/>
      <c r="O222" s="96">
        <f t="shared" si="35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8"/>
        <v>0</v>
      </c>
      <c r="D223" s="233"/>
      <c r="E223" s="52"/>
      <c r="F223" s="126">
        <f t="shared" si="32"/>
        <v>0</v>
      </c>
      <c r="G223" s="233"/>
      <c r="H223" s="181"/>
      <c r="I223" s="96">
        <f t="shared" si="33"/>
        <v>0</v>
      </c>
      <c r="J223" s="233"/>
      <c r="K223" s="181"/>
      <c r="L223" s="96">
        <f t="shared" si="34"/>
        <v>0</v>
      </c>
      <c r="M223" s="110"/>
      <c r="N223" s="52"/>
      <c r="O223" s="96">
        <f t="shared" si="35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8"/>
        <v>1890</v>
      </c>
      <c r="D224" s="233">
        <v>1890</v>
      </c>
      <c r="E224" s="52"/>
      <c r="F224" s="126">
        <f t="shared" si="32"/>
        <v>1890</v>
      </c>
      <c r="G224" s="233"/>
      <c r="H224" s="181"/>
      <c r="I224" s="96">
        <f t="shared" si="33"/>
        <v>0</v>
      </c>
      <c r="J224" s="233"/>
      <c r="K224" s="181"/>
      <c r="L224" s="96">
        <f t="shared" si="34"/>
        <v>0</v>
      </c>
      <c r="M224" s="110"/>
      <c r="N224" s="52"/>
      <c r="O224" s="96">
        <f t="shared" si="35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8"/>
        <v>0</v>
      </c>
      <c r="D225" s="233"/>
      <c r="E225" s="52"/>
      <c r="F225" s="126">
        <f t="shared" si="32"/>
        <v>0</v>
      </c>
      <c r="G225" s="233"/>
      <c r="H225" s="181"/>
      <c r="I225" s="96">
        <f t="shared" si="33"/>
        <v>0</v>
      </c>
      <c r="J225" s="233"/>
      <c r="K225" s="181"/>
      <c r="L225" s="96">
        <f t="shared" si="34"/>
        <v>0</v>
      </c>
      <c r="M225" s="110"/>
      <c r="N225" s="52"/>
      <c r="O225" s="96">
        <f t="shared" si="35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8"/>
        <v>0</v>
      </c>
      <c r="D226" s="233"/>
      <c r="E226" s="52"/>
      <c r="F226" s="126">
        <f t="shared" si="32"/>
        <v>0</v>
      </c>
      <c r="G226" s="233"/>
      <c r="H226" s="181"/>
      <c r="I226" s="96">
        <f t="shared" si="33"/>
        <v>0</v>
      </c>
      <c r="J226" s="233"/>
      <c r="K226" s="181"/>
      <c r="L226" s="96">
        <f t="shared" si="34"/>
        <v>0</v>
      </c>
      <c r="M226" s="110"/>
      <c r="N226" s="52"/>
      <c r="O226" s="96">
        <f t="shared" si="35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8"/>
        <v>0</v>
      </c>
      <c r="D227" s="233"/>
      <c r="E227" s="52"/>
      <c r="F227" s="126">
        <f t="shared" si="32"/>
        <v>0</v>
      </c>
      <c r="G227" s="233"/>
      <c r="H227" s="181"/>
      <c r="I227" s="96">
        <f t="shared" si="33"/>
        <v>0</v>
      </c>
      <c r="J227" s="233"/>
      <c r="K227" s="181"/>
      <c r="L227" s="96">
        <f t="shared" si="34"/>
        <v>0</v>
      </c>
      <c r="M227" s="110"/>
      <c r="N227" s="52"/>
      <c r="O227" s="96">
        <f t="shared" si="35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8"/>
        <v>0</v>
      </c>
      <c r="D228" s="234">
        <f>SUM(D229)</f>
        <v>0</v>
      </c>
      <c r="E228" s="34">
        <f>SUM(E229)</f>
        <v>0</v>
      </c>
      <c r="F228" s="131">
        <f t="shared" si="32"/>
        <v>0</v>
      </c>
      <c r="G228" s="234">
        <f>SUM(G229)</f>
        <v>0</v>
      </c>
      <c r="H228" s="104">
        <f>SUM(H229)</f>
        <v>0</v>
      </c>
      <c r="I228" s="98">
        <f t="shared" si="33"/>
        <v>0</v>
      </c>
      <c r="J228" s="234">
        <f>SUM(J229)</f>
        <v>0</v>
      </c>
      <c r="K228" s="104">
        <f>SUM(K229)</f>
        <v>0</v>
      </c>
      <c r="L228" s="98">
        <f t="shared" si="34"/>
        <v>0</v>
      </c>
      <c r="M228" s="119">
        <f>SUM(M229)</f>
        <v>0</v>
      </c>
      <c r="N228" s="34">
        <f>SUM(N229)</f>
        <v>0</v>
      </c>
      <c r="O228" s="98">
        <f t="shared" si="35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8"/>
        <v>0</v>
      </c>
      <c r="D229" s="233"/>
      <c r="E229" s="52"/>
      <c r="F229" s="126">
        <f t="shared" si="32"/>
        <v>0</v>
      </c>
      <c r="G229" s="233"/>
      <c r="H229" s="181"/>
      <c r="I229" s="96">
        <f t="shared" si="33"/>
        <v>0</v>
      </c>
      <c r="J229" s="233"/>
      <c r="K229" s="181"/>
      <c r="L229" s="96">
        <f t="shared" si="34"/>
        <v>0</v>
      </c>
      <c r="M229" s="110"/>
      <c r="N229" s="52"/>
      <c r="O229" s="96">
        <f t="shared" si="35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8"/>
        <v>0</v>
      </c>
      <c r="D230" s="235"/>
      <c r="E230" s="99"/>
      <c r="F230" s="236">
        <f t="shared" si="32"/>
        <v>0</v>
      </c>
      <c r="G230" s="235"/>
      <c r="H230" s="182"/>
      <c r="I230" s="100">
        <f t="shared" si="33"/>
        <v>0</v>
      </c>
      <c r="J230" s="235"/>
      <c r="K230" s="182"/>
      <c r="L230" s="100">
        <f t="shared" si="34"/>
        <v>0</v>
      </c>
      <c r="M230" s="282"/>
      <c r="N230" s="99"/>
      <c r="O230" s="100">
        <f t="shared" si="35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8"/>
        <v>0</v>
      </c>
      <c r="D231" s="227">
        <f>D232+D252+D259</f>
        <v>0</v>
      </c>
      <c r="E231" s="88">
        <f>E232+E252+E259</f>
        <v>0</v>
      </c>
      <c r="F231" s="228">
        <f t="shared" si="32"/>
        <v>0</v>
      </c>
      <c r="G231" s="227">
        <f>G232+G252+G259</f>
        <v>0</v>
      </c>
      <c r="H231" s="178">
        <f>H232+H252+H259</f>
        <v>0</v>
      </c>
      <c r="I231" s="89">
        <f t="shared" si="33"/>
        <v>0</v>
      </c>
      <c r="J231" s="227">
        <f>J232+J252+J259</f>
        <v>0</v>
      </c>
      <c r="K231" s="178">
        <f>K232+K252+K259</f>
        <v>0</v>
      </c>
      <c r="L231" s="89">
        <f t="shared" si="34"/>
        <v>0</v>
      </c>
      <c r="M231" s="122">
        <f>M232+M252+M259</f>
        <v>0</v>
      </c>
      <c r="N231" s="88">
        <f>N232+N252+N259</f>
        <v>0</v>
      </c>
      <c r="O231" s="89">
        <f t="shared" si="35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33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34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35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8"/>
        <v>0</v>
      </c>
      <c r="D233" s="232"/>
      <c r="E233" s="47"/>
      <c r="F233" s="127">
        <f t="shared" si="32"/>
        <v>0</v>
      </c>
      <c r="G233" s="232"/>
      <c r="H233" s="180"/>
      <c r="I233" s="95">
        <f t="shared" si="33"/>
        <v>0</v>
      </c>
      <c r="J233" s="232"/>
      <c r="K233" s="180"/>
      <c r="L233" s="95">
        <f t="shared" si="34"/>
        <v>0</v>
      </c>
      <c r="M233" s="275"/>
      <c r="N233" s="47"/>
      <c r="O233" s="95">
        <f t="shared" si="35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8"/>
        <v>0</v>
      </c>
      <c r="D234" s="233">
        <f>SUM(D235)</f>
        <v>0</v>
      </c>
      <c r="E234" s="181">
        <f>SUM(E235)</f>
        <v>0</v>
      </c>
      <c r="F234" s="131">
        <f t="shared" si="32"/>
        <v>0</v>
      </c>
      <c r="G234" s="233">
        <f>SUM(G235)</f>
        <v>0</v>
      </c>
      <c r="H234" s="181">
        <f>SUM(H235)</f>
        <v>0</v>
      </c>
      <c r="I234" s="98">
        <f t="shared" si="33"/>
        <v>0</v>
      </c>
      <c r="J234" s="233">
        <f>SUM(J235)</f>
        <v>0</v>
      </c>
      <c r="K234" s="181">
        <f>SUM(K235)</f>
        <v>0</v>
      </c>
      <c r="L234" s="98">
        <f t="shared" si="34"/>
        <v>0</v>
      </c>
      <c r="M234" s="233">
        <f>SUM(M235)</f>
        <v>0</v>
      </c>
      <c r="N234" s="181">
        <f>SUM(N235)</f>
        <v>0</v>
      </c>
      <c r="O234" s="98">
        <f t="shared" si="35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8"/>
        <v>0</v>
      </c>
      <c r="D235" s="233"/>
      <c r="E235" s="52"/>
      <c r="F235" s="131">
        <f t="shared" si="32"/>
        <v>0</v>
      </c>
      <c r="G235" s="233"/>
      <c r="H235" s="181"/>
      <c r="I235" s="98">
        <f t="shared" si="33"/>
        <v>0</v>
      </c>
      <c r="J235" s="233"/>
      <c r="K235" s="181"/>
      <c r="L235" s="98">
        <f t="shared" si="34"/>
        <v>0</v>
      </c>
      <c r="M235" s="110"/>
      <c r="N235" s="52"/>
      <c r="O235" s="98">
        <f t="shared" si="35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8"/>
        <v>0</v>
      </c>
      <c r="D236" s="234">
        <f>SUM(D237:D238)</f>
        <v>0</v>
      </c>
      <c r="E236" s="34">
        <f>SUM(E237:E238)</f>
        <v>0</v>
      </c>
      <c r="F236" s="131">
        <f t="shared" si="32"/>
        <v>0</v>
      </c>
      <c r="G236" s="234">
        <f>SUM(G237:G238)</f>
        <v>0</v>
      </c>
      <c r="H236" s="104">
        <f>SUM(H237:H238)</f>
        <v>0</v>
      </c>
      <c r="I236" s="98">
        <f t="shared" si="33"/>
        <v>0</v>
      </c>
      <c r="J236" s="234">
        <f>SUM(J237:J238)</f>
        <v>0</v>
      </c>
      <c r="K236" s="104">
        <f>SUM(K237:K238)</f>
        <v>0</v>
      </c>
      <c r="L236" s="98">
        <f t="shared" si="34"/>
        <v>0</v>
      </c>
      <c r="M236" s="119">
        <f>SUM(M237:M238)</f>
        <v>0</v>
      </c>
      <c r="N236" s="34">
        <f>SUM(N237:N238)</f>
        <v>0</v>
      </c>
      <c r="O236" s="98">
        <f t="shared" si="35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8"/>
        <v>0</v>
      </c>
      <c r="D237" s="233"/>
      <c r="E237" s="52"/>
      <c r="F237" s="126">
        <f t="shared" si="32"/>
        <v>0</v>
      </c>
      <c r="G237" s="233"/>
      <c r="H237" s="181"/>
      <c r="I237" s="96">
        <f t="shared" si="33"/>
        <v>0</v>
      </c>
      <c r="J237" s="233"/>
      <c r="K237" s="181"/>
      <c r="L237" s="96">
        <f t="shared" si="34"/>
        <v>0</v>
      </c>
      <c r="M237" s="110"/>
      <c r="N237" s="52"/>
      <c r="O237" s="96">
        <f t="shared" si="35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8"/>
        <v>0</v>
      </c>
      <c r="D238" s="233"/>
      <c r="E238" s="52"/>
      <c r="F238" s="126">
        <f t="shared" si="32"/>
        <v>0</v>
      </c>
      <c r="G238" s="233"/>
      <c r="H238" s="181"/>
      <c r="I238" s="96">
        <f t="shared" si="33"/>
        <v>0</v>
      </c>
      <c r="J238" s="233"/>
      <c r="K238" s="181"/>
      <c r="L238" s="96">
        <f t="shared" si="34"/>
        <v>0</v>
      </c>
      <c r="M238" s="110"/>
      <c r="N238" s="52"/>
      <c r="O238" s="96">
        <f t="shared" si="35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8"/>
        <v>0</v>
      </c>
      <c r="D239" s="234">
        <f>SUM(D240:D244)</f>
        <v>0</v>
      </c>
      <c r="E239" s="34">
        <f>SUM(E240:E244)</f>
        <v>0</v>
      </c>
      <c r="F239" s="131">
        <f t="shared" si="32"/>
        <v>0</v>
      </c>
      <c r="G239" s="234">
        <f>SUM(G240:G244)</f>
        <v>0</v>
      </c>
      <c r="H239" s="104">
        <f>SUM(H240:H244)</f>
        <v>0</v>
      </c>
      <c r="I239" s="98">
        <f t="shared" si="33"/>
        <v>0</v>
      </c>
      <c r="J239" s="234">
        <f>SUM(J240:J244)</f>
        <v>0</v>
      </c>
      <c r="K239" s="104">
        <f>SUM(K240:K244)</f>
        <v>0</v>
      </c>
      <c r="L239" s="98">
        <f t="shared" si="34"/>
        <v>0</v>
      </c>
      <c r="M239" s="119">
        <f>SUM(M240:M244)</f>
        <v>0</v>
      </c>
      <c r="N239" s="34">
        <f>SUM(N240:N244)</f>
        <v>0</v>
      </c>
      <c r="O239" s="98">
        <f t="shared" si="35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8"/>
        <v>0</v>
      </c>
      <c r="D240" s="233"/>
      <c r="E240" s="52"/>
      <c r="F240" s="126">
        <f t="shared" si="32"/>
        <v>0</v>
      </c>
      <c r="G240" s="233"/>
      <c r="H240" s="181"/>
      <c r="I240" s="96">
        <f t="shared" si="33"/>
        <v>0</v>
      </c>
      <c r="J240" s="233"/>
      <c r="K240" s="181"/>
      <c r="L240" s="96">
        <f t="shared" si="34"/>
        <v>0</v>
      </c>
      <c r="M240" s="110"/>
      <c r="N240" s="52"/>
      <c r="O240" s="96">
        <f t="shared" si="35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8"/>
        <v>0</v>
      </c>
      <c r="D241" s="233"/>
      <c r="E241" s="52"/>
      <c r="F241" s="126">
        <f t="shared" si="32"/>
        <v>0</v>
      </c>
      <c r="G241" s="233"/>
      <c r="H241" s="181"/>
      <c r="I241" s="96">
        <f t="shared" si="33"/>
        <v>0</v>
      </c>
      <c r="J241" s="233"/>
      <c r="K241" s="181"/>
      <c r="L241" s="96">
        <f t="shared" si="34"/>
        <v>0</v>
      </c>
      <c r="M241" s="110"/>
      <c r="N241" s="52"/>
      <c r="O241" s="96">
        <f t="shared" si="35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8"/>
        <v>0</v>
      </c>
      <c r="D242" s="233"/>
      <c r="E242" s="52"/>
      <c r="F242" s="126">
        <f t="shared" si="32"/>
        <v>0</v>
      </c>
      <c r="G242" s="233"/>
      <c r="H242" s="181"/>
      <c r="I242" s="96">
        <f t="shared" si="33"/>
        <v>0</v>
      </c>
      <c r="J242" s="233"/>
      <c r="K242" s="181"/>
      <c r="L242" s="96">
        <f t="shared" si="34"/>
        <v>0</v>
      </c>
      <c r="M242" s="110"/>
      <c r="N242" s="52"/>
      <c r="O242" s="96">
        <f t="shared" si="35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8"/>
        <v>0</v>
      </c>
      <c r="D243" s="233"/>
      <c r="E243" s="52"/>
      <c r="F243" s="126">
        <f t="shared" si="32"/>
        <v>0</v>
      </c>
      <c r="G243" s="233"/>
      <c r="H243" s="181"/>
      <c r="I243" s="96">
        <f t="shared" si="33"/>
        <v>0</v>
      </c>
      <c r="J243" s="233"/>
      <c r="K243" s="181"/>
      <c r="L243" s="96">
        <f t="shared" si="34"/>
        <v>0</v>
      </c>
      <c r="M243" s="110"/>
      <c r="N243" s="52"/>
      <c r="O243" s="96">
        <f t="shared" si="35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8"/>
        <v>0</v>
      </c>
      <c r="D244" s="233"/>
      <c r="E244" s="52"/>
      <c r="F244" s="126">
        <f t="shared" si="32"/>
        <v>0</v>
      </c>
      <c r="G244" s="233"/>
      <c r="H244" s="181"/>
      <c r="I244" s="96">
        <f t="shared" si="33"/>
        <v>0</v>
      </c>
      <c r="J244" s="233"/>
      <c r="K244" s="181"/>
      <c r="L244" s="96">
        <f t="shared" si="34"/>
        <v>0</v>
      </c>
      <c r="M244" s="110"/>
      <c r="N244" s="52"/>
      <c r="O244" s="96">
        <f t="shared" si="35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8"/>
        <v>0</v>
      </c>
      <c r="D245" s="233"/>
      <c r="E245" s="52"/>
      <c r="F245" s="126">
        <f t="shared" ref="F245:F286" si="39">D245+E245</f>
        <v>0</v>
      </c>
      <c r="G245" s="233"/>
      <c r="H245" s="181"/>
      <c r="I245" s="96">
        <f t="shared" ref="I245:I286" si="40">G245+H245</f>
        <v>0</v>
      </c>
      <c r="J245" s="233"/>
      <c r="K245" s="181"/>
      <c r="L245" s="96">
        <f t="shared" ref="L245:L286" si="41">J245+K245</f>
        <v>0</v>
      </c>
      <c r="M245" s="110"/>
      <c r="N245" s="52"/>
      <c r="O245" s="96">
        <f t="shared" ref="O245:O276" si="42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8"/>
        <v>0</v>
      </c>
      <c r="D246" s="233"/>
      <c r="E246" s="52"/>
      <c r="F246" s="126">
        <f t="shared" si="39"/>
        <v>0</v>
      </c>
      <c r="G246" s="233"/>
      <c r="H246" s="181"/>
      <c r="I246" s="96">
        <f t="shared" si="40"/>
        <v>0</v>
      </c>
      <c r="J246" s="233"/>
      <c r="K246" s="181"/>
      <c r="L246" s="96">
        <f t="shared" si="41"/>
        <v>0</v>
      </c>
      <c r="M246" s="110"/>
      <c r="N246" s="52"/>
      <c r="O246" s="96">
        <f t="shared" si="42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8"/>
        <v>0</v>
      </c>
      <c r="D247" s="237">
        <f>SUM(D248:D251)</f>
        <v>0</v>
      </c>
      <c r="E247" s="60">
        <f>SUM(E248:E251)</f>
        <v>0</v>
      </c>
      <c r="F247" s="238">
        <f t="shared" si="39"/>
        <v>0</v>
      </c>
      <c r="G247" s="237">
        <f>SUM(G248:G251)</f>
        <v>0</v>
      </c>
      <c r="H247" s="183">
        <f t="shared" ref="H247" si="43">SUM(H248:H251)</f>
        <v>0</v>
      </c>
      <c r="I247" s="103">
        <f t="shared" si="40"/>
        <v>0</v>
      </c>
      <c r="J247" s="237">
        <f>SUM(J248:J251)</f>
        <v>0</v>
      </c>
      <c r="K247" s="183">
        <f t="shared" ref="K247" si="44">SUM(K248:K251)</f>
        <v>0</v>
      </c>
      <c r="L247" s="103">
        <f t="shared" si="41"/>
        <v>0</v>
      </c>
      <c r="M247" s="125">
        <f>SUM(M248:M251)</f>
        <v>0</v>
      </c>
      <c r="N247" s="293">
        <f t="shared" ref="N247" si="45">SUM(N248:N251)</f>
        <v>0</v>
      </c>
      <c r="O247" s="298">
        <f t="shared" si="42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8"/>
        <v>0</v>
      </c>
      <c r="D248" s="233"/>
      <c r="E248" s="52"/>
      <c r="F248" s="126">
        <f t="shared" si="39"/>
        <v>0</v>
      </c>
      <c r="G248" s="233"/>
      <c r="H248" s="181"/>
      <c r="I248" s="96">
        <f t="shared" si="40"/>
        <v>0</v>
      </c>
      <c r="J248" s="233"/>
      <c r="K248" s="181"/>
      <c r="L248" s="96">
        <f t="shared" si="41"/>
        <v>0</v>
      </c>
      <c r="M248" s="110"/>
      <c r="N248" s="52"/>
      <c r="O248" s="96">
        <f t="shared" si="42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8"/>
        <v>0</v>
      </c>
      <c r="D249" s="233"/>
      <c r="E249" s="52"/>
      <c r="F249" s="126">
        <f t="shared" si="39"/>
        <v>0</v>
      </c>
      <c r="G249" s="233"/>
      <c r="H249" s="181"/>
      <c r="I249" s="96">
        <f t="shared" si="40"/>
        <v>0</v>
      </c>
      <c r="J249" s="233"/>
      <c r="K249" s="181"/>
      <c r="L249" s="96">
        <f t="shared" si="41"/>
        <v>0</v>
      </c>
      <c r="M249" s="110"/>
      <c r="N249" s="52"/>
      <c r="O249" s="96">
        <f t="shared" si="42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8"/>
        <v>0</v>
      </c>
      <c r="D250" s="233"/>
      <c r="E250" s="52"/>
      <c r="F250" s="126">
        <f t="shared" si="39"/>
        <v>0</v>
      </c>
      <c r="G250" s="233"/>
      <c r="H250" s="181"/>
      <c r="I250" s="96">
        <f t="shared" si="40"/>
        <v>0</v>
      </c>
      <c r="J250" s="233"/>
      <c r="K250" s="181"/>
      <c r="L250" s="96">
        <f t="shared" si="41"/>
        <v>0</v>
      </c>
      <c r="M250" s="110"/>
      <c r="N250" s="52"/>
      <c r="O250" s="96">
        <f t="shared" si="42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8"/>
        <v>0</v>
      </c>
      <c r="D251" s="233"/>
      <c r="E251" s="52"/>
      <c r="F251" s="126">
        <f t="shared" si="39"/>
        <v>0</v>
      </c>
      <c r="G251" s="233"/>
      <c r="H251" s="181"/>
      <c r="I251" s="96">
        <f t="shared" si="40"/>
        <v>0</v>
      </c>
      <c r="J251" s="233"/>
      <c r="K251" s="181"/>
      <c r="L251" s="96">
        <f t="shared" si="41"/>
        <v>0</v>
      </c>
      <c r="M251" s="110"/>
      <c r="N251" s="52"/>
      <c r="O251" s="96">
        <f t="shared" si="42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8"/>
        <v>0</v>
      </c>
      <c r="D252" s="229">
        <f>SUM(D253,D257,D258)</f>
        <v>0</v>
      </c>
      <c r="E252" s="43">
        <f>SUM(E253,E257,E258)</f>
        <v>0</v>
      </c>
      <c r="F252" s="230">
        <f t="shared" si="39"/>
        <v>0</v>
      </c>
      <c r="G252" s="229">
        <f>SUM(G253,G257,G258)</f>
        <v>0</v>
      </c>
      <c r="H252" s="91">
        <f t="shared" ref="H252" si="46">SUM(H253,H257,H258)</f>
        <v>0</v>
      </c>
      <c r="I252" s="101">
        <f t="shared" si="40"/>
        <v>0</v>
      </c>
      <c r="J252" s="229">
        <f>SUM(J253,J257,J258)</f>
        <v>0</v>
      </c>
      <c r="K252" s="91">
        <f t="shared" ref="K252" si="47">SUM(K253,K257,K258)</f>
        <v>0</v>
      </c>
      <c r="L252" s="101">
        <f t="shared" si="41"/>
        <v>0</v>
      </c>
      <c r="M252" s="121">
        <f>SUM(M253,M257,M258)</f>
        <v>0</v>
      </c>
      <c r="N252" s="55">
        <f t="shared" ref="N252" si="48">SUM(N253,N257,N258)</f>
        <v>0</v>
      </c>
      <c r="O252" s="265">
        <f t="shared" si="42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8"/>
        <v>0</v>
      </c>
      <c r="D253" s="237">
        <f>SUM(D254:D256)</f>
        <v>0</v>
      </c>
      <c r="E253" s="60">
        <f>SUM(E254:E256)</f>
        <v>0</v>
      </c>
      <c r="F253" s="238">
        <f t="shared" si="39"/>
        <v>0</v>
      </c>
      <c r="G253" s="237">
        <f>SUM(G254:G256)</f>
        <v>0</v>
      </c>
      <c r="H253" s="183">
        <f t="shared" ref="H253" si="49">SUM(H254:H256)</f>
        <v>0</v>
      </c>
      <c r="I253" s="103">
        <f t="shared" si="40"/>
        <v>0</v>
      </c>
      <c r="J253" s="237">
        <f>SUM(J254:J256)</f>
        <v>0</v>
      </c>
      <c r="K253" s="183">
        <f t="shared" ref="K253" si="50">SUM(K254:K256)</f>
        <v>0</v>
      </c>
      <c r="L253" s="103">
        <f t="shared" si="41"/>
        <v>0</v>
      </c>
      <c r="M253" s="124">
        <f>SUM(M254:M256)</f>
        <v>0</v>
      </c>
      <c r="N253" s="60">
        <f t="shared" ref="N253" si="51">SUM(N254:N256)</f>
        <v>0</v>
      </c>
      <c r="O253" s="103">
        <f t="shared" si="42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8"/>
        <v>0</v>
      </c>
      <c r="D254" s="233"/>
      <c r="E254" s="52"/>
      <c r="F254" s="126">
        <f t="shared" si="39"/>
        <v>0</v>
      </c>
      <c r="G254" s="233"/>
      <c r="H254" s="181"/>
      <c r="I254" s="96">
        <f t="shared" si="40"/>
        <v>0</v>
      </c>
      <c r="J254" s="233"/>
      <c r="K254" s="181"/>
      <c r="L254" s="96">
        <f t="shared" si="41"/>
        <v>0</v>
      </c>
      <c r="M254" s="110"/>
      <c r="N254" s="52"/>
      <c r="O254" s="96">
        <f t="shared" si="42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8"/>
        <v>0</v>
      </c>
      <c r="D255" s="233"/>
      <c r="E255" s="52"/>
      <c r="F255" s="126">
        <f t="shared" si="39"/>
        <v>0</v>
      </c>
      <c r="G255" s="233"/>
      <c r="H255" s="181"/>
      <c r="I255" s="96">
        <f t="shared" si="40"/>
        <v>0</v>
      </c>
      <c r="J255" s="233"/>
      <c r="K255" s="181"/>
      <c r="L255" s="96">
        <f t="shared" si="41"/>
        <v>0</v>
      </c>
      <c r="M255" s="110"/>
      <c r="N255" s="52"/>
      <c r="O255" s="96">
        <f t="shared" si="42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8"/>
        <v>0</v>
      </c>
      <c r="D256" s="232"/>
      <c r="E256" s="47"/>
      <c r="F256" s="127">
        <f t="shared" si="39"/>
        <v>0</v>
      </c>
      <c r="G256" s="232"/>
      <c r="H256" s="180"/>
      <c r="I256" s="95">
        <f t="shared" si="40"/>
        <v>0</v>
      </c>
      <c r="J256" s="232"/>
      <c r="K256" s="180"/>
      <c r="L256" s="95">
        <f t="shared" si="41"/>
        <v>0</v>
      </c>
      <c r="M256" s="275"/>
      <c r="N256" s="47"/>
      <c r="O256" s="95">
        <f t="shared" si="42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52">F257+I257+L257+O257</f>
        <v>0</v>
      </c>
      <c r="D257" s="241"/>
      <c r="E257" s="112"/>
      <c r="F257" s="242">
        <f t="shared" si="39"/>
        <v>0</v>
      </c>
      <c r="G257" s="241"/>
      <c r="H257" s="185"/>
      <c r="I257" s="135">
        <f t="shared" si="40"/>
        <v>0</v>
      </c>
      <c r="J257" s="241"/>
      <c r="K257" s="185"/>
      <c r="L257" s="135">
        <f t="shared" si="41"/>
        <v>0</v>
      </c>
      <c r="M257" s="113"/>
      <c r="N257" s="112"/>
      <c r="O257" s="135">
        <f t="shared" si="42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52"/>
        <v>0</v>
      </c>
      <c r="D258" s="233"/>
      <c r="E258" s="52"/>
      <c r="F258" s="126">
        <f t="shared" si="39"/>
        <v>0</v>
      </c>
      <c r="G258" s="233"/>
      <c r="H258" s="181"/>
      <c r="I258" s="96">
        <f t="shared" si="40"/>
        <v>0</v>
      </c>
      <c r="J258" s="233"/>
      <c r="K258" s="181"/>
      <c r="L258" s="96">
        <f t="shared" si="41"/>
        <v>0</v>
      </c>
      <c r="M258" s="110"/>
      <c r="N258" s="52"/>
      <c r="O258" s="96">
        <f t="shared" si="42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52"/>
        <v>0</v>
      </c>
      <c r="D259" s="229">
        <f>SUM(D260,D264)</f>
        <v>0</v>
      </c>
      <c r="E259" s="43">
        <f>SUM(E260,E264)</f>
        <v>0</v>
      </c>
      <c r="F259" s="230">
        <f t="shared" si="39"/>
        <v>0</v>
      </c>
      <c r="G259" s="229">
        <f>SUM(G260,G264)</f>
        <v>0</v>
      </c>
      <c r="H259" s="91">
        <f t="shared" ref="H259" si="53">SUM(H260,H264)</f>
        <v>0</v>
      </c>
      <c r="I259" s="101">
        <f t="shared" si="40"/>
        <v>0</v>
      </c>
      <c r="J259" s="229">
        <f>SUM(J260,J264)</f>
        <v>0</v>
      </c>
      <c r="K259" s="91">
        <f t="shared" ref="K259" si="54">SUM(K260,K264)</f>
        <v>0</v>
      </c>
      <c r="L259" s="101">
        <f t="shared" si="41"/>
        <v>0</v>
      </c>
      <c r="M259" s="121">
        <f>SUM(M260,M264)</f>
        <v>0</v>
      </c>
      <c r="N259" s="55">
        <f t="shared" ref="N259" si="55">SUM(N260,N264)</f>
        <v>0</v>
      </c>
      <c r="O259" s="265">
        <f t="shared" si="42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52"/>
        <v>0</v>
      </c>
      <c r="D260" s="237">
        <f>SUM(D261:D263)</f>
        <v>0</v>
      </c>
      <c r="E260" s="60">
        <f>SUM(E261:E263)</f>
        <v>0</v>
      </c>
      <c r="F260" s="238">
        <f t="shared" si="39"/>
        <v>0</v>
      </c>
      <c r="G260" s="237">
        <f>SUM(G261:G263)</f>
        <v>0</v>
      </c>
      <c r="H260" s="183">
        <f t="shared" ref="H260" si="56">SUM(H261:H263)</f>
        <v>0</v>
      </c>
      <c r="I260" s="103">
        <f t="shared" si="40"/>
        <v>0</v>
      </c>
      <c r="J260" s="237">
        <f>SUM(J261:J263)</f>
        <v>0</v>
      </c>
      <c r="K260" s="183">
        <f t="shared" ref="K260" si="57">SUM(K261:K263)</f>
        <v>0</v>
      </c>
      <c r="L260" s="103">
        <f t="shared" si="41"/>
        <v>0</v>
      </c>
      <c r="M260" s="289">
        <f>SUM(M261:M263)</f>
        <v>0</v>
      </c>
      <c r="N260" s="292">
        <f t="shared" ref="N260" si="58">SUM(N261:N263)</f>
        <v>0</v>
      </c>
      <c r="O260" s="297">
        <f t="shared" si="42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52"/>
        <v>0</v>
      </c>
      <c r="D261" s="233"/>
      <c r="E261" s="52"/>
      <c r="F261" s="126">
        <f t="shared" si="39"/>
        <v>0</v>
      </c>
      <c r="G261" s="233"/>
      <c r="H261" s="181"/>
      <c r="I261" s="96">
        <f t="shared" si="40"/>
        <v>0</v>
      </c>
      <c r="J261" s="233"/>
      <c r="K261" s="181"/>
      <c r="L261" s="96">
        <f t="shared" si="41"/>
        <v>0</v>
      </c>
      <c r="M261" s="110"/>
      <c r="N261" s="52"/>
      <c r="O261" s="96">
        <f t="shared" si="42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52"/>
        <v>0</v>
      </c>
      <c r="D262" s="233"/>
      <c r="E262" s="52"/>
      <c r="F262" s="126">
        <f t="shared" si="39"/>
        <v>0</v>
      </c>
      <c r="G262" s="233"/>
      <c r="H262" s="181"/>
      <c r="I262" s="96">
        <f t="shared" si="40"/>
        <v>0</v>
      </c>
      <c r="J262" s="233"/>
      <c r="K262" s="181"/>
      <c r="L262" s="96">
        <f t="shared" si="41"/>
        <v>0</v>
      </c>
      <c r="M262" s="110"/>
      <c r="N262" s="52"/>
      <c r="O262" s="96">
        <f t="shared" si="42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52"/>
        <v>0</v>
      </c>
      <c r="D263" s="233"/>
      <c r="E263" s="52"/>
      <c r="F263" s="126">
        <f t="shared" si="39"/>
        <v>0</v>
      </c>
      <c r="G263" s="233"/>
      <c r="H263" s="181"/>
      <c r="I263" s="96">
        <f t="shared" si="40"/>
        <v>0</v>
      </c>
      <c r="J263" s="233"/>
      <c r="K263" s="181"/>
      <c r="L263" s="96">
        <f t="shared" si="41"/>
        <v>0</v>
      </c>
      <c r="M263" s="110"/>
      <c r="N263" s="52"/>
      <c r="O263" s="96">
        <f t="shared" si="42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52"/>
        <v>0</v>
      </c>
      <c r="D264" s="234">
        <f>SUM(D265:D268)</f>
        <v>0</v>
      </c>
      <c r="E264" s="34">
        <f>SUM(E265:E268)</f>
        <v>0</v>
      </c>
      <c r="F264" s="131">
        <f t="shared" si="39"/>
        <v>0</v>
      </c>
      <c r="G264" s="234">
        <f>SUM(G265:G268)</f>
        <v>0</v>
      </c>
      <c r="H264" s="104">
        <f>SUM(H265:H268)</f>
        <v>0</v>
      </c>
      <c r="I264" s="98">
        <f t="shared" si="40"/>
        <v>0</v>
      </c>
      <c r="J264" s="234">
        <f>SUM(J265:J268)</f>
        <v>0</v>
      </c>
      <c r="K264" s="104">
        <f>SUM(K265:K268)</f>
        <v>0</v>
      </c>
      <c r="L264" s="98">
        <f t="shared" si="41"/>
        <v>0</v>
      </c>
      <c r="M264" s="119">
        <f>SUM(M265:M268)</f>
        <v>0</v>
      </c>
      <c r="N264" s="34">
        <f>SUM(N265:N268)</f>
        <v>0</v>
      </c>
      <c r="O264" s="98">
        <f t="shared" si="42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52"/>
        <v>0</v>
      </c>
      <c r="D265" s="233"/>
      <c r="E265" s="52"/>
      <c r="F265" s="126">
        <f t="shared" si="39"/>
        <v>0</v>
      </c>
      <c r="G265" s="233"/>
      <c r="H265" s="181"/>
      <c r="I265" s="96">
        <f t="shared" si="40"/>
        <v>0</v>
      </c>
      <c r="J265" s="233"/>
      <c r="K265" s="181"/>
      <c r="L265" s="96">
        <f t="shared" si="41"/>
        <v>0</v>
      </c>
      <c r="M265" s="110"/>
      <c r="N265" s="52"/>
      <c r="O265" s="96">
        <f t="shared" si="42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52"/>
        <v>0</v>
      </c>
      <c r="D266" s="233"/>
      <c r="E266" s="52"/>
      <c r="F266" s="126">
        <f t="shared" si="39"/>
        <v>0</v>
      </c>
      <c r="G266" s="233"/>
      <c r="H266" s="181"/>
      <c r="I266" s="96">
        <f t="shared" si="40"/>
        <v>0</v>
      </c>
      <c r="J266" s="233"/>
      <c r="K266" s="181"/>
      <c r="L266" s="96">
        <f t="shared" si="41"/>
        <v>0</v>
      </c>
      <c r="M266" s="110"/>
      <c r="N266" s="52"/>
      <c r="O266" s="96">
        <f t="shared" si="42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52"/>
        <v>0</v>
      </c>
      <c r="D267" s="233"/>
      <c r="E267" s="52"/>
      <c r="F267" s="126">
        <f t="shared" si="39"/>
        <v>0</v>
      </c>
      <c r="G267" s="233"/>
      <c r="H267" s="181"/>
      <c r="I267" s="96">
        <f t="shared" si="40"/>
        <v>0</v>
      </c>
      <c r="J267" s="233"/>
      <c r="K267" s="181"/>
      <c r="L267" s="96">
        <f t="shared" si="41"/>
        <v>0</v>
      </c>
      <c r="M267" s="110"/>
      <c r="N267" s="52"/>
      <c r="O267" s="96">
        <f t="shared" si="42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52"/>
        <v>0</v>
      </c>
      <c r="D268" s="233"/>
      <c r="E268" s="52"/>
      <c r="F268" s="126">
        <f t="shared" si="39"/>
        <v>0</v>
      </c>
      <c r="G268" s="233"/>
      <c r="H268" s="181"/>
      <c r="I268" s="96">
        <f t="shared" si="40"/>
        <v>0</v>
      </c>
      <c r="J268" s="233"/>
      <c r="K268" s="181"/>
      <c r="L268" s="96">
        <f t="shared" si="41"/>
        <v>0</v>
      </c>
      <c r="M268" s="110"/>
      <c r="N268" s="52"/>
      <c r="O268" s="96">
        <f t="shared" si="42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52"/>
        <v>11184</v>
      </c>
      <c r="D269" s="246">
        <f>SUM(D270,D281)</f>
        <v>0</v>
      </c>
      <c r="E269" s="133">
        <f>SUM(E270,E281)</f>
        <v>0</v>
      </c>
      <c r="F269" s="247">
        <f t="shared" si="39"/>
        <v>0</v>
      </c>
      <c r="G269" s="246">
        <f>SUM(G270,G281)</f>
        <v>0</v>
      </c>
      <c r="H269" s="188">
        <f t="shared" ref="H269" si="59">SUM(H270,H281)</f>
        <v>0</v>
      </c>
      <c r="I269" s="266">
        <f t="shared" si="40"/>
        <v>0</v>
      </c>
      <c r="J269" s="246">
        <f>SUM(J270,J281)</f>
        <v>0</v>
      </c>
      <c r="K269" s="188">
        <f t="shared" ref="K269" si="60">SUM(K270,K281)</f>
        <v>11184</v>
      </c>
      <c r="L269" s="266">
        <f t="shared" si="41"/>
        <v>11184</v>
      </c>
      <c r="M269" s="291">
        <f>SUM(M270,M281)</f>
        <v>0</v>
      </c>
      <c r="N269" s="295">
        <f t="shared" ref="N269" si="61">SUM(N270,N281)</f>
        <v>0</v>
      </c>
      <c r="O269" s="300">
        <f t="shared" si="42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52"/>
        <v>11184</v>
      </c>
      <c r="D270" s="229">
        <f>SUM(D271,D272,D276,D277,D280)</f>
        <v>0</v>
      </c>
      <c r="E270" s="43">
        <f>SUM(E271,E272,E276,E277,E280)</f>
        <v>0</v>
      </c>
      <c r="F270" s="230">
        <f t="shared" si="39"/>
        <v>0</v>
      </c>
      <c r="G270" s="229">
        <f>SUM(G271,G272,G276,G277,G280)</f>
        <v>0</v>
      </c>
      <c r="H270" s="91">
        <f t="shared" ref="H270" si="62">SUM(H271,H272,H276,H277,H280)</f>
        <v>0</v>
      </c>
      <c r="I270" s="101">
        <f t="shared" si="40"/>
        <v>0</v>
      </c>
      <c r="J270" s="229">
        <f>SUM(J271,J272,J276,J277,J280)</f>
        <v>0</v>
      </c>
      <c r="K270" s="91">
        <f t="shared" ref="K270" si="63">SUM(K271,K272,K276,K277,K280)</f>
        <v>11184</v>
      </c>
      <c r="L270" s="101">
        <f t="shared" si="41"/>
        <v>11184</v>
      </c>
      <c r="M270" s="123">
        <f>SUM(M271,M272,M276,M277,M280)</f>
        <v>0</v>
      </c>
      <c r="N270" s="114">
        <f t="shared" ref="N270" si="64">SUM(N271,N272,N276,N277,N280)</f>
        <v>0</v>
      </c>
      <c r="O270" s="141">
        <f t="shared" si="42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52"/>
        <v>0</v>
      </c>
      <c r="D271" s="232"/>
      <c r="E271" s="47"/>
      <c r="F271" s="127">
        <f t="shared" si="39"/>
        <v>0</v>
      </c>
      <c r="G271" s="232"/>
      <c r="H271" s="180"/>
      <c r="I271" s="95">
        <f t="shared" si="40"/>
        <v>0</v>
      </c>
      <c r="J271" s="232"/>
      <c r="K271" s="180"/>
      <c r="L271" s="95">
        <f t="shared" si="41"/>
        <v>0</v>
      </c>
      <c r="M271" s="275"/>
      <c r="N271" s="47"/>
      <c r="O271" s="95">
        <f t="shared" si="42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52"/>
        <v>11184</v>
      </c>
      <c r="D272" s="234">
        <f>SUM(D273:D275)</f>
        <v>0</v>
      </c>
      <c r="E272" s="34">
        <f>SUM(E273:E275)</f>
        <v>0</v>
      </c>
      <c r="F272" s="131">
        <f t="shared" si="39"/>
        <v>0</v>
      </c>
      <c r="G272" s="234">
        <f>SUM(G273:G275)</f>
        <v>0</v>
      </c>
      <c r="H272" s="104">
        <f>SUM(H273:H275)</f>
        <v>0</v>
      </c>
      <c r="I272" s="98">
        <f t="shared" si="40"/>
        <v>0</v>
      </c>
      <c r="J272" s="234">
        <f>SUM(J273:J275)</f>
        <v>0</v>
      </c>
      <c r="K272" s="104">
        <f>SUM(K273:K275)</f>
        <v>11184</v>
      </c>
      <c r="L272" s="98">
        <f t="shared" si="41"/>
        <v>11184</v>
      </c>
      <c r="M272" s="119">
        <f>SUM(M273:M275)</f>
        <v>0</v>
      </c>
      <c r="N272" s="34">
        <f>SUM(N273:N275)</f>
        <v>0</v>
      </c>
      <c r="O272" s="98">
        <f t="shared" si="42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52"/>
        <v>0</v>
      </c>
      <c r="D273" s="233"/>
      <c r="E273" s="52"/>
      <c r="F273" s="126">
        <f t="shared" si="39"/>
        <v>0</v>
      </c>
      <c r="G273" s="233"/>
      <c r="H273" s="181"/>
      <c r="I273" s="96">
        <f t="shared" si="40"/>
        <v>0</v>
      </c>
      <c r="J273" s="233"/>
      <c r="K273" s="181"/>
      <c r="L273" s="96">
        <f t="shared" si="41"/>
        <v>0</v>
      </c>
      <c r="M273" s="110"/>
      <c r="N273" s="52"/>
      <c r="O273" s="96">
        <f t="shared" si="42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52"/>
        <v>0</v>
      </c>
      <c r="D274" s="233"/>
      <c r="E274" s="52"/>
      <c r="F274" s="126">
        <f t="shared" si="39"/>
        <v>0</v>
      </c>
      <c r="G274" s="233"/>
      <c r="H274" s="181"/>
      <c r="I274" s="96">
        <f t="shared" si="40"/>
        <v>0</v>
      </c>
      <c r="J274" s="233"/>
      <c r="K274" s="181"/>
      <c r="L274" s="96">
        <f t="shared" si="41"/>
        <v>0</v>
      </c>
      <c r="M274" s="110"/>
      <c r="N274" s="52"/>
      <c r="O274" s="96">
        <f t="shared" si="42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52"/>
        <v>11184</v>
      </c>
      <c r="D275" s="232"/>
      <c r="E275" s="47"/>
      <c r="F275" s="127">
        <f t="shared" si="39"/>
        <v>0</v>
      </c>
      <c r="G275" s="232"/>
      <c r="H275" s="180"/>
      <c r="I275" s="95">
        <f t="shared" si="40"/>
        <v>0</v>
      </c>
      <c r="J275" s="232"/>
      <c r="K275" s="180">
        <f>7244-1253+5193</f>
        <v>11184</v>
      </c>
      <c r="L275" s="95">
        <f t="shared" si="41"/>
        <v>11184</v>
      </c>
      <c r="M275" s="275"/>
      <c r="N275" s="47"/>
      <c r="O275" s="95">
        <f t="shared" si="42"/>
        <v>0</v>
      </c>
      <c r="P275" s="324" t="s">
        <v>339</v>
      </c>
    </row>
    <row r="276" spans="1:16" ht="24" x14ac:dyDescent="0.25">
      <c r="A276" s="97">
        <v>7230</v>
      </c>
      <c r="B276" s="50" t="s">
        <v>244</v>
      </c>
      <c r="C276" s="343">
        <f t="shared" si="52"/>
        <v>0</v>
      </c>
      <c r="D276" s="233"/>
      <c r="E276" s="52"/>
      <c r="F276" s="126">
        <f t="shared" si="39"/>
        <v>0</v>
      </c>
      <c r="G276" s="233"/>
      <c r="H276" s="181"/>
      <c r="I276" s="96">
        <f t="shared" si="40"/>
        <v>0</v>
      </c>
      <c r="J276" s="233"/>
      <c r="K276" s="181"/>
      <c r="L276" s="96">
        <f t="shared" si="41"/>
        <v>0</v>
      </c>
      <c r="M276" s="110"/>
      <c r="N276" s="52"/>
      <c r="O276" s="96">
        <f t="shared" si="42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52"/>
        <v>0</v>
      </c>
      <c r="D277" s="234">
        <f>SUM(D278:D279)</f>
        <v>0</v>
      </c>
      <c r="E277" s="34">
        <f>SUM(E278:E279)</f>
        <v>0</v>
      </c>
      <c r="F277" s="131">
        <f t="shared" si="39"/>
        <v>0</v>
      </c>
      <c r="G277" s="234">
        <f>SUM(G278:G279)</f>
        <v>0</v>
      </c>
      <c r="H277" s="104">
        <f>SUM(H278:H279)</f>
        <v>0</v>
      </c>
      <c r="I277" s="98">
        <f t="shared" si="40"/>
        <v>0</v>
      </c>
      <c r="J277" s="234">
        <f>SUM(J278:J279)</f>
        <v>0</v>
      </c>
      <c r="K277" s="104">
        <f>SUM(K278:K279)</f>
        <v>0</v>
      </c>
      <c r="L277" s="98">
        <f t="shared" si="41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52"/>
        <v>0</v>
      </c>
      <c r="D278" s="233"/>
      <c r="E278" s="52"/>
      <c r="F278" s="126">
        <f t="shared" si="39"/>
        <v>0</v>
      </c>
      <c r="G278" s="233"/>
      <c r="H278" s="181"/>
      <c r="I278" s="96">
        <f t="shared" si="40"/>
        <v>0</v>
      </c>
      <c r="J278" s="233"/>
      <c r="K278" s="181"/>
      <c r="L278" s="96">
        <f t="shared" si="41"/>
        <v>0</v>
      </c>
      <c r="M278" s="110"/>
      <c r="N278" s="52"/>
      <c r="O278" s="96">
        <f t="shared" ref="O278:O281" si="65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52"/>
        <v>0</v>
      </c>
      <c r="D279" s="233"/>
      <c r="E279" s="52"/>
      <c r="F279" s="126">
        <f t="shared" si="39"/>
        <v>0</v>
      </c>
      <c r="G279" s="233"/>
      <c r="H279" s="181"/>
      <c r="I279" s="96">
        <f t="shared" si="40"/>
        <v>0</v>
      </c>
      <c r="J279" s="233"/>
      <c r="K279" s="181"/>
      <c r="L279" s="96">
        <f t="shared" si="41"/>
        <v>0</v>
      </c>
      <c r="M279" s="110"/>
      <c r="N279" s="52"/>
      <c r="O279" s="96">
        <f t="shared" si="65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52"/>
        <v>0</v>
      </c>
      <c r="D280" s="232"/>
      <c r="E280" s="47"/>
      <c r="F280" s="127">
        <f t="shared" si="39"/>
        <v>0</v>
      </c>
      <c r="G280" s="232"/>
      <c r="H280" s="180"/>
      <c r="I280" s="95">
        <f t="shared" si="40"/>
        <v>0</v>
      </c>
      <c r="J280" s="232"/>
      <c r="K280" s="180"/>
      <c r="L280" s="95">
        <f t="shared" si="41"/>
        <v>0</v>
      </c>
      <c r="M280" s="275"/>
      <c r="N280" s="47"/>
      <c r="O280" s="95">
        <f t="shared" si="65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52"/>
        <v>0</v>
      </c>
      <c r="D281" s="244">
        <f>D282</f>
        <v>0</v>
      </c>
      <c r="E281" s="55">
        <f>SUM(E282)</f>
        <v>0</v>
      </c>
      <c r="F281" s="245">
        <f t="shared" si="39"/>
        <v>0</v>
      </c>
      <c r="G281" s="244">
        <f t="shared" ref="G281" si="66">G282</f>
        <v>0</v>
      </c>
      <c r="H281" s="187">
        <f>SUM(H282)</f>
        <v>0</v>
      </c>
      <c r="I281" s="265">
        <f t="shared" si="40"/>
        <v>0</v>
      </c>
      <c r="J281" s="244">
        <f t="shared" ref="J281" si="67">J282</f>
        <v>0</v>
      </c>
      <c r="K281" s="187">
        <f>SUM(K282)</f>
        <v>0</v>
      </c>
      <c r="L281" s="265">
        <f t="shared" si="41"/>
        <v>0</v>
      </c>
      <c r="M281" s="121">
        <f t="shared" ref="M281" si="68">M282</f>
        <v>0</v>
      </c>
      <c r="N281" s="55">
        <f>SUM(N282)</f>
        <v>0</v>
      </c>
      <c r="O281" s="265">
        <f t="shared" si="65"/>
        <v>0</v>
      </c>
      <c r="P281" s="335"/>
    </row>
    <row r="282" spans="1:16" x14ac:dyDescent="0.25">
      <c r="A282" s="56">
        <v>7720</v>
      </c>
      <c r="B282" s="57" t="s">
        <v>250</v>
      </c>
      <c r="C282" s="360">
        <f t="shared" si="52"/>
        <v>0</v>
      </c>
      <c r="D282" s="251"/>
      <c r="E282" s="58"/>
      <c r="F282" s="252">
        <f t="shared" si="39"/>
        <v>0</v>
      </c>
      <c r="G282" s="251"/>
      <c r="H282" s="191"/>
      <c r="I282" s="150">
        <f t="shared" si="40"/>
        <v>0</v>
      </c>
      <c r="J282" s="251"/>
      <c r="K282" s="191"/>
      <c r="L282" s="150">
        <f>J282+K282</f>
        <v>0</v>
      </c>
      <c r="M282" s="276"/>
      <c r="N282" s="58"/>
      <c r="O282" s="150">
        <f>M282+N282</f>
        <v>0</v>
      </c>
      <c r="P282" s="328"/>
    </row>
    <row r="283" spans="1:16" x14ac:dyDescent="0.25">
      <c r="A283" s="149"/>
      <c r="B283" s="69" t="s">
        <v>278</v>
      </c>
      <c r="C283" s="359">
        <f t="shared" si="52"/>
        <v>0</v>
      </c>
      <c r="D283" s="115">
        <f>SUM(D284:D285)</f>
        <v>0</v>
      </c>
      <c r="E283" s="93">
        <f>SUM(E284:E285)</f>
        <v>0</v>
      </c>
      <c r="F283" s="231">
        <f t="shared" si="39"/>
        <v>0</v>
      </c>
      <c r="G283" s="115">
        <f>SUM(G284:G285)</f>
        <v>0</v>
      </c>
      <c r="H283" s="179">
        <f>SUM(H284:H285)</f>
        <v>0</v>
      </c>
      <c r="I283" s="94">
        <f t="shared" si="40"/>
        <v>0</v>
      </c>
      <c r="J283" s="115">
        <f>SUM(J284:J285)</f>
        <v>5193</v>
      </c>
      <c r="K283" s="179">
        <f>SUM(K284:K285)</f>
        <v>-5193</v>
      </c>
      <c r="L283" s="94">
        <f t="shared" si="41"/>
        <v>0</v>
      </c>
      <c r="M283" s="120">
        <f>SUM(M284:M285)</f>
        <v>0</v>
      </c>
      <c r="N283" s="93">
        <f>SUM(N284:N285)</f>
        <v>0</v>
      </c>
      <c r="O283" s="94">
        <f t="shared" ref="O283:O286" si="69">M283+N283</f>
        <v>0</v>
      </c>
      <c r="P283" s="329"/>
    </row>
    <row r="284" spans="1:16" x14ac:dyDescent="0.25">
      <c r="A284" s="130" t="s">
        <v>281</v>
      </c>
      <c r="B284" s="31" t="s">
        <v>279</v>
      </c>
      <c r="C284" s="343">
        <f t="shared" si="52"/>
        <v>0</v>
      </c>
      <c r="D284" s="233"/>
      <c r="E284" s="52"/>
      <c r="F284" s="126">
        <f t="shared" si="39"/>
        <v>0</v>
      </c>
      <c r="G284" s="233"/>
      <c r="H284" s="181"/>
      <c r="I284" s="96">
        <f t="shared" si="40"/>
        <v>0</v>
      </c>
      <c r="J284" s="233">
        <v>5193</v>
      </c>
      <c r="K284" s="181">
        <v>-5193</v>
      </c>
      <c r="L284" s="96">
        <f t="shared" si="41"/>
        <v>0</v>
      </c>
      <c r="M284" s="110"/>
      <c r="N284" s="52">
        <v>0</v>
      </c>
      <c r="O284" s="96">
        <f t="shared" si="69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52"/>
        <v>0</v>
      </c>
      <c r="D285" s="232"/>
      <c r="E285" s="47"/>
      <c r="F285" s="127">
        <f t="shared" si="39"/>
        <v>0</v>
      </c>
      <c r="G285" s="232"/>
      <c r="H285" s="180"/>
      <c r="I285" s="95">
        <f t="shared" si="40"/>
        <v>0</v>
      </c>
      <c r="J285" s="232"/>
      <c r="K285" s="180"/>
      <c r="L285" s="95">
        <f t="shared" si="41"/>
        <v>0</v>
      </c>
      <c r="M285" s="275"/>
      <c r="N285" s="47"/>
      <c r="O285" s="95">
        <f t="shared" si="69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345110</v>
      </c>
      <c r="D286" s="403">
        <f>SUM(D283,D269,D231,D196,D188,D174,D76,D54)</f>
        <v>294644</v>
      </c>
      <c r="E286" s="404">
        <f>SUM(E283,E269,E231,E196,E188,E174,E76,E54)</f>
        <v>1228</v>
      </c>
      <c r="F286" s="405">
        <f t="shared" si="39"/>
        <v>295872</v>
      </c>
      <c r="G286" s="403">
        <f>SUM(G283,G269,G231,G196,G188,G174,G76,G54)</f>
        <v>31960</v>
      </c>
      <c r="H286" s="406">
        <f>SUM(H283,H269,H231,H196,H188,H174,H76,H54)</f>
        <v>1101</v>
      </c>
      <c r="I286" s="407">
        <f t="shared" si="40"/>
        <v>33061</v>
      </c>
      <c r="J286" s="403">
        <f>SUM(J283,J269,J231,J196,J188,J174,J76,J54)</f>
        <v>8513</v>
      </c>
      <c r="K286" s="406">
        <f>SUM(K283,K269,K231,K196,K188,K174,K76,K54)</f>
        <v>7244</v>
      </c>
      <c r="L286" s="407">
        <f t="shared" si="41"/>
        <v>15757</v>
      </c>
      <c r="M286" s="123">
        <f>SUM(M283,M269,M231,M196,M188,M174,M76,M54)</f>
        <v>629</v>
      </c>
      <c r="N286" s="114">
        <f>SUM(N283,N269,N231,N196,N188,N174,N76,N54)</f>
        <v>-209</v>
      </c>
      <c r="O286" s="141">
        <f t="shared" si="69"/>
        <v>420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70">F288+I288+L288+O288</f>
        <v>-12807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-12437</v>
      </c>
      <c r="L288" s="147">
        <f>J288+K288</f>
        <v>-12437</v>
      </c>
      <c r="M288" s="142">
        <f>M46-M52</f>
        <v>-579</v>
      </c>
      <c r="N288" s="143">
        <f>N46-N52</f>
        <v>209</v>
      </c>
      <c r="O288" s="147">
        <f>M288+N288</f>
        <v>-370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12807</v>
      </c>
      <c r="D290" s="250">
        <f t="shared" ref="D290:E290" si="71">SUM(D291,D293)-D301+D303</f>
        <v>0</v>
      </c>
      <c r="E290" s="143">
        <f t="shared" si="71"/>
        <v>0</v>
      </c>
      <c r="F290" s="144">
        <f>D290+E290</f>
        <v>0</v>
      </c>
      <c r="G290" s="250">
        <f t="shared" ref="G290:H290" si="72">SUM(G291,G293)-G301+G303</f>
        <v>0</v>
      </c>
      <c r="H290" s="190">
        <f t="shared" si="72"/>
        <v>0</v>
      </c>
      <c r="I290" s="147">
        <f>G290+H290</f>
        <v>0</v>
      </c>
      <c r="J290" s="250">
        <f t="shared" ref="J290:K290" si="73">SUM(J291,J293)-J301+J303</f>
        <v>0</v>
      </c>
      <c r="K290" s="190">
        <f t="shared" si="73"/>
        <v>12437</v>
      </c>
      <c r="L290" s="147">
        <f>J290+K290</f>
        <v>12437</v>
      </c>
      <c r="M290" s="142">
        <f t="shared" ref="M290:N290" si="74">SUM(M291,M293)-M301+M303</f>
        <v>579</v>
      </c>
      <c r="N290" s="143">
        <f t="shared" si="74"/>
        <v>-209</v>
      </c>
      <c r="O290" s="147">
        <f>M290+N290</f>
        <v>370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12807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12437</v>
      </c>
      <c r="L291" s="147">
        <f>J291+K291</f>
        <v>12437</v>
      </c>
      <c r="M291" s="142">
        <f>M23-M283</f>
        <v>579</v>
      </c>
      <c r="N291" s="143">
        <f>N23-N283</f>
        <v>-209</v>
      </c>
      <c r="O291" s="147">
        <f>M291+N291</f>
        <v>370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E293" si="75">SUM(D294,D296,D298)-SUM(D295,D297,D299)</f>
        <v>0</v>
      </c>
      <c r="E293" s="143">
        <f t="shared" si="75"/>
        <v>0</v>
      </c>
      <c r="F293" s="144">
        <f>D293+E293</f>
        <v>0</v>
      </c>
      <c r="G293" s="250">
        <f t="shared" ref="G293:H293" si="76">SUM(G294,G296,G298)-SUM(G295,G297,G299)</f>
        <v>0</v>
      </c>
      <c r="H293" s="190">
        <f t="shared" si="76"/>
        <v>0</v>
      </c>
      <c r="I293" s="147">
        <f>G293+H293</f>
        <v>0</v>
      </c>
      <c r="J293" s="250">
        <f t="shared" ref="J293:K293" si="77">SUM(J294,J296,J298)-SUM(J295,J297,J299)</f>
        <v>0</v>
      </c>
      <c r="K293" s="190">
        <f t="shared" si="77"/>
        <v>0</v>
      </c>
      <c r="L293" s="147">
        <f>J293+K293</f>
        <v>0</v>
      </c>
      <c r="M293" s="142">
        <f t="shared" ref="M293:N293" si="78">SUM(M294,M296,M298)-SUM(M295,M297,M299)</f>
        <v>0</v>
      </c>
      <c r="N293" s="143">
        <f t="shared" si="78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79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79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79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80">G296+H296</f>
        <v>0</v>
      </c>
      <c r="J296" s="233"/>
      <c r="K296" s="181"/>
      <c r="L296" s="96">
        <f t="shared" ref="L296:L303" si="81">J296+K296</f>
        <v>0</v>
      </c>
      <c r="M296" s="110"/>
      <c r="N296" s="52"/>
      <c r="O296" s="96">
        <f t="shared" ref="O296:O303" si="82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79"/>
        <v>0</v>
      </c>
      <c r="D297" s="233"/>
      <c r="E297" s="52"/>
      <c r="F297" s="126">
        <f t="shared" ref="F297:F303" si="83">D297+E297</f>
        <v>0</v>
      </c>
      <c r="G297" s="233"/>
      <c r="H297" s="181"/>
      <c r="I297" s="96">
        <f t="shared" si="80"/>
        <v>0</v>
      </c>
      <c r="J297" s="233"/>
      <c r="K297" s="181"/>
      <c r="L297" s="96">
        <f t="shared" si="81"/>
        <v>0</v>
      </c>
      <c r="M297" s="110"/>
      <c r="N297" s="52"/>
      <c r="O297" s="96">
        <f t="shared" si="82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79"/>
        <v>0</v>
      </c>
      <c r="D298" s="233"/>
      <c r="E298" s="52"/>
      <c r="F298" s="126">
        <f t="shared" si="83"/>
        <v>0</v>
      </c>
      <c r="G298" s="233"/>
      <c r="H298" s="181"/>
      <c r="I298" s="96">
        <f t="shared" si="80"/>
        <v>0</v>
      </c>
      <c r="J298" s="233"/>
      <c r="K298" s="181"/>
      <c r="L298" s="96">
        <f t="shared" si="81"/>
        <v>0</v>
      </c>
      <c r="M298" s="110"/>
      <c r="N298" s="52"/>
      <c r="O298" s="96">
        <f t="shared" si="82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79"/>
        <v>0</v>
      </c>
      <c r="D299" s="241"/>
      <c r="E299" s="112"/>
      <c r="F299" s="242">
        <f t="shared" si="83"/>
        <v>0</v>
      </c>
      <c r="G299" s="241"/>
      <c r="H299" s="185"/>
      <c r="I299" s="135">
        <f t="shared" si="80"/>
        <v>0</v>
      </c>
      <c r="J299" s="241"/>
      <c r="K299" s="185"/>
      <c r="L299" s="135">
        <f t="shared" si="81"/>
        <v>0</v>
      </c>
      <c r="M299" s="113"/>
      <c r="N299" s="112"/>
      <c r="O299" s="135">
        <f t="shared" si="82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79"/>
        <v>0</v>
      </c>
      <c r="D301" s="253"/>
      <c r="E301" s="153"/>
      <c r="F301" s="254">
        <f t="shared" si="83"/>
        <v>0</v>
      </c>
      <c r="G301" s="253"/>
      <c r="H301" s="192"/>
      <c r="I301" s="154">
        <f t="shared" si="80"/>
        <v>0</v>
      </c>
      <c r="J301" s="253"/>
      <c r="K301" s="192"/>
      <c r="L301" s="154">
        <f t="shared" si="81"/>
        <v>0</v>
      </c>
      <c r="M301" s="284"/>
      <c r="N301" s="153"/>
      <c r="O301" s="154">
        <f t="shared" si="82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79"/>
        <v>0</v>
      </c>
      <c r="D303" s="257"/>
      <c r="E303" s="161"/>
      <c r="F303" s="258">
        <f t="shared" si="83"/>
        <v>0</v>
      </c>
      <c r="G303" s="253"/>
      <c r="H303" s="192"/>
      <c r="I303" s="154">
        <f t="shared" si="80"/>
        <v>0</v>
      </c>
      <c r="J303" s="253"/>
      <c r="K303" s="192"/>
      <c r="L303" s="154">
        <f t="shared" si="81"/>
        <v>0</v>
      </c>
      <c r="M303" s="284"/>
      <c r="N303" s="153"/>
      <c r="O303" s="154">
        <f t="shared" si="82"/>
        <v>0</v>
      </c>
      <c r="P303" s="340"/>
    </row>
  </sheetData>
  <sheetProtection algorithmName="SHA-512" hashValue="S+Nvq6CY4/Wqb5gu8kGsp+aojvpHTa2bFYlCMs5//Og98eVnH2j4VSHZdQbiKtZYdYQMDI61u0HgBTM+bS56bw==" saltValue="WNZESwEiSG4BCFjc7PUZJA==" spinCount="100000" sheet="1" objects="1" scenarios="1"/>
  <autoFilter ref="A20:P303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40.pielikums Jūrmalas pilsētas domes 
2015.gada 5.marta saistošajiem noteikumiem Nr.13
(protokols Nr.6, 11.punkts)
Tāme Nr.09.23.1.  </first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Q338"/>
  <sheetViews>
    <sheetView view="pageLayout" zoomScaleNormal="90" workbookViewId="0">
      <selection activeCell="T7" sqref="T7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customHeight="1" x14ac:dyDescent="0.25">
      <c r="A5" s="5" t="s">
        <v>0</v>
      </c>
      <c r="B5" s="6"/>
      <c r="C5" s="1100" t="s">
        <v>319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2.75" customHeight="1" x14ac:dyDescent="0.25">
      <c r="A6" s="5" t="s">
        <v>1</v>
      </c>
      <c r="B6" s="6"/>
      <c r="C6" s="1100" t="s">
        <v>318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320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684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685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446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/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 t="s">
        <v>442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34292</v>
      </c>
      <c r="D22" s="195">
        <f>SUM(D23,D26,D27,D43,D44)</f>
        <v>25514</v>
      </c>
      <c r="E22" s="20">
        <f>SUM(E23,E26,E27,E43,E44)</f>
        <v>0</v>
      </c>
      <c r="F22" s="196">
        <f t="shared" ref="F22:F27" si="0">D22+E22</f>
        <v>25514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9100</v>
      </c>
      <c r="K22" s="163">
        <f>SUM(K23,K28,K44)</f>
        <v>-322</v>
      </c>
      <c r="L22" s="21">
        <f>J22+K22</f>
        <v>8778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378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700</v>
      </c>
      <c r="K23" s="164">
        <f>SUM(K24:K25)</f>
        <v>-322</v>
      </c>
      <c r="L23" s="25">
        <f>J23+K23</f>
        <v>378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378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>
        <v>700</v>
      </c>
      <c r="K25" s="166">
        <v>-322</v>
      </c>
      <c r="L25" s="33">
        <f>J25+K25</f>
        <v>378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25514</v>
      </c>
      <c r="D26" s="203">
        <v>25514</v>
      </c>
      <c r="E26" s="35">
        <v>0</v>
      </c>
      <c r="F26" s="204">
        <f t="shared" si="0"/>
        <v>25514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8400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8400</v>
      </c>
      <c r="K28" s="91">
        <f>SUM(K29,K33,K35,K38)</f>
        <v>0</v>
      </c>
      <c r="L28" s="101">
        <f t="shared" ref="L28:L42" si="2">J28+K28</f>
        <v>8400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8400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8400</v>
      </c>
      <c r="K38" s="91">
        <f>SUM(K39:K42)</f>
        <v>0</v>
      </c>
      <c r="L38" s="101">
        <f t="shared" si="2"/>
        <v>8400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8400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8400</v>
      </c>
      <c r="K42" s="181"/>
      <c r="L42" s="96">
        <f t="shared" si="2"/>
        <v>8400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34292</v>
      </c>
      <c r="D51" s="221">
        <f>SUM(D52,D283)</f>
        <v>25514</v>
      </c>
      <c r="E51" s="78">
        <f>SUM(E52,E283)</f>
        <v>0</v>
      </c>
      <c r="F51" s="222">
        <f t="shared" ref="F51:F115" si="5">D51+E51</f>
        <v>25514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9100</v>
      </c>
      <c r="K51" s="175">
        <f>SUM(K52,K283)</f>
        <v>-322</v>
      </c>
      <c r="L51" s="79">
        <f t="shared" ref="L51:L115" si="7">J51+K51</f>
        <v>8778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34052</v>
      </c>
      <c r="D52" s="223">
        <f>SUM(D53,D195)</f>
        <v>25514</v>
      </c>
      <c r="E52" s="82">
        <f>SUM(E53,E195)</f>
        <v>0</v>
      </c>
      <c r="F52" s="224">
        <f t="shared" si="5"/>
        <v>25514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8538</v>
      </c>
      <c r="K52" s="176">
        <f>SUM(K53,K195)</f>
        <v>0</v>
      </c>
      <c r="L52" s="83">
        <f t="shared" si="7"/>
        <v>8538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29632</v>
      </c>
      <c r="D53" s="225">
        <f>SUM(D54,D76,D174,D188)</f>
        <v>21094</v>
      </c>
      <c r="E53" s="85">
        <f>SUM(E54,E76,E174,E188)</f>
        <v>0</v>
      </c>
      <c r="F53" s="226">
        <f t="shared" si="5"/>
        <v>21094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8538</v>
      </c>
      <c r="K53" s="177">
        <f>SUM(K54,K76,K174,K188)</f>
        <v>0</v>
      </c>
      <c r="L53" s="86">
        <f t="shared" si="7"/>
        <v>8538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0</v>
      </c>
      <c r="D54" s="227">
        <f>SUM(D55,D68)</f>
        <v>0</v>
      </c>
      <c r="E54" s="88">
        <f>SUM(E55,E68)</f>
        <v>0</v>
      </c>
      <c r="F54" s="228">
        <f t="shared" si="5"/>
        <v>0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0</v>
      </c>
      <c r="D55" s="229">
        <f>SUM(D56,D59,D67)</f>
        <v>0</v>
      </c>
      <c r="E55" s="43">
        <f>SUM(E56,E59,E67)</f>
        <v>0</v>
      </c>
      <c r="F55" s="230">
        <f t="shared" si="5"/>
        <v>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0</v>
      </c>
      <c r="D56" s="115">
        <f>SUM(D57:D58)</f>
        <v>0</v>
      </c>
      <c r="E56" s="93">
        <f>SUM(E57:E58)</f>
        <v>0</v>
      </c>
      <c r="F56" s="231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0</v>
      </c>
      <c r="D58" s="233"/>
      <c r="E58" s="52"/>
      <c r="F58" s="126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0</v>
      </c>
      <c r="D59" s="234">
        <f>SUM(D60:D66)</f>
        <v>0</v>
      </c>
      <c r="E59" s="34">
        <f>SUM(E60:E66)</f>
        <v>0</v>
      </c>
      <c r="F59" s="131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0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0</v>
      </c>
      <c r="D64" s="233"/>
      <c r="E64" s="52"/>
      <c r="F64" s="126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0</v>
      </c>
      <c r="D65" s="233"/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0</v>
      </c>
      <c r="D68" s="229">
        <f>SUM(D69:D70)</f>
        <v>0</v>
      </c>
      <c r="E68" s="43">
        <f>SUM(E69:E70)</f>
        <v>0</v>
      </c>
      <c r="F68" s="230">
        <f>D68+E68</f>
        <v>0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0</v>
      </c>
      <c r="D69" s="232"/>
      <c r="E69" s="47"/>
      <c r="F69" s="127">
        <f t="shared" si="5"/>
        <v>0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0</v>
      </c>
      <c r="D70" s="234">
        <f>SUM(D71:D75)</f>
        <v>0</v>
      </c>
      <c r="E70" s="34">
        <f>SUM(E71:E75)</f>
        <v>0</v>
      </c>
      <c r="F70" s="131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0</v>
      </c>
      <c r="D71" s="233"/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0</v>
      </c>
      <c r="D74" s="233"/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29632</v>
      </c>
      <c r="D76" s="227">
        <f>SUM(D77,D84,D131,D165,D166,D173)</f>
        <v>21094</v>
      </c>
      <c r="E76" s="88">
        <f>SUM(E77,E84,E131,E165,E166,E173)</f>
        <v>0</v>
      </c>
      <c r="F76" s="228">
        <f t="shared" si="5"/>
        <v>21094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8538</v>
      </c>
      <c r="K76" s="178">
        <f>SUM(K77,K84,K131,K165,K166,K173)</f>
        <v>0</v>
      </c>
      <c r="L76" s="89">
        <f t="shared" si="7"/>
        <v>8538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7780</v>
      </c>
      <c r="D84" s="229">
        <f>SUM(D85,D90,D96,D104,D113,D117,D123,D129)</f>
        <v>7780</v>
      </c>
      <c r="E84" s="43">
        <f>SUM(E85,E90,E96,E104,E113,E117,E123,E129)</f>
        <v>0</v>
      </c>
      <c r="F84" s="230">
        <f t="shared" si="5"/>
        <v>7780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0</v>
      </c>
      <c r="D85" s="115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>
        <v>0</v>
      </c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0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0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0</v>
      </c>
      <c r="D89" s="233">
        <v>0</v>
      </c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0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0</v>
      </c>
      <c r="D93" s="233"/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0</v>
      </c>
      <c r="D96" s="23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7780</v>
      </c>
      <c r="D104" s="234">
        <f>SUM(D105:D112)</f>
        <v>7780</v>
      </c>
      <c r="E104" s="34">
        <f>SUM(E105:E112)</f>
        <v>0</v>
      </c>
      <c r="F104" s="131">
        <f t="shared" si="5"/>
        <v>7780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7000</v>
      </c>
      <c r="D106" s="233">
        <v>7000</v>
      </c>
      <c r="E106" s="52"/>
      <c r="F106" s="126">
        <f t="shared" si="5"/>
        <v>7000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0</v>
      </c>
      <c r="D107" s="233"/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0</v>
      </c>
      <c r="D108" s="233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780</v>
      </c>
      <c r="D110" s="233">
        <v>780</v>
      </c>
      <c r="E110" s="52"/>
      <c r="F110" s="126">
        <f t="shared" si="5"/>
        <v>780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>
        <v>0</v>
      </c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>
        <v>0</v>
      </c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>
        <v>0</v>
      </c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0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0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0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21706</v>
      </c>
      <c r="D131" s="229">
        <f>SUM(D132,D137,D141,D142,D145,D152,D160,D161,D164)</f>
        <v>13168</v>
      </c>
      <c r="E131" s="43">
        <f>SUM(E132,E137,E141,E142,E145,E152,E160,E161,E164)</f>
        <v>0</v>
      </c>
      <c r="F131" s="230">
        <f t="shared" si="10"/>
        <v>13168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8538</v>
      </c>
      <c r="K131" s="91">
        <f>SUM(K132,K137,K141,K142,K145,K152,K160,K161,K164)</f>
        <v>0</v>
      </c>
      <c r="L131" s="101">
        <f t="shared" si="12"/>
        <v>8538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0</v>
      </c>
      <c r="D132" s="342">
        <f>SUM(D133:D136)</f>
        <v>0</v>
      </c>
      <c r="E132" s="183">
        <f>SUM(E133:E136)</f>
        <v>0</v>
      </c>
      <c r="F132" s="238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0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0</v>
      </c>
      <c r="D134" s="233"/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20206</v>
      </c>
      <c r="D137" s="234">
        <f>SUM(D138:D140)</f>
        <v>11668</v>
      </c>
      <c r="E137" s="34">
        <f>SUM(E138:E140)</f>
        <v>0</v>
      </c>
      <c r="F137" s="131">
        <f t="shared" si="10"/>
        <v>11668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8538</v>
      </c>
      <c r="K137" s="104">
        <f>SUM(K138:K140)</f>
        <v>0</v>
      </c>
      <c r="L137" s="98">
        <f t="shared" si="12"/>
        <v>8538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20206</v>
      </c>
      <c r="D139" s="233">
        <v>11668</v>
      </c>
      <c r="E139" s="52"/>
      <c r="F139" s="126">
        <f t="shared" si="10"/>
        <v>11668</v>
      </c>
      <c r="G139" s="233"/>
      <c r="H139" s="181"/>
      <c r="I139" s="96">
        <f t="shared" si="11"/>
        <v>0</v>
      </c>
      <c r="J139" s="233">
        <v>8538</v>
      </c>
      <c r="K139" s="181"/>
      <c r="L139" s="96">
        <f t="shared" si="12"/>
        <v>8538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1500</v>
      </c>
      <c r="D145" s="115">
        <f>SUM(D146:D151)</f>
        <v>1500</v>
      </c>
      <c r="E145" s="93">
        <f>SUM(E146:E151)</f>
        <v>0</v>
      </c>
      <c r="F145" s="231">
        <f t="shared" si="10"/>
        <v>1500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0</v>
      </c>
      <c r="D147" s="233"/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1500</v>
      </c>
      <c r="D149" s="233">
        <v>1500</v>
      </c>
      <c r="E149" s="52"/>
      <c r="F149" s="126">
        <f t="shared" si="10"/>
        <v>1500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146</v>
      </c>
      <c r="D166" s="229">
        <f>SUM(D167,D172)</f>
        <v>146</v>
      </c>
      <c r="E166" s="43">
        <f>SUM(E167,E172)</f>
        <v>0</v>
      </c>
      <c r="F166" s="230">
        <f t="shared" si="10"/>
        <v>146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0</v>
      </c>
      <c r="K166" s="91">
        <f t="shared" si="15"/>
        <v>0</v>
      </c>
      <c r="L166" s="101">
        <f t="shared" si="12"/>
        <v>0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146</v>
      </c>
      <c r="D167" s="237">
        <f>SUM(D168:D171)</f>
        <v>146</v>
      </c>
      <c r="E167" s="60">
        <f>SUM(E168:E171)</f>
        <v>0</v>
      </c>
      <c r="F167" s="238">
        <f t="shared" si="10"/>
        <v>146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0</v>
      </c>
      <c r="K167" s="183">
        <f t="shared" si="17"/>
        <v>0</v>
      </c>
      <c r="L167" s="103">
        <f t="shared" si="12"/>
        <v>0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146</v>
      </c>
      <c r="D171" s="233">
        <v>146</v>
      </c>
      <c r="E171" s="52"/>
      <c r="F171" s="126">
        <f t="shared" si="10"/>
        <v>146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4420</v>
      </c>
      <c r="D195" s="225">
        <f>SUM(D196,D231,D269)</f>
        <v>4420</v>
      </c>
      <c r="E195" s="85">
        <f>SUM(E196,E231,E269)</f>
        <v>0</v>
      </c>
      <c r="F195" s="226">
        <f t="shared" si="24"/>
        <v>4420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0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4420</v>
      </c>
      <c r="D196" s="227">
        <f>D197+D205</f>
        <v>4420</v>
      </c>
      <c r="E196" s="88">
        <f>E197+E205</f>
        <v>0</v>
      </c>
      <c r="F196" s="228">
        <f t="shared" si="24"/>
        <v>4420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0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0</v>
      </c>
      <c r="D197" s="229">
        <f>D198+D199+D202+D203+D204</f>
        <v>0</v>
      </c>
      <c r="E197" s="43">
        <f>E198+E199+E202+E203+E204</f>
        <v>0</v>
      </c>
      <c r="F197" s="230">
        <f t="shared" si="24"/>
        <v>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0</v>
      </c>
      <c r="D199" s="234">
        <f>D200+D201</f>
        <v>0</v>
      </c>
      <c r="E199" s="34">
        <f>E200+E201</f>
        <v>0</v>
      </c>
      <c r="F199" s="131">
        <f t="shared" si="24"/>
        <v>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1"/>
        <v>0</v>
      </c>
      <c r="D200" s="233"/>
      <c r="E200" s="52"/>
      <c r="F200" s="126">
        <f t="shared" si="24"/>
        <v>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4420</v>
      </c>
      <c r="D205" s="229">
        <f>D206+D216+D217+D226+D227+D228+D230</f>
        <v>4420</v>
      </c>
      <c r="E205" s="43">
        <f>E206+E216+E217+E226+E227+E228+E230</f>
        <v>0</v>
      </c>
      <c r="F205" s="230">
        <f t="shared" si="24"/>
        <v>4420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4420</v>
      </c>
      <c r="D217" s="234">
        <f>SUM(D218:D225)</f>
        <v>4420</v>
      </c>
      <c r="E217" s="34">
        <f>SUM(E218:E225)</f>
        <v>0</v>
      </c>
      <c r="F217" s="131">
        <f t="shared" si="24"/>
        <v>4420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0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1"/>
        <v>0</v>
      </c>
      <c r="D224" s="233"/>
      <c r="E224" s="52"/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1"/>
        <v>4420</v>
      </c>
      <c r="D225" s="233">
        <v>4420</v>
      </c>
      <c r="E225" s="52"/>
      <c r="F225" s="126">
        <f t="shared" si="24"/>
        <v>4420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240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562</v>
      </c>
      <c r="K283" s="104">
        <f>SUM(K284:K285)</f>
        <v>-322</v>
      </c>
      <c r="L283" s="98">
        <f t="shared" si="32"/>
        <v>240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240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>
        <v>562</v>
      </c>
      <c r="K284" s="181">
        <v>-322</v>
      </c>
      <c r="L284" s="96">
        <f t="shared" si="32"/>
        <v>240</v>
      </c>
      <c r="M284" s="110"/>
      <c r="N284" s="52"/>
      <c r="O284" s="96">
        <f t="shared" si="50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34292</v>
      </c>
      <c r="D286" s="403">
        <f>SUM(D283,D269,D231,D196,D188,D174,D76,D54)</f>
        <v>25514</v>
      </c>
      <c r="E286" s="404">
        <f>SUM(E283,E269,E231,E196,E188,E174,E76,E54)</f>
        <v>0</v>
      </c>
      <c r="F286" s="405">
        <f t="shared" si="30"/>
        <v>25514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1"/>
        <v>0</v>
      </c>
      <c r="J286" s="403">
        <f>SUM(J283,J269,J231,J196,J188,J174,J76,J54)</f>
        <v>9100</v>
      </c>
      <c r="K286" s="406">
        <f>SUM(K283,K269,K231,K196,K188,K174,K76,K54)</f>
        <v>-322</v>
      </c>
      <c r="L286" s="407">
        <f t="shared" si="32"/>
        <v>8778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-138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-138</v>
      </c>
      <c r="K288" s="190">
        <f>(K28+K44)-K52</f>
        <v>0</v>
      </c>
      <c r="L288" s="147">
        <f>J288+K288</f>
        <v>-138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138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138</v>
      </c>
      <c r="K290" s="190">
        <f t="shared" si="53"/>
        <v>0</v>
      </c>
      <c r="L290" s="147">
        <f>J290+K290</f>
        <v>138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138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138</v>
      </c>
      <c r="K291" s="190">
        <f>K23-K283</f>
        <v>0</v>
      </c>
      <c r="L291" s="147">
        <f>J291+K291</f>
        <v>138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  <row r="304" spans="1:16" x14ac:dyDescent="0.25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</row>
    <row r="305" spans="1:16" x14ac:dyDescent="0.25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</row>
    <row r="306" spans="1:16" ht="12.75" customHeight="1" x14ac:dyDescent="0.25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</row>
    <row r="307" spans="1:16" ht="12.75" customHeight="1" x14ac:dyDescent="0.25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</row>
    <row r="308" spans="1:16" ht="12.75" customHeight="1" x14ac:dyDescent="0.25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</row>
    <row r="309" spans="1:16" ht="12.75" customHeight="1" x14ac:dyDescent="0.25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</row>
    <row r="310" spans="1:16" ht="12.75" customHeight="1" x14ac:dyDescent="0.25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</row>
    <row r="311" spans="1:16" ht="12.75" customHeight="1" x14ac:dyDescent="0.25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</row>
    <row r="312" spans="1:16" ht="12.75" customHeight="1" x14ac:dyDescent="0.25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</row>
    <row r="313" spans="1:16" ht="12.75" customHeight="1" x14ac:dyDescent="0.25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</row>
    <row r="314" spans="1:16" ht="12.75" customHeight="1" x14ac:dyDescent="0.25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</row>
    <row r="315" spans="1:16" ht="12.75" customHeight="1" x14ac:dyDescent="0.25">
      <c r="A315" s="350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</row>
    <row r="316" spans="1:16" x14ac:dyDescent="0.25">
      <c r="A316" s="350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</row>
    <row r="317" spans="1:16" x14ac:dyDescent="0.25">
      <c r="A317" s="350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</row>
    <row r="318" spans="1:16" x14ac:dyDescent="0.25">
      <c r="A318" s="350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</row>
    <row r="319" spans="1:16" x14ac:dyDescent="0.25">
      <c r="A319" s="350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</row>
    <row r="320" spans="1:16" x14ac:dyDescent="0.25">
      <c r="A320" s="350"/>
      <c r="B320" s="350"/>
      <c r="C320" s="350"/>
      <c r="D320" s="350"/>
      <c r="E320" s="350"/>
      <c r="F320" s="350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</row>
    <row r="321" spans="1:16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</row>
    <row r="322" spans="1:16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</row>
    <row r="323" spans="1:16" x14ac:dyDescent="0.25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</row>
    <row r="324" spans="1:16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</row>
    <row r="325" spans="1:16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</row>
    <row r="326" spans="1:16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</row>
    <row r="327" spans="1:16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</row>
    <row r="328" spans="1:1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</sheetData>
  <sheetProtection algorithmName="SHA-512" hashValue="6nVgwOeRguAc4GXwHIaGJISNLGMKWYOtcrQd90VcHibkpNEIvvZnPcSx+61m52nb+vmJ5tbFmzS0NhFAJiKbOw==" saltValue="+thfu9QnbhdRty4brUZCzA==" spinCount="100000" sheet="1" objects="1" scenarios="1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6.pielikums Jūrmalas pilsētas domes
2015.gada 5.marta saistošajiem noteikumiem Nr.13
(protokols Nr.6, 11.punkts)
Tāme Nr.04.1.5.  </first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92D050"/>
  </sheetPr>
  <dimension ref="A1:Q303"/>
  <sheetViews>
    <sheetView view="pageLayout" zoomScaleNormal="90" workbookViewId="0">
      <selection activeCell="S3" sqref="S3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x14ac:dyDescent="0.25">
      <c r="A5" s="5" t="s">
        <v>0</v>
      </c>
      <c r="B5" s="6"/>
      <c r="C5" s="1100" t="s">
        <v>356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357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358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346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38"/>
      <c r="Q8" s="518"/>
    </row>
    <row r="9" spans="1:17" ht="24" customHeight="1" x14ac:dyDescent="0.25">
      <c r="A9" s="2" t="s">
        <v>4</v>
      </c>
      <c r="B9" s="3"/>
      <c r="C9" s="1100" t="s">
        <v>359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8"/>
      <c r="Q10" s="518"/>
    </row>
    <row r="11" spans="1:17" ht="12.75" customHeight="1" x14ac:dyDescent="0.25">
      <c r="A11" s="2"/>
      <c r="B11" s="3" t="s">
        <v>6</v>
      </c>
      <c r="C11" s="1092" t="s">
        <v>360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361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8"/>
      <c r="Q13" s="518"/>
    </row>
    <row r="14" spans="1:17" ht="12.75" customHeight="1" x14ac:dyDescent="0.25">
      <c r="A14" s="2"/>
      <c r="B14" s="3" t="s">
        <v>9</v>
      </c>
      <c r="C14" s="1092" t="s">
        <v>362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4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619290</v>
      </c>
      <c r="D22" s="195">
        <f>SUM(D23,D26,D27,D43,D44)</f>
        <v>301265</v>
      </c>
      <c r="E22" s="20">
        <f>SUM(E23,E26,E27,E43,E44)</f>
        <v>1135</v>
      </c>
      <c r="F22" s="196">
        <f t="shared" ref="F22:F27" si="0">D22+E22</f>
        <v>302400</v>
      </c>
      <c r="G22" s="195">
        <f>SUM(G23,G26,G44)</f>
        <v>305054</v>
      </c>
      <c r="H22" s="163">
        <f>SUM(H23,H26,H44)</f>
        <v>6072</v>
      </c>
      <c r="I22" s="21">
        <f>G22+H22</f>
        <v>311126</v>
      </c>
      <c r="J22" s="195">
        <f>SUM(J23,J28,J44)</f>
        <v>5297</v>
      </c>
      <c r="K22" s="163">
        <f>SUM(K23,K28,K44)</f>
        <v>467</v>
      </c>
      <c r="L22" s="21">
        <f>J22+K22</f>
        <v>5764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603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136</v>
      </c>
      <c r="K23" s="164">
        <f>SUM(K24:K25)</f>
        <v>467</v>
      </c>
      <c r="L23" s="25">
        <f>J23+K23</f>
        <v>603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ht="36" x14ac:dyDescent="0.25">
      <c r="A25" s="30"/>
      <c r="B25" s="31" t="s">
        <v>23</v>
      </c>
      <c r="C25" s="356">
        <f>F25+I25+L25+O25</f>
        <v>603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>
        <v>136</v>
      </c>
      <c r="K25" s="166">
        <v>467</v>
      </c>
      <c r="L25" s="33">
        <f>J25+K25</f>
        <v>603</v>
      </c>
      <c r="M25" s="272"/>
      <c r="N25" s="32"/>
      <c r="O25" s="33">
        <f>M25+N25</f>
        <v>0</v>
      </c>
      <c r="P25" s="351" t="s">
        <v>347</v>
      </c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613526</v>
      </c>
      <c r="D26" s="203">
        <v>301265</v>
      </c>
      <c r="E26" s="35">
        <v>1135</v>
      </c>
      <c r="F26" s="204">
        <f t="shared" si="0"/>
        <v>302400</v>
      </c>
      <c r="G26" s="203">
        <v>305054</v>
      </c>
      <c r="H26" s="167">
        <v>6072</v>
      </c>
      <c r="I26" s="260">
        <f>G26+H26</f>
        <v>311126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 t="s">
        <v>353</v>
      </c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5161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5161</v>
      </c>
      <c r="K28" s="91">
        <f>SUM(K29,K33,K35,K38)</f>
        <v>0</v>
      </c>
      <c r="L28" s="101">
        <f t="shared" ref="L28:L42" si="2">J28+K28</f>
        <v>5161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4969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4969</v>
      </c>
      <c r="K35" s="91">
        <f>SUM(K36:K37)</f>
        <v>0</v>
      </c>
      <c r="L35" s="101">
        <f t="shared" si="2"/>
        <v>4969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4969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>
        <v>4969</v>
      </c>
      <c r="K36" s="180"/>
      <c r="L36" s="95">
        <f t="shared" si="2"/>
        <v>4969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192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192</v>
      </c>
      <c r="K38" s="91">
        <f>SUM(K39:K42)</f>
        <v>0</v>
      </c>
      <c r="L38" s="101">
        <f t="shared" si="2"/>
        <v>192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192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192</v>
      </c>
      <c r="K42" s="181"/>
      <c r="L42" s="96">
        <f t="shared" si="2"/>
        <v>192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619290</v>
      </c>
      <c r="D51" s="221">
        <f>SUM(D52,D283)</f>
        <v>301265</v>
      </c>
      <c r="E51" s="78">
        <f>SUM(E52,E283)</f>
        <v>1135</v>
      </c>
      <c r="F51" s="222">
        <f t="shared" ref="F51:F115" si="5">D51+E51</f>
        <v>302400</v>
      </c>
      <c r="G51" s="221">
        <f>SUM(G52,G283)</f>
        <v>305054</v>
      </c>
      <c r="H51" s="175">
        <f>SUM(H52,H283)</f>
        <v>6072</v>
      </c>
      <c r="I51" s="79">
        <f t="shared" ref="I51:I115" si="6">G51+H51</f>
        <v>311126</v>
      </c>
      <c r="J51" s="221">
        <f>SUM(J52,J283)</f>
        <v>5297</v>
      </c>
      <c r="K51" s="175">
        <f>SUM(K52,K283)</f>
        <v>467</v>
      </c>
      <c r="L51" s="79">
        <f t="shared" ref="L51:L115" si="7">J51+K51</f>
        <v>5764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619290</v>
      </c>
      <c r="D52" s="223">
        <f>SUM(D53,D195)</f>
        <v>301265</v>
      </c>
      <c r="E52" s="82">
        <f>SUM(E53,E195)</f>
        <v>1135</v>
      </c>
      <c r="F52" s="224">
        <f t="shared" si="5"/>
        <v>302400</v>
      </c>
      <c r="G52" s="223">
        <f>SUM(G53,G195)</f>
        <v>305054</v>
      </c>
      <c r="H52" s="176">
        <f>SUM(H53,H195)</f>
        <v>6072</v>
      </c>
      <c r="I52" s="83">
        <f t="shared" si="6"/>
        <v>311126</v>
      </c>
      <c r="J52" s="223">
        <f>SUM(J53,J195)</f>
        <v>5297</v>
      </c>
      <c r="K52" s="176">
        <f>SUM(K53,K195)</f>
        <v>467</v>
      </c>
      <c r="L52" s="83">
        <f t="shared" si="7"/>
        <v>5764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597688</v>
      </c>
      <c r="D53" s="225">
        <f>SUM(D54,D76,D174,D188)</f>
        <v>282663</v>
      </c>
      <c r="E53" s="85">
        <f>SUM(E54,E76,E174,E188)</f>
        <v>1135</v>
      </c>
      <c r="F53" s="226">
        <f t="shared" si="5"/>
        <v>283798</v>
      </c>
      <c r="G53" s="225">
        <f>SUM(G54,G76,G174,G188)</f>
        <v>305054</v>
      </c>
      <c r="H53" s="177">
        <f>SUM(H54,H76,H174,H188)</f>
        <v>3072</v>
      </c>
      <c r="I53" s="86">
        <f t="shared" si="6"/>
        <v>308126</v>
      </c>
      <c r="J53" s="225">
        <f>SUM(J54,J76,J174,J188)</f>
        <v>5297</v>
      </c>
      <c r="K53" s="177">
        <f>SUM(K54,K76,K174,K188)</f>
        <v>467</v>
      </c>
      <c r="L53" s="86">
        <f t="shared" si="7"/>
        <v>5764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489035</v>
      </c>
      <c r="D54" s="227">
        <f>SUM(D55,D68)</f>
        <v>183981</v>
      </c>
      <c r="E54" s="88">
        <f>SUM(E55,E68)</f>
        <v>0</v>
      </c>
      <c r="F54" s="228">
        <f t="shared" si="5"/>
        <v>183981</v>
      </c>
      <c r="G54" s="227">
        <f>SUM(G55,G68)</f>
        <v>305054</v>
      </c>
      <c r="H54" s="178">
        <f>SUM(H55,H68)</f>
        <v>0</v>
      </c>
      <c r="I54" s="89">
        <f t="shared" si="6"/>
        <v>305054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373096</v>
      </c>
      <c r="D55" s="229">
        <f>SUM(D56,D59,D67)</f>
        <v>127668</v>
      </c>
      <c r="E55" s="43">
        <f>SUM(E56,E59,E67)</f>
        <v>0</v>
      </c>
      <c r="F55" s="230">
        <f t="shared" si="5"/>
        <v>127668</v>
      </c>
      <c r="G55" s="229">
        <f>SUM(G56,G59,G67)</f>
        <v>245428</v>
      </c>
      <c r="H55" s="91">
        <f>SUM(H56,H59,H67)</f>
        <v>0</v>
      </c>
      <c r="I55" s="101">
        <f t="shared" si="6"/>
        <v>245428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340982</v>
      </c>
      <c r="D56" s="115">
        <f>SUM(D57:D58)</f>
        <v>108050</v>
      </c>
      <c r="E56" s="93">
        <f>SUM(E57:E58)</f>
        <v>0</v>
      </c>
      <c r="F56" s="231">
        <f t="shared" si="5"/>
        <v>108050</v>
      </c>
      <c r="G56" s="115">
        <f>SUM(G57:G58)</f>
        <v>234832</v>
      </c>
      <c r="H56" s="179">
        <f>SUM(H57:H58)</f>
        <v>-1900</v>
      </c>
      <c r="I56" s="94">
        <f t="shared" si="6"/>
        <v>232932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340982</v>
      </c>
      <c r="D58" s="233">
        <v>108050</v>
      </c>
      <c r="E58" s="52"/>
      <c r="F58" s="126">
        <f t="shared" si="5"/>
        <v>108050</v>
      </c>
      <c r="G58" s="233">
        <v>234832</v>
      </c>
      <c r="H58" s="181">
        <v>-1900</v>
      </c>
      <c r="I58" s="96">
        <f t="shared" si="6"/>
        <v>232932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 t="s">
        <v>348</v>
      </c>
    </row>
    <row r="59" spans="1:16" ht="23.25" customHeight="1" x14ac:dyDescent="0.25">
      <c r="A59" s="97">
        <v>1140</v>
      </c>
      <c r="B59" s="50" t="s">
        <v>56</v>
      </c>
      <c r="C59" s="343">
        <f t="shared" si="4"/>
        <v>32114</v>
      </c>
      <c r="D59" s="234">
        <f>SUM(D60:D66)</f>
        <v>19618</v>
      </c>
      <c r="E59" s="34">
        <f>SUM(E60:E66)</f>
        <v>0</v>
      </c>
      <c r="F59" s="131">
        <f>D59+E59</f>
        <v>19618</v>
      </c>
      <c r="G59" s="234">
        <f>SUM(G60:G66)</f>
        <v>10596</v>
      </c>
      <c r="H59" s="104">
        <f>SUM(H60:H66)</f>
        <v>1900</v>
      </c>
      <c r="I59" s="98">
        <f t="shared" si="6"/>
        <v>12496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5247</v>
      </c>
      <c r="D60" s="233">
        <v>3723</v>
      </c>
      <c r="E60" s="52"/>
      <c r="F60" s="126">
        <f t="shared" si="5"/>
        <v>3723</v>
      </c>
      <c r="G60" s="233">
        <v>1524</v>
      </c>
      <c r="H60" s="181"/>
      <c r="I60" s="96">
        <f t="shared" si="6"/>
        <v>1524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918</v>
      </c>
      <c r="D61" s="233">
        <v>918</v>
      </c>
      <c r="E61" s="52"/>
      <c r="F61" s="126">
        <f t="shared" si="5"/>
        <v>918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36" x14ac:dyDescent="0.25">
      <c r="A62" s="31">
        <v>1145</v>
      </c>
      <c r="B62" s="50" t="s">
        <v>59</v>
      </c>
      <c r="C62" s="343">
        <f t="shared" si="4"/>
        <v>1900</v>
      </c>
      <c r="D62" s="233"/>
      <c r="E62" s="52"/>
      <c r="F62" s="126">
        <f t="shared" si="5"/>
        <v>0</v>
      </c>
      <c r="G62" s="233">
        <v>0</v>
      </c>
      <c r="H62" s="181">
        <v>1900</v>
      </c>
      <c r="I62" s="96">
        <v>1900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 t="s">
        <v>349</v>
      </c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3005</v>
      </c>
      <c r="D64" s="233">
        <v>2117</v>
      </c>
      <c r="E64" s="52"/>
      <c r="F64" s="126">
        <f t="shared" si="5"/>
        <v>2117</v>
      </c>
      <c r="G64" s="233">
        <v>888</v>
      </c>
      <c r="H64" s="181"/>
      <c r="I64" s="96">
        <f t="shared" si="6"/>
        <v>888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12860</v>
      </c>
      <c r="D65" s="233">
        <v>12860</v>
      </c>
      <c r="E65" s="52"/>
      <c r="F65" s="126">
        <f t="shared" si="5"/>
        <v>12860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>
        <v>8184</v>
      </c>
      <c r="H66" s="181"/>
      <c r="I66" s="96"/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115939</v>
      </c>
      <c r="D68" s="229">
        <f>SUM(D69:D70)</f>
        <v>56313</v>
      </c>
      <c r="E68" s="43">
        <f>SUM(E69:E70)</f>
        <v>0</v>
      </c>
      <c r="F68" s="230">
        <f>D68+E68</f>
        <v>56313</v>
      </c>
      <c r="G68" s="229">
        <f>SUM(G69:G70)</f>
        <v>59626</v>
      </c>
      <c r="H68" s="91">
        <f>SUM(H69:H70)</f>
        <v>0</v>
      </c>
      <c r="I68" s="101">
        <f t="shared" si="6"/>
        <v>59626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91469</v>
      </c>
      <c r="D69" s="232">
        <v>33243</v>
      </c>
      <c r="E69" s="47"/>
      <c r="F69" s="127">
        <f t="shared" si="5"/>
        <v>33243</v>
      </c>
      <c r="G69" s="232">
        <v>58226</v>
      </c>
      <c r="H69" s="180"/>
      <c r="I69" s="95">
        <f t="shared" si="6"/>
        <v>58226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24470</v>
      </c>
      <c r="D70" s="234">
        <f>SUM(D71:D75)</f>
        <v>23070</v>
      </c>
      <c r="E70" s="34">
        <f>SUM(E71:E75)</f>
        <v>0</v>
      </c>
      <c r="F70" s="131">
        <f t="shared" si="5"/>
        <v>23070</v>
      </c>
      <c r="G70" s="234">
        <f>SUM(G71:G75)</f>
        <v>1400</v>
      </c>
      <c r="H70" s="104">
        <f>SUM(H71:H75)</f>
        <v>0</v>
      </c>
      <c r="I70" s="98">
        <f t="shared" si="6"/>
        <v>1400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14652</v>
      </c>
      <c r="D71" s="233">
        <v>13252</v>
      </c>
      <c r="E71" s="52"/>
      <c r="F71" s="126">
        <f t="shared" si="5"/>
        <v>13252</v>
      </c>
      <c r="G71" s="233">
        <v>1400</v>
      </c>
      <c r="H71" s="181"/>
      <c r="I71" s="96">
        <f t="shared" si="6"/>
        <v>1400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9818</v>
      </c>
      <c r="D74" s="233">
        <v>9818</v>
      </c>
      <c r="E74" s="52"/>
      <c r="F74" s="126">
        <f t="shared" si="5"/>
        <v>9818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108653</v>
      </c>
      <c r="D76" s="227">
        <f>SUM(D77,D84,D131,D165,D166,D173)</f>
        <v>98682</v>
      </c>
      <c r="E76" s="88">
        <f>SUM(E77,E84,E131,E165,E166,E173)</f>
        <v>1135</v>
      </c>
      <c r="F76" s="228">
        <f t="shared" si="5"/>
        <v>99817</v>
      </c>
      <c r="G76" s="227">
        <f>SUM(G77,G84,G131,G165,G166,G173)</f>
        <v>0</v>
      </c>
      <c r="H76" s="178">
        <f>SUM(H77,H84,H131,H165,H166,H173)</f>
        <v>3072</v>
      </c>
      <c r="I76" s="89">
        <f t="shared" si="6"/>
        <v>3072</v>
      </c>
      <c r="J76" s="227">
        <f>SUM(J77,J84,J131,J165,J166,J173)</f>
        <v>5297</v>
      </c>
      <c r="K76" s="178">
        <f>SUM(K77,K84,K131,K165,K166,K173)</f>
        <v>467</v>
      </c>
      <c r="L76" s="89">
        <f t="shared" si="7"/>
        <v>5764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257</v>
      </c>
      <c r="D77" s="229">
        <f>SUM(D78,D81)</f>
        <v>257</v>
      </c>
      <c r="E77" s="43">
        <f>SUM(E78,E81)</f>
        <v>0</v>
      </c>
      <c r="F77" s="230">
        <f t="shared" si="5"/>
        <v>257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257</v>
      </c>
      <c r="D78" s="237">
        <f>SUM(D79:D80)</f>
        <v>257</v>
      </c>
      <c r="E78" s="60">
        <f>SUM(E79:E80)</f>
        <v>0</v>
      </c>
      <c r="F78" s="238">
        <f t="shared" si="5"/>
        <v>257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257</v>
      </c>
      <c r="D80" s="233">
        <v>257</v>
      </c>
      <c r="E80" s="52"/>
      <c r="F80" s="126">
        <f t="shared" si="5"/>
        <v>257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81950</v>
      </c>
      <c r="D84" s="229">
        <f>SUM(D85,D90,D96,D104,D113,D117,D123,D129)</f>
        <v>76274</v>
      </c>
      <c r="E84" s="43">
        <f>SUM(E85,E90,E96,E104,E113,E117,E123,E129)</f>
        <v>1135</v>
      </c>
      <c r="F84" s="230">
        <f t="shared" si="5"/>
        <v>77409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4371</v>
      </c>
      <c r="K84" s="91">
        <f>SUM(K85,K90,K96,K104,K113,K117,K123,K129)</f>
        <v>170</v>
      </c>
      <c r="L84" s="101">
        <f t="shared" si="7"/>
        <v>4541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2894</v>
      </c>
      <c r="D85" s="115">
        <f>SUM(D86:D89)</f>
        <v>2894</v>
      </c>
      <c r="E85" s="93">
        <f>SUM(E86:E89)</f>
        <v>0</v>
      </c>
      <c r="F85" s="231">
        <f t="shared" si="5"/>
        <v>2894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2286</v>
      </c>
      <c r="D87" s="233">
        <v>2286</v>
      </c>
      <c r="E87" s="52"/>
      <c r="F87" s="126">
        <f t="shared" si="5"/>
        <v>2286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523</v>
      </c>
      <c r="D88" s="233">
        <v>523</v>
      </c>
      <c r="E88" s="52"/>
      <c r="F88" s="126">
        <f t="shared" si="5"/>
        <v>523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85</v>
      </c>
      <c r="D89" s="233">
        <v>85</v>
      </c>
      <c r="E89" s="52"/>
      <c r="F89" s="126">
        <f t="shared" si="5"/>
        <v>85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63292</v>
      </c>
      <c r="D90" s="234">
        <f>SUM(D91:D95)</f>
        <v>61426</v>
      </c>
      <c r="E90" s="34">
        <f>SUM(E91:E95)</f>
        <v>0</v>
      </c>
      <c r="F90" s="131">
        <f t="shared" si="5"/>
        <v>61426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1756</v>
      </c>
      <c r="K90" s="104">
        <f>SUM(K91:K95)</f>
        <v>110</v>
      </c>
      <c r="L90" s="98">
        <f t="shared" si="7"/>
        <v>1866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34682</v>
      </c>
      <c r="D91" s="233">
        <v>34682</v>
      </c>
      <c r="E91" s="52"/>
      <c r="F91" s="126">
        <f t="shared" si="5"/>
        <v>34682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2977</v>
      </c>
      <c r="D92" s="233">
        <v>1809</v>
      </c>
      <c r="E92" s="52"/>
      <c r="F92" s="126">
        <f t="shared" si="5"/>
        <v>1809</v>
      </c>
      <c r="G92" s="233"/>
      <c r="H92" s="181"/>
      <c r="I92" s="96">
        <f t="shared" si="6"/>
        <v>0</v>
      </c>
      <c r="J92" s="233">
        <v>1168</v>
      </c>
      <c r="K92" s="181"/>
      <c r="L92" s="96">
        <f t="shared" si="7"/>
        <v>1168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25007</v>
      </c>
      <c r="D93" s="233">
        <v>24419</v>
      </c>
      <c r="E93" s="52"/>
      <c r="F93" s="126">
        <f t="shared" si="5"/>
        <v>24419</v>
      </c>
      <c r="G93" s="233"/>
      <c r="H93" s="181"/>
      <c r="I93" s="96">
        <f t="shared" si="6"/>
        <v>0</v>
      </c>
      <c r="J93" s="233">
        <v>588</v>
      </c>
      <c r="K93" s="181"/>
      <c r="L93" s="96">
        <f t="shared" si="7"/>
        <v>588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626</v>
      </c>
      <c r="D94" s="233">
        <v>516</v>
      </c>
      <c r="E94" s="52"/>
      <c r="F94" s="126">
        <f t="shared" si="5"/>
        <v>516</v>
      </c>
      <c r="G94" s="233"/>
      <c r="H94" s="181"/>
      <c r="I94" s="96">
        <f t="shared" si="6"/>
        <v>0</v>
      </c>
      <c r="J94" s="233">
        <v>0</v>
      </c>
      <c r="K94" s="181">
        <v>110</v>
      </c>
      <c r="L94" s="96">
        <f t="shared" si="7"/>
        <v>110</v>
      </c>
      <c r="M94" s="110"/>
      <c r="N94" s="52"/>
      <c r="O94" s="96">
        <f t="shared" si="8"/>
        <v>0</v>
      </c>
      <c r="P94" s="351" t="s">
        <v>350</v>
      </c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2991</v>
      </c>
      <c r="D96" s="234">
        <f>SUM(D97:D103)</f>
        <v>2991</v>
      </c>
      <c r="E96" s="34">
        <f>SUM(E97:E103)</f>
        <v>0</v>
      </c>
      <c r="F96" s="131">
        <f t="shared" si="5"/>
        <v>2991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2991</v>
      </c>
      <c r="D103" s="233">
        <v>2991</v>
      </c>
      <c r="E103" s="52"/>
      <c r="F103" s="126">
        <f t="shared" si="5"/>
        <v>2991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12299</v>
      </c>
      <c r="D104" s="234">
        <f>SUM(D105:D112)</f>
        <v>8549</v>
      </c>
      <c r="E104" s="34">
        <f>SUM(E105:E112)</f>
        <v>1135</v>
      </c>
      <c r="F104" s="131">
        <f t="shared" si="5"/>
        <v>9684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2615</v>
      </c>
      <c r="K104" s="104">
        <f>SUM(K105:K112)</f>
        <v>0</v>
      </c>
      <c r="L104" s="98">
        <f t="shared" si="7"/>
        <v>2615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979</v>
      </c>
      <c r="D107" s="233">
        <v>979</v>
      </c>
      <c r="E107" s="52"/>
      <c r="F107" s="126">
        <f t="shared" si="5"/>
        <v>979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11177</v>
      </c>
      <c r="D108" s="233">
        <v>7570</v>
      </c>
      <c r="E108" s="52">
        <v>1135</v>
      </c>
      <c r="F108" s="126">
        <f t="shared" si="5"/>
        <v>8705</v>
      </c>
      <c r="G108" s="233"/>
      <c r="H108" s="181"/>
      <c r="I108" s="96">
        <f t="shared" si="6"/>
        <v>0</v>
      </c>
      <c r="J108" s="233">
        <v>2472</v>
      </c>
      <c r="K108" s="181"/>
      <c r="L108" s="96">
        <f t="shared" si="7"/>
        <v>2472</v>
      </c>
      <c r="M108" s="110"/>
      <c r="N108" s="52"/>
      <c r="O108" s="96">
        <f t="shared" si="8"/>
        <v>0</v>
      </c>
      <c r="P108" s="351" t="s">
        <v>354</v>
      </c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143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>
        <v>143</v>
      </c>
      <c r="K112" s="181"/>
      <c r="L112" s="96">
        <f t="shared" si="7"/>
        <v>143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414</v>
      </c>
      <c r="D113" s="234">
        <f>SUM(D114:D116)</f>
        <v>414</v>
      </c>
      <c r="E113" s="34">
        <f>SUM(E114:E116)</f>
        <v>0</v>
      </c>
      <c r="F113" s="131">
        <f t="shared" si="5"/>
        <v>414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414</v>
      </c>
      <c r="D116" s="233">
        <v>414</v>
      </c>
      <c r="E116" s="52"/>
      <c r="F116" s="126">
        <f t="shared" ref="F116:F180" si="10">D116+E116</f>
        <v>414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60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60</v>
      </c>
      <c r="L117" s="98">
        <f t="shared" si="12"/>
        <v>60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60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>
        <v>0</v>
      </c>
      <c r="K122" s="181">
        <v>60</v>
      </c>
      <c r="L122" s="96">
        <f t="shared" si="12"/>
        <v>60</v>
      </c>
      <c r="M122" s="110"/>
      <c r="N122" s="52"/>
      <c r="O122" s="96">
        <f t="shared" si="13"/>
        <v>0</v>
      </c>
      <c r="P122" s="351" t="s">
        <v>351</v>
      </c>
    </row>
    <row r="123" spans="1:16" x14ac:dyDescent="0.25">
      <c r="A123" s="97">
        <v>2270</v>
      </c>
      <c r="B123" s="50" t="s">
        <v>104</v>
      </c>
      <c r="C123" s="343">
        <f t="shared" si="9"/>
        <v>0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0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26407</v>
      </c>
      <c r="D131" s="229">
        <f>SUM(D132,D137,D141,D142,D145,D152,D160,D161,D164)</f>
        <v>22112</v>
      </c>
      <c r="E131" s="43">
        <f>SUM(E132,E137,E141,E142,E145,E152,E160,E161,E164)</f>
        <v>0</v>
      </c>
      <c r="F131" s="230">
        <f t="shared" si="10"/>
        <v>22112</v>
      </c>
      <c r="G131" s="229">
        <f>SUM(G132,G137,G141,G142,G145,G152,G160,G161,G164)</f>
        <v>0</v>
      </c>
      <c r="H131" s="91">
        <f>SUM(H132,H137,H141,H142,H145,H152,H160,H161,H164)</f>
        <v>3072</v>
      </c>
      <c r="I131" s="101">
        <f t="shared" si="11"/>
        <v>3072</v>
      </c>
      <c r="J131" s="229">
        <f>SUM(J132,J137,J141,J142,J145,J152,J160,J161,J164)</f>
        <v>926</v>
      </c>
      <c r="K131" s="91">
        <f>SUM(K132,K137,K141,K142,K145,K152,K160,K161,K164)</f>
        <v>297</v>
      </c>
      <c r="L131" s="101">
        <f t="shared" si="12"/>
        <v>1223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11550</v>
      </c>
      <c r="D132" s="342">
        <f>SUM(D133:D136)</f>
        <v>11550</v>
      </c>
      <c r="E132" s="183">
        <f>SUM(E133:E136)</f>
        <v>0</v>
      </c>
      <c r="F132" s="238">
        <f t="shared" si="10"/>
        <v>11550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1397</v>
      </c>
      <c r="D133" s="233">
        <v>1397</v>
      </c>
      <c r="E133" s="52"/>
      <c r="F133" s="126">
        <f t="shared" si="10"/>
        <v>1397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10005</v>
      </c>
      <c r="D134" s="233">
        <v>10005</v>
      </c>
      <c r="E134" s="52"/>
      <c r="F134" s="126">
        <f t="shared" si="10"/>
        <v>10005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148</v>
      </c>
      <c r="D136" s="233">
        <v>148</v>
      </c>
      <c r="E136" s="52"/>
      <c r="F136" s="126">
        <f t="shared" si="10"/>
        <v>148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292</v>
      </c>
      <c r="D137" s="234">
        <f>SUM(D138:D140)</f>
        <v>292</v>
      </c>
      <c r="E137" s="34">
        <f>SUM(E138:E140)</f>
        <v>0</v>
      </c>
      <c r="F137" s="131">
        <f t="shared" si="10"/>
        <v>292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292</v>
      </c>
      <c r="D139" s="233">
        <v>292</v>
      </c>
      <c r="E139" s="52"/>
      <c r="F139" s="126">
        <f t="shared" si="10"/>
        <v>292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214</v>
      </c>
      <c r="D142" s="234">
        <f>SUM(D143:D144)</f>
        <v>214</v>
      </c>
      <c r="E142" s="34">
        <f>SUM(E143:E144)</f>
        <v>0</v>
      </c>
      <c r="F142" s="131">
        <f t="shared" si="10"/>
        <v>214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214</v>
      </c>
      <c r="D143" s="233">
        <v>214</v>
      </c>
      <c r="E143" s="52"/>
      <c r="F143" s="126">
        <f t="shared" si="10"/>
        <v>214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5188</v>
      </c>
      <c r="D145" s="115">
        <f>SUM(D146:D151)</f>
        <v>3965</v>
      </c>
      <c r="E145" s="93">
        <f>SUM(E146:E151)</f>
        <v>0</v>
      </c>
      <c r="F145" s="231">
        <f t="shared" si="10"/>
        <v>3965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926</v>
      </c>
      <c r="K145" s="179">
        <f>SUM(K146:K151)</f>
        <v>297</v>
      </c>
      <c r="L145" s="94">
        <f t="shared" si="12"/>
        <v>1223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ht="24" x14ac:dyDescent="0.25">
      <c r="A146" s="27">
        <v>2351</v>
      </c>
      <c r="B146" s="45" t="s">
        <v>125</v>
      </c>
      <c r="C146" s="343">
        <f t="shared" si="9"/>
        <v>2290</v>
      </c>
      <c r="D146" s="232">
        <v>1779</v>
      </c>
      <c r="E146" s="47"/>
      <c r="F146" s="127">
        <f t="shared" si="10"/>
        <v>1779</v>
      </c>
      <c r="G146" s="232"/>
      <c r="H146" s="180"/>
      <c r="I146" s="95">
        <f t="shared" si="11"/>
        <v>0</v>
      </c>
      <c r="J146" s="232">
        <v>214</v>
      </c>
      <c r="K146" s="180">
        <v>297</v>
      </c>
      <c r="L146" s="95">
        <f t="shared" si="12"/>
        <v>511</v>
      </c>
      <c r="M146" s="275"/>
      <c r="N146" s="47"/>
      <c r="O146" s="95">
        <f t="shared" si="13"/>
        <v>0</v>
      </c>
      <c r="P146" s="324" t="s">
        <v>352</v>
      </c>
    </row>
    <row r="147" spans="1:16" x14ac:dyDescent="0.25">
      <c r="A147" s="31">
        <v>2352</v>
      </c>
      <c r="B147" s="50" t="s">
        <v>126</v>
      </c>
      <c r="C147" s="343">
        <f t="shared" si="9"/>
        <v>2399</v>
      </c>
      <c r="D147" s="233">
        <v>1687</v>
      </c>
      <c r="E147" s="52"/>
      <c r="F147" s="126">
        <f t="shared" si="10"/>
        <v>1687</v>
      </c>
      <c r="G147" s="233"/>
      <c r="H147" s="181"/>
      <c r="I147" s="96">
        <f t="shared" si="11"/>
        <v>0</v>
      </c>
      <c r="J147" s="233">
        <v>712</v>
      </c>
      <c r="K147" s="181"/>
      <c r="L147" s="96">
        <f t="shared" si="12"/>
        <v>712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499</v>
      </c>
      <c r="D150" s="233">
        <v>499</v>
      </c>
      <c r="E150" s="52"/>
      <c r="F150" s="126">
        <f t="shared" si="10"/>
        <v>499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9163</v>
      </c>
      <c r="D160" s="235">
        <v>6091</v>
      </c>
      <c r="E160" s="99"/>
      <c r="F160" s="236">
        <f t="shared" si="10"/>
        <v>6091</v>
      </c>
      <c r="G160" s="235"/>
      <c r="H160" s="182">
        <v>3072</v>
      </c>
      <c r="I160" s="100">
        <f t="shared" si="11"/>
        <v>3072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 t="s">
        <v>355</v>
      </c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39</v>
      </c>
      <c r="D165" s="239">
        <v>39</v>
      </c>
      <c r="E165" s="105"/>
      <c r="F165" s="240">
        <f t="shared" si="10"/>
        <v>39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0</v>
      </c>
      <c r="K166" s="91">
        <f t="shared" si="15"/>
        <v>0</v>
      </c>
      <c r="L166" s="101">
        <f t="shared" si="12"/>
        <v>0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0</v>
      </c>
      <c r="K167" s="183">
        <f t="shared" si="17"/>
        <v>0</v>
      </c>
      <c r="L167" s="103">
        <f t="shared" si="12"/>
        <v>0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21602</v>
      </c>
      <c r="D195" s="225">
        <f>SUM(D196,D231,D269)</f>
        <v>18602</v>
      </c>
      <c r="E195" s="85">
        <f>SUM(E196,E231,E269)</f>
        <v>0</v>
      </c>
      <c r="F195" s="226">
        <f t="shared" si="24"/>
        <v>18602</v>
      </c>
      <c r="G195" s="225">
        <f>SUM(G196,G231,G269)</f>
        <v>0</v>
      </c>
      <c r="H195" s="177">
        <f>SUM(H196,H231,H269)</f>
        <v>3000</v>
      </c>
      <c r="I195" s="86">
        <f t="shared" si="25"/>
        <v>3000</v>
      </c>
      <c r="J195" s="225">
        <f>SUM(J196,J231,J269)</f>
        <v>0</v>
      </c>
      <c r="K195" s="177">
        <f>SUM(K196,K231,K269)</f>
        <v>0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21602</v>
      </c>
      <c r="D196" s="227">
        <f>D197+D205</f>
        <v>18602</v>
      </c>
      <c r="E196" s="88">
        <f>E197+E205</f>
        <v>0</v>
      </c>
      <c r="F196" s="228">
        <f t="shared" si="24"/>
        <v>18602</v>
      </c>
      <c r="G196" s="227">
        <f>G197+G205</f>
        <v>0</v>
      </c>
      <c r="H196" s="178">
        <f>H197+H205</f>
        <v>3000</v>
      </c>
      <c r="I196" s="89">
        <f t="shared" si="25"/>
        <v>3000</v>
      </c>
      <c r="J196" s="227">
        <f>J197+J205</f>
        <v>0</v>
      </c>
      <c r="K196" s="178">
        <f>K197+K205</f>
        <v>0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1615</v>
      </c>
      <c r="D197" s="229">
        <f>D198+D199+D202+D203+D204</f>
        <v>1615</v>
      </c>
      <c r="E197" s="43">
        <f>E198+E199+E202+E203+E204</f>
        <v>0</v>
      </c>
      <c r="F197" s="230">
        <f t="shared" si="24"/>
        <v>1615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1615</v>
      </c>
      <c r="D199" s="234">
        <f>D200+D201</f>
        <v>1615</v>
      </c>
      <c r="E199" s="34">
        <f>E200+E201</f>
        <v>0</v>
      </c>
      <c r="F199" s="131">
        <f t="shared" si="24"/>
        <v>1615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1"/>
        <v>1615</v>
      </c>
      <c r="D200" s="233">
        <v>1615</v>
      </c>
      <c r="E200" s="52"/>
      <c r="F200" s="126">
        <f t="shared" si="24"/>
        <v>1615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19987</v>
      </c>
      <c r="D205" s="229">
        <f>D206+D216+D217+D226+D227+D228+D230</f>
        <v>16987</v>
      </c>
      <c r="E205" s="43">
        <f>E206+E216+E217+E226+E227+E228+E230</f>
        <v>0</v>
      </c>
      <c r="F205" s="230">
        <f t="shared" si="24"/>
        <v>16987</v>
      </c>
      <c r="G205" s="229">
        <f>G206+G216+G217+G226+G227+G228+G230</f>
        <v>0</v>
      </c>
      <c r="H205" s="91">
        <f>H206+H216+H217+H226+H227+H228+H230</f>
        <v>3000</v>
      </c>
      <c r="I205" s="101">
        <f t="shared" si="25"/>
        <v>3000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19987</v>
      </c>
      <c r="D217" s="234">
        <f>SUM(D218:D225)</f>
        <v>16987</v>
      </c>
      <c r="E217" s="34">
        <f>SUM(E218:E225)</f>
        <v>0</v>
      </c>
      <c r="F217" s="131">
        <f t="shared" si="24"/>
        <v>16987</v>
      </c>
      <c r="G217" s="234">
        <f>SUM(G218:G225)</f>
        <v>0</v>
      </c>
      <c r="H217" s="104">
        <f>SUM(H218:H225)</f>
        <v>3000</v>
      </c>
      <c r="I217" s="98">
        <f t="shared" si="25"/>
        <v>3000</v>
      </c>
      <c r="J217" s="234">
        <f>SUM(J218:J225)</f>
        <v>0</v>
      </c>
      <c r="K217" s="104">
        <f>SUM(K218:K225)</f>
        <v>0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1"/>
        <v>4926</v>
      </c>
      <c r="D220" s="233">
        <v>1926</v>
      </c>
      <c r="E220" s="52"/>
      <c r="F220" s="126">
        <f t="shared" si="24"/>
        <v>1926</v>
      </c>
      <c r="G220" s="233"/>
      <c r="H220" s="181">
        <v>3000</v>
      </c>
      <c r="I220" s="96">
        <f t="shared" si="25"/>
        <v>3000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 t="s">
        <v>355</v>
      </c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1"/>
        <v>11970</v>
      </c>
      <c r="D224" s="233">
        <v>11970</v>
      </c>
      <c r="E224" s="52"/>
      <c r="F224" s="126">
        <f t="shared" si="24"/>
        <v>11970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1"/>
        <v>3091</v>
      </c>
      <c r="D225" s="233">
        <v>3091</v>
      </c>
      <c r="E225" s="52"/>
      <c r="F225" s="126">
        <f t="shared" si="24"/>
        <v>3091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0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0</v>
      </c>
      <c r="K283" s="104">
        <f>SUM(K284:K285)</f>
        <v>0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0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/>
      <c r="K284" s="181"/>
      <c r="L284" s="96">
        <f t="shared" si="32"/>
        <v>0</v>
      </c>
      <c r="M284" s="110"/>
      <c r="N284" s="52"/>
      <c r="O284" s="96">
        <f t="shared" si="50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619290</v>
      </c>
      <c r="D286" s="403">
        <f>SUM(D283,D269,D231,D196,D188,D174,D76,D54)</f>
        <v>301265</v>
      </c>
      <c r="E286" s="404">
        <f>SUM(E283,E269,E231,E196,E188,E174,E76,E54)</f>
        <v>1135</v>
      </c>
      <c r="F286" s="405">
        <f t="shared" si="30"/>
        <v>302400</v>
      </c>
      <c r="G286" s="403">
        <f>SUM(G283,G269,G231,G196,G188,G174,G76,G54)</f>
        <v>305054</v>
      </c>
      <c r="H286" s="406">
        <f>SUM(H283,H269,H231,H196,H188,H174,H76,H54)</f>
        <v>6072</v>
      </c>
      <c r="I286" s="407">
        <f t="shared" si="31"/>
        <v>311126</v>
      </c>
      <c r="J286" s="403">
        <f>SUM(J283,J269,J231,J196,J188,J174,J76,J54)</f>
        <v>5297</v>
      </c>
      <c r="K286" s="406">
        <f>SUM(K283,K269,K231,K196,K188,K174,K76,K54)</f>
        <v>467</v>
      </c>
      <c r="L286" s="407">
        <f t="shared" si="32"/>
        <v>5764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-603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-136</v>
      </c>
      <c r="K288" s="190">
        <f>(K28+K44)-K52</f>
        <v>-467</v>
      </c>
      <c r="L288" s="147">
        <f>J288+K288</f>
        <v>-603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603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136</v>
      </c>
      <c r="K290" s="190">
        <f t="shared" si="53"/>
        <v>467</v>
      </c>
      <c r="L290" s="147">
        <f>J290+K290</f>
        <v>603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603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136</v>
      </c>
      <c r="K291" s="190">
        <f>K23-K283</f>
        <v>467</v>
      </c>
      <c r="L291" s="147">
        <f>J291+K291</f>
        <v>603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</sheetData>
  <sheetProtection algorithmName="SHA-512" hashValue="Pk/tLC8JdhWxz+09EFbfN2fV+Hncaj5YyWDALxAql3otD7D1W7uARgS5tSe8P38btSdhWZ2/1veC3yxgYtLoRQ==" saltValue="vt8zWqzaxFEULGe6FofV0w==" spinCount="100000" sheet="1" objects="1" scenarios="1"/>
  <autoFilter ref="A20:P303"/>
  <mergeCells count="30">
    <mergeCell ref="C14:P14"/>
    <mergeCell ref="C5:P5"/>
    <mergeCell ref="C6:P6"/>
    <mergeCell ref="C7:P7"/>
    <mergeCell ref="C9:P9"/>
    <mergeCell ref="C11:P11"/>
    <mergeCell ref="C12:P12"/>
    <mergeCell ref="C8:O8"/>
    <mergeCell ref="A290:B290"/>
    <mergeCell ref="F18:F19"/>
    <mergeCell ref="G18:G19"/>
    <mergeCell ref="H18:H19"/>
    <mergeCell ref="I18:I19"/>
    <mergeCell ref="A288:B288"/>
    <mergeCell ref="A2:P2"/>
    <mergeCell ref="A3:P3"/>
    <mergeCell ref="C16:P16"/>
    <mergeCell ref="A17:A19"/>
    <mergeCell ref="B17:B19"/>
    <mergeCell ref="C17:O17"/>
    <mergeCell ref="P17:P19"/>
    <mergeCell ref="C18:C19"/>
    <mergeCell ref="D18:D19"/>
    <mergeCell ref="E18:E19"/>
    <mergeCell ref="L18:L19"/>
    <mergeCell ref="M18:M19"/>
    <mergeCell ref="N18:N19"/>
    <mergeCell ref="O18:O19"/>
    <mergeCell ref="J18:J19"/>
    <mergeCell ref="K18:K19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41.pielikums Jūrmalas pilsētas domes
2015.gada 5.marta saistošajiem noteikumiem Nr.13
(protokols Nr.6, 11.punkts)
Tāme Nr.09.28.1.  </first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92D050"/>
  </sheetPr>
  <dimension ref="A1:Q303"/>
  <sheetViews>
    <sheetView view="pageLayout" zoomScaleNormal="90" workbookViewId="0">
      <selection activeCell="R6" sqref="R6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x14ac:dyDescent="0.25">
      <c r="A5" s="5" t="s">
        <v>0</v>
      </c>
      <c r="B5" s="6"/>
      <c r="C5" s="1100" t="s">
        <v>356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357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358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450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38"/>
      <c r="Q8" s="518"/>
    </row>
    <row r="9" spans="1:17" ht="24" customHeight="1" x14ac:dyDescent="0.25">
      <c r="A9" s="2" t="s">
        <v>4</v>
      </c>
      <c r="B9" s="3"/>
      <c r="C9" s="1100" t="s">
        <v>451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8"/>
      <c r="Q10" s="518"/>
    </row>
    <row r="11" spans="1:17" ht="12.75" customHeight="1" x14ac:dyDescent="0.25">
      <c r="A11" s="2"/>
      <c r="B11" s="3" t="s">
        <v>6</v>
      </c>
      <c r="C11" s="1092" t="s">
        <v>360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361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302"/>
      <c r="D13" s="302"/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4"/>
      <c r="Q13" s="518"/>
    </row>
    <row r="14" spans="1:17" ht="12.75" customHeight="1" x14ac:dyDescent="0.25">
      <c r="A14" s="2"/>
      <c r="B14" s="3" t="s">
        <v>9</v>
      </c>
      <c r="C14" s="1173"/>
      <c r="D14" s="1173"/>
      <c r="E14" s="1173"/>
      <c r="F14" s="1173"/>
      <c r="G14" s="1173"/>
      <c r="H14" s="1173"/>
      <c r="I14" s="1173"/>
      <c r="J14" s="1173"/>
      <c r="K14" s="1173"/>
      <c r="L14" s="1173"/>
      <c r="M14" s="1173"/>
      <c r="N14" s="1173"/>
      <c r="O14" s="1173"/>
      <c r="P14" s="1174"/>
      <c r="Q14" s="518"/>
    </row>
    <row r="15" spans="1:17" ht="12.75" customHeight="1" x14ac:dyDescent="0.25">
      <c r="A15" s="2"/>
      <c r="B15" s="3" t="s">
        <v>10</v>
      </c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4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91971</v>
      </c>
      <c r="D22" s="195">
        <f>SUM(D23,D26,D27,D43,D44)</f>
        <v>54908</v>
      </c>
      <c r="E22" s="20">
        <f>SUM(E23,E26,E27,E43,E44)</f>
        <v>0</v>
      </c>
      <c r="F22" s="196">
        <f t="shared" ref="F22:F27" si="0">D22+E22</f>
        <v>54908</v>
      </c>
      <c r="G22" s="195">
        <f>SUM(G23,G26,G44)</f>
        <v>26527</v>
      </c>
      <c r="H22" s="163">
        <f>SUM(H23,H26,H44)</f>
        <v>10536</v>
      </c>
      <c r="I22" s="21">
        <f>G22+H22</f>
        <v>37063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0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0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91971</v>
      </c>
      <c r="D26" s="203">
        <v>54908</v>
      </c>
      <c r="E26" s="35"/>
      <c r="F26" s="204">
        <f t="shared" si="0"/>
        <v>54908</v>
      </c>
      <c r="G26" s="203">
        <v>26527</v>
      </c>
      <c r="H26" s="167">
        <v>10536</v>
      </c>
      <c r="I26" s="260">
        <f>G26+H26</f>
        <v>37063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>G45</f>
        <v>0</v>
      </c>
      <c r="H44" s="172">
        <f t="shared" ref="H44:K44" si="3">H45</f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91971</v>
      </c>
      <c r="D51" s="221">
        <f>SUM(D52,D283)</f>
        <v>54908</v>
      </c>
      <c r="E51" s="78">
        <f>SUM(E52,E283)</f>
        <v>0</v>
      </c>
      <c r="F51" s="222">
        <f t="shared" ref="F51:F115" si="5">D51+E51</f>
        <v>54908</v>
      </c>
      <c r="G51" s="221">
        <f>SUM(G52,G283)</f>
        <v>26527</v>
      </c>
      <c r="H51" s="175">
        <f>SUM(H52,H283)</f>
        <v>10536</v>
      </c>
      <c r="I51" s="79">
        <f t="shared" ref="I51:I115" si="6">G51+H51</f>
        <v>37063</v>
      </c>
      <c r="J51" s="221">
        <f>SUM(J52,J283)</f>
        <v>0</v>
      </c>
      <c r="K51" s="175">
        <f>SUM(K52,K283)</f>
        <v>0</v>
      </c>
      <c r="L51" s="79">
        <f t="shared" ref="L51:L115" si="7">J51+K51</f>
        <v>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91971</v>
      </c>
      <c r="D52" s="223">
        <f>SUM(D53,D195)</f>
        <v>54908</v>
      </c>
      <c r="E52" s="82">
        <f>SUM(E53,E195)</f>
        <v>0</v>
      </c>
      <c r="F52" s="224">
        <f t="shared" si="5"/>
        <v>54908</v>
      </c>
      <c r="G52" s="223">
        <f>SUM(G53,G195)</f>
        <v>26527</v>
      </c>
      <c r="H52" s="176">
        <f>SUM(H53,H195)</f>
        <v>10536</v>
      </c>
      <c r="I52" s="83">
        <f t="shared" si="6"/>
        <v>37063</v>
      </c>
      <c r="J52" s="223">
        <f>SUM(J53,J195)</f>
        <v>0</v>
      </c>
      <c r="K52" s="176">
        <f>SUM(K53,K195)</f>
        <v>0</v>
      </c>
      <c r="L52" s="83">
        <f t="shared" si="7"/>
        <v>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91971</v>
      </c>
      <c r="D53" s="225">
        <f>SUM(D54,D76,D174,D188)</f>
        <v>54908</v>
      </c>
      <c r="E53" s="85">
        <f>SUM(E54,E76,E174,E188)</f>
        <v>0</v>
      </c>
      <c r="F53" s="226">
        <f t="shared" si="5"/>
        <v>54908</v>
      </c>
      <c r="G53" s="225">
        <f>SUM(G54,G76,G174,G188)</f>
        <v>26527</v>
      </c>
      <c r="H53" s="177">
        <f>SUM(H54,H76,H174,H188)</f>
        <v>10536</v>
      </c>
      <c r="I53" s="86">
        <f t="shared" si="6"/>
        <v>37063</v>
      </c>
      <c r="J53" s="225">
        <f>SUM(J54,J76,J174,J188)</f>
        <v>0</v>
      </c>
      <c r="K53" s="177">
        <f>SUM(K54,K76,K174,K188)</f>
        <v>0</v>
      </c>
      <c r="L53" s="86">
        <f t="shared" si="7"/>
        <v>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0</v>
      </c>
      <c r="D54" s="227">
        <f>SUM(D55,D68)</f>
        <v>0</v>
      </c>
      <c r="E54" s="88">
        <f>SUM(E55,E68)</f>
        <v>0</v>
      </c>
      <c r="F54" s="228">
        <f t="shared" si="5"/>
        <v>0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0</v>
      </c>
      <c r="D55" s="229">
        <f>SUM(D56,D59,D67)</f>
        <v>0</v>
      </c>
      <c r="E55" s="43">
        <f>SUM(E56,E59,E67)</f>
        <v>0</v>
      </c>
      <c r="F55" s="230">
        <f t="shared" si="5"/>
        <v>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0</v>
      </c>
      <c r="D56" s="115">
        <f>SUM(D57:D58)</f>
        <v>0</v>
      </c>
      <c r="E56" s="93">
        <f>SUM(E57:E58)</f>
        <v>0</v>
      </c>
      <c r="F56" s="231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0</v>
      </c>
      <c r="D58" s="233"/>
      <c r="E58" s="52"/>
      <c r="F58" s="126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0</v>
      </c>
      <c r="D59" s="234">
        <f>SUM(D60:D66)</f>
        <v>0</v>
      </c>
      <c r="E59" s="34">
        <f>SUM(E60:E66)</f>
        <v>0</v>
      </c>
      <c r="F59" s="131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0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0</v>
      </c>
      <c r="D64" s="233"/>
      <c r="E64" s="52"/>
      <c r="F64" s="126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0</v>
      </c>
      <c r="D65" s="233"/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/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0</v>
      </c>
      <c r="D68" s="229">
        <f>SUM(D69:D70)</f>
        <v>0</v>
      </c>
      <c r="E68" s="43">
        <f>SUM(E69:E70)</f>
        <v>0</v>
      </c>
      <c r="F68" s="230">
        <f>D68+E68</f>
        <v>0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0</v>
      </c>
      <c r="D69" s="232"/>
      <c r="E69" s="47"/>
      <c r="F69" s="127">
        <f t="shared" si="5"/>
        <v>0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0</v>
      </c>
      <c r="D70" s="234">
        <f>SUM(D71:D75)</f>
        <v>0</v>
      </c>
      <c r="E70" s="34">
        <f>SUM(E71:E75)</f>
        <v>0</v>
      </c>
      <c r="F70" s="131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0</v>
      </c>
      <c r="D71" s="233"/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0</v>
      </c>
      <c r="D74" s="233"/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91971</v>
      </c>
      <c r="D76" s="227">
        <f>SUM(D77,D84,D131,D165,D166,D173)</f>
        <v>54908</v>
      </c>
      <c r="E76" s="88">
        <f>SUM(E77,E84,E131,E165,E166,E173)</f>
        <v>0</v>
      </c>
      <c r="F76" s="228">
        <f t="shared" si="5"/>
        <v>54908</v>
      </c>
      <c r="G76" s="227">
        <f>SUM(G77,G84,G131,G165,G166,G173)</f>
        <v>26527</v>
      </c>
      <c r="H76" s="178">
        <f>SUM(H77,H84,H131,H165,H166,H173)</f>
        <v>10536</v>
      </c>
      <c r="I76" s="89">
        <f t="shared" si="6"/>
        <v>37063</v>
      </c>
      <c r="J76" s="227">
        <f>SUM(J77,J84,J131,J165,J166,J173)</f>
        <v>0</v>
      </c>
      <c r="K76" s="178">
        <f>SUM(K77,K84,K131,K165,K166,K173)</f>
        <v>0</v>
      </c>
      <c r="L76" s="89">
        <f t="shared" si="7"/>
        <v>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0</v>
      </c>
      <c r="D84" s="229">
        <f>SUM(D85,D90,D96,D104,D113,D117,D123,D129)</f>
        <v>0</v>
      </c>
      <c r="E84" s="43">
        <f>SUM(E85,E90,E96,E104,E113,E117,E123,E129)</f>
        <v>0</v>
      </c>
      <c r="F84" s="230">
        <f t="shared" si="5"/>
        <v>0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0</v>
      </c>
      <c r="D85" s="115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0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0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0</v>
      </c>
      <c r="D89" s="233"/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0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0</v>
      </c>
      <c r="D93" s="233"/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0</v>
      </c>
      <c r="D96" s="23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0</v>
      </c>
      <c r="D104" s="234">
        <f>SUM(D105:D112)</f>
        <v>0</v>
      </c>
      <c r="E104" s="34">
        <f>SUM(E105:E112)</f>
        <v>0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0</v>
      </c>
      <c r="D107" s="233"/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0</v>
      </c>
      <c r="D108" s="233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0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0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0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" si="14">SUM(D130)</f>
        <v>0</v>
      </c>
      <c r="E129" s="60">
        <f t="shared" ref="E129:N129" si="15">SUM(E130)</f>
        <v>0</v>
      </c>
      <c r="F129" s="238">
        <f t="shared" si="10"/>
        <v>0</v>
      </c>
      <c r="G129" s="237">
        <f t="shared" ref="G129" si="16">SUM(G130)</f>
        <v>0</v>
      </c>
      <c r="H129" s="183">
        <f t="shared" si="15"/>
        <v>0</v>
      </c>
      <c r="I129" s="103">
        <f t="shared" si="11"/>
        <v>0</v>
      </c>
      <c r="J129" s="237">
        <f t="shared" si="15"/>
        <v>0</v>
      </c>
      <c r="K129" s="183">
        <f t="shared" si="15"/>
        <v>0</v>
      </c>
      <c r="L129" s="103">
        <f t="shared" si="12"/>
        <v>0</v>
      </c>
      <c r="M129" s="119">
        <f t="shared" si="15"/>
        <v>0</v>
      </c>
      <c r="N129" s="34">
        <f t="shared" si="15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91971</v>
      </c>
      <c r="D131" s="229">
        <f>SUM(D132,D137,D141,D142,D145,D152,D160,D161,D164)</f>
        <v>54908</v>
      </c>
      <c r="E131" s="43">
        <f>SUM(E132,E137,E141,E142,E145,E152,E160,E161,E164)</f>
        <v>0</v>
      </c>
      <c r="F131" s="230">
        <f t="shared" si="10"/>
        <v>54908</v>
      </c>
      <c r="G131" s="229">
        <f>SUM(G132,G137,G141,G142,G145,G152,G160,G161,G164)</f>
        <v>26527</v>
      </c>
      <c r="H131" s="91">
        <f>SUM(H132,H137,H141,H142,H145,H152,H160,H161,H164)</f>
        <v>10536</v>
      </c>
      <c r="I131" s="101">
        <f t="shared" si="11"/>
        <v>37063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12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0</v>
      </c>
      <c r="D132" s="342">
        <f>SUM(D133:D136)</f>
        <v>0</v>
      </c>
      <c r="E132" s="183">
        <f>SUM(E133:E136)</f>
        <v>0</v>
      </c>
      <c r="F132" s="238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0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0</v>
      </c>
      <c r="D134" s="233"/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0</v>
      </c>
      <c r="D139" s="233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0</v>
      </c>
      <c r="D145" s="115">
        <f>SUM(D146:D151)</f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0</v>
      </c>
      <c r="D147" s="233"/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91971</v>
      </c>
      <c r="D152" s="234">
        <f>SUM(D153:D159)</f>
        <v>54908</v>
      </c>
      <c r="E152" s="34">
        <f>SUM(E153:E159)</f>
        <v>0</v>
      </c>
      <c r="F152" s="131">
        <f t="shared" si="10"/>
        <v>54908</v>
      </c>
      <c r="G152" s="234">
        <f>SUM(G153:G159)</f>
        <v>26527</v>
      </c>
      <c r="H152" s="104">
        <f>SUM(H153:H159)</f>
        <v>10536</v>
      </c>
      <c r="I152" s="98">
        <f t="shared" si="11"/>
        <v>37063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91971</v>
      </c>
      <c r="D155" s="233">
        <v>54908</v>
      </c>
      <c r="E155" s="52"/>
      <c r="F155" s="126">
        <f t="shared" si="10"/>
        <v>54908</v>
      </c>
      <c r="G155" s="233">
        <v>26527</v>
      </c>
      <c r="H155" s="181">
        <v>10536</v>
      </c>
      <c r="I155" s="96">
        <f t="shared" si="11"/>
        <v>37063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>SUM(G167,G172)</f>
        <v>0</v>
      </c>
      <c r="H166" s="91">
        <f t="shared" ref="H166:K166" si="17">SUM(H167,H172)</f>
        <v>0</v>
      </c>
      <c r="I166" s="101">
        <f t="shared" si="11"/>
        <v>0</v>
      </c>
      <c r="J166" s="229">
        <f t="shared" si="17"/>
        <v>0</v>
      </c>
      <c r="K166" s="91">
        <f t="shared" si="17"/>
        <v>0</v>
      </c>
      <c r="L166" s="101">
        <f t="shared" si="12"/>
        <v>0</v>
      </c>
      <c r="M166" s="123">
        <f t="shared" ref="M166:N166" si="18">SUM(M167,M172)</f>
        <v>0</v>
      </c>
      <c r="N166" s="114">
        <f t="shared" si="18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>SUM(G168:G171)</f>
        <v>0</v>
      </c>
      <c r="H167" s="183">
        <f t="shared" ref="H167:K167" si="19">SUM(H168:H171)</f>
        <v>0</v>
      </c>
      <c r="I167" s="103">
        <f t="shared" si="11"/>
        <v>0</v>
      </c>
      <c r="J167" s="237">
        <f t="shared" si="19"/>
        <v>0</v>
      </c>
      <c r="K167" s="183">
        <f t="shared" si="19"/>
        <v>0</v>
      </c>
      <c r="L167" s="103">
        <f t="shared" si="12"/>
        <v>0</v>
      </c>
      <c r="M167" s="289">
        <f t="shared" ref="M167:N167" si="20">SUM(M168:M171)</f>
        <v>0</v>
      </c>
      <c r="N167" s="292">
        <f t="shared" si="20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>SUM(G176,G180)</f>
        <v>0</v>
      </c>
      <c r="H175" s="91">
        <f t="shared" ref="H175:K175" si="21">SUM(H176,H180)</f>
        <v>0</v>
      </c>
      <c r="I175" s="101">
        <f t="shared" si="11"/>
        <v>0</v>
      </c>
      <c r="J175" s="229">
        <f t="shared" si="21"/>
        <v>0</v>
      </c>
      <c r="K175" s="91">
        <f t="shared" si="21"/>
        <v>0</v>
      </c>
      <c r="L175" s="101">
        <f t="shared" si="12"/>
        <v>0</v>
      </c>
      <c r="M175" s="123">
        <f t="shared" ref="M175:N175" si="22">SUM(M176,M180)</f>
        <v>0</v>
      </c>
      <c r="N175" s="114">
        <f t="shared" si="22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3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>SUM(G181:G184)</f>
        <v>0</v>
      </c>
      <c r="H180" s="183">
        <f t="shared" ref="H180:K180" si="24">SUM(H181:H184)</f>
        <v>0</v>
      </c>
      <c r="I180" s="103">
        <f t="shared" si="11"/>
        <v>0</v>
      </c>
      <c r="J180" s="237">
        <f t="shared" si="24"/>
        <v>0</v>
      </c>
      <c r="K180" s="183">
        <f t="shared" si="24"/>
        <v>0</v>
      </c>
      <c r="L180" s="103">
        <f t="shared" si="12"/>
        <v>0</v>
      </c>
      <c r="M180" s="125">
        <f t="shared" ref="M180:N180" si="25">SUM(M181:M184)</f>
        <v>0</v>
      </c>
      <c r="N180" s="293">
        <f t="shared" si="25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3"/>
        <v>0</v>
      </c>
      <c r="D181" s="233"/>
      <c r="E181" s="52"/>
      <c r="F181" s="126">
        <f t="shared" ref="F181:F244" si="26">D181+E181</f>
        <v>0</v>
      </c>
      <c r="G181" s="233"/>
      <c r="H181" s="181"/>
      <c r="I181" s="96">
        <f t="shared" ref="I181:I244" si="27">G181+H181</f>
        <v>0</v>
      </c>
      <c r="J181" s="233"/>
      <c r="K181" s="181"/>
      <c r="L181" s="96">
        <f t="shared" ref="L181:L244" si="28">J181+K181</f>
        <v>0</v>
      </c>
      <c r="M181" s="110"/>
      <c r="N181" s="52"/>
      <c r="O181" s="96">
        <f t="shared" ref="O181:O244" si="29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3"/>
        <v>0</v>
      </c>
      <c r="D182" s="233"/>
      <c r="E182" s="52"/>
      <c r="F182" s="126">
        <f t="shared" si="26"/>
        <v>0</v>
      </c>
      <c r="G182" s="233"/>
      <c r="H182" s="181"/>
      <c r="I182" s="96">
        <f t="shared" si="27"/>
        <v>0</v>
      </c>
      <c r="J182" s="233"/>
      <c r="K182" s="181"/>
      <c r="L182" s="96">
        <f t="shared" si="28"/>
        <v>0</v>
      </c>
      <c r="M182" s="110"/>
      <c r="N182" s="52"/>
      <c r="O182" s="96">
        <f t="shared" si="29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3"/>
        <v>0</v>
      </c>
      <c r="D183" s="233"/>
      <c r="E183" s="52"/>
      <c r="F183" s="126">
        <f t="shared" si="26"/>
        <v>0</v>
      </c>
      <c r="G183" s="233"/>
      <c r="H183" s="181"/>
      <c r="I183" s="96">
        <f t="shared" si="27"/>
        <v>0</v>
      </c>
      <c r="J183" s="233"/>
      <c r="K183" s="181"/>
      <c r="L183" s="96">
        <f t="shared" si="28"/>
        <v>0</v>
      </c>
      <c r="M183" s="110"/>
      <c r="N183" s="52"/>
      <c r="O183" s="96">
        <f t="shared" si="29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3"/>
        <v>0</v>
      </c>
      <c r="D184" s="241"/>
      <c r="E184" s="112"/>
      <c r="F184" s="242">
        <f t="shared" si="26"/>
        <v>0</v>
      </c>
      <c r="G184" s="241"/>
      <c r="H184" s="185"/>
      <c r="I184" s="135">
        <f t="shared" si="27"/>
        <v>0</v>
      </c>
      <c r="J184" s="241"/>
      <c r="K184" s="185"/>
      <c r="L184" s="135">
        <f t="shared" si="28"/>
        <v>0</v>
      </c>
      <c r="M184" s="113"/>
      <c r="N184" s="112"/>
      <c r="O184" s="135">
        <f t="shared" si="29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3"/>
        <v>0</v>
      </c>
      <c r="D185" s="243">
        <f>SUM(D186:D187)</f>
        <v>0</v>
      </c>
      <c r="E185" s="114">
        <f>SUM(E186:E187)</f>
        <v>0</v>
      </c>
      <c r="F185" s="140">
        <f t="shared" si="26"/>
        <v>0</v>
      </c>
      <c r="G185" s="243">
        <f>SUM(G186:G187)</f>
        <v>0</v>
      </c>
      <c r="H185" s="186">
        <f t="shared" ref="H185:K185" si="30">SUM(H186:H187)</f>
        <v>0</v>
      </c>
      <c r="I185" s="141">
        <f t="shared" si="27"/>
        <v>0</v>
      </c>
      <c r="J185" s="243">
        <f t="shared" si="30"/>
        <v>0</v>
      </c>
      <c r="K185" s="186">
        <f t="shared" si="30"/>
        <v>0</v>
      </c>
      <c r="L185" s="141">
        <f t="shared" si="28"/>
        <v>0</v>
      </c>
      <c r="M185" s="123">
        <f t="shared" ref="M185:N185" si="31">SUM(M186:M187)</f>
        <v>0</v>
      </c>
      <c r="N185" s="114">
        <f t="shared" si="31"/>
        <v>0</v>
      </c>
      <c r="O185" s="141">
        <f t="shared" si="29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3"/>
        <v>0</v>
      </c>
      <c r="D186" s="235"/>
      <c r="E186" s="99"/>
      <c r="F186" s="236">
        <f t="shared" si="26"/>
        <v>0</v>
      </c>
      <c r="G186" s="235"/>
      <c r="H186" s="182"/>
      <c r="I186" s="100">
        <f t="shared" si="27"/>
        <v>0</v>
      </c>
      <c r="J186" s="235"/>
      <c r="K186" s="182"/>
      <c r="L186" s="100">
        <f t="shared" si="28"/>
        <v>0</v>
      </c>
      <c r="M186" s="282"/>
      <c r="N186" s="99"/>
      <c r="O186" s="100">
        <f t="shared" si="29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3"/>
        <v>0</v>
      </c>
      <c r="D187" s="232"/>
      <c r="E187" s="47"/>
      <c r="F187" s="127">
        <f t="shared" si="26"/>
        <v>0</v>
      </c>
      <c r="G187" s="232"/>
      <c r="H187" s="180"/>
      <c r="I187" s="95">
        <f t="shared" si="27"/>
        <v>0</v>
      </c>
      <c r="J187" s="232"/>
      <c r="K187" s="180"/>
      <c r="L187" s="95">
        <f t="shared" si="28"/>
        <v>0</v>
      </c>
      <c r="M187" s="275"/>
      <c r="N187" s="47"/>
      <c r="O187" s="95">
        <f t="shared" si="29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3"/>
        <v>0</v>
      </c>
      <c r="D188" s="227">
        <f>SUM(D189,D192)</f>
        <v>0</v>
      </c>
      <c r="E188" s="88">
        <f>SUM(E189,E192)</f>
        <v>0</v>
      </c>
      <c r="F188" s="228">
        <f t="shared" si="26"/>
        <v>0</v>
      </c>
      <c r="G188" s="227">
        <f>SUM(G189,G192)</f>
        <v>0</v>
      </c>
      <c r="H188" s="178">
        <f>SUM(H189,H192)</f>
        <v>0</v>
      </c>
      <c r="I188" s="89">
        <f t="shared" si="27"/>
        <v>0</v>
      </c>
      <c r="J188" s="227">
        <f>SUM(J189,J192)</f>
        <v>0</v>
      </c>
      <c r="K188" s="178">
        <f>SUM(K189,K192)</f>
        <v>0</v>
      </c>
      <c r="L188" s="89">
        <f t="shared" si="28"/>
        <v>0</v>
      </c>
      <c r="M188" s="122">
        <f>SUM(M189,M192)</f>
        <v>0</v>
      </c>
      <c r="N188" s="88">
        <f>SUM(N189,N192)</f>
        <v>0</v>
      </c>
      <c r="O188" s="89">
        <f t="shared" si="29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3"/>
        <v>0</v>
      </c>
      <c r="D189" s="229">
        <f>SUM(D190,D191)</f>
        <v>0</v>
      </c>
      <c r="E189" s="43">
        <f>SUM(E190,E191)</f>
        <v>0</v>
      </c>
      <c r="F189" s="230">
        <f t="shared" si="26"/>
        <v>0</v>
      </c>
      <c r="G189" s="229">
        <f>SUM(G190,G191)</f>
        <v>0</v>
      </c>
      <c r="H189" s="91">
        <f>SUM(H190,H191)</f>
        <v>0</v>
      </c>
      <c r="I189" s="101">
        <f t="shared" si="27"/>
        <v>0</v>
      </c>
      <c r="J189" s="229">
        <f>SUM(J190,J191)</f>
        <v>0</v>
      </c>
      <c r="K189" s="91">
        <f>SUM(K190,K191)</f>
        <v>0</v>
      </c>
      <c r="L189" s="101">
        <f t="shared" si="28"/>
        <v>0</v>
      </c>
      <c r="M189" s="109">
        <f>SUM(M190,M191)</f>
        <v>0</v>
      </c>
      <c r="N189" s="43">
        <f>SUM(N190,N191)</f>
        <v>0</v>
      </c>
      <c r="O189" s="101">
        <f t="shared" si="29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3"/>
        <v>0</v>
      </c>
      <c r="D190" s="232"/>
      <c r="E190" s="47"/>
      <c r="F190" s="127">
        <f t="shared" si="26"/>
        <v>0</v>
      </c>
      <c r="G190" s="232"/>
      <c r="H190" s="180"/>
      <c r="I190" s="95">
        <f t="shared" si="27"/>
        <v>0</v>
      </c>
      <c r="J190" s="232"/>
      <c r="K190" s="180"/>
      <c r="L190" s="95">
        <f t="shared" si="28"/>
        <v>0</v>
      </c>
      <c r="M190" s="275"/>
      <c r="N190" s="47"/>
      <c r="O190" s="95">
        <f t="shared" si="29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3"/>
        <v>0</v>
      </c>
      <c r="D191" s="233"/>
      <c r="E191" s="52"/>
      <c r="F191" s="126">
        <f t="shared" si="26"/>
        <v>0</v>
      </c>
      <c r="G191" s="233"/>
      <c r="H191" s="181"/>
      <c r="I191" s="96">
        <f t="shared" si="27"/>
        <v>0</v>
      </c>
      <c r="J191" s="233"/>
      <c r="K191" s="181"/>
      <c r="L191" s="96">
        <f t="shared" si="28"/>
        <v>0</v>
      </c>
      <c r="M191" s="110"/>
      <c r="N191" s="52"/>
      <c r="O191" s="96">
        <f t="shared" si="29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3"/>
        <v>0</v>
      </c>
      <c r="D192" s="229">
        <f>SUM(D193)</f>
        <v>0</v>
      </c>
      <c r="E192" s="43">
        <f>SUM(E193)</f>
        <v>0</v>
      </c>
      <c r="F192" s="230">
        <f t="shared" si="26"/>
        <v>0</v>
      </c>
      <c r="G192" s="229">
        <f>SUM(G193)</f>
        <v>0</v>
      </c>
      <c r="H192" s="91">
        <f>SUM(H193)</f>
        <v>0</v>
      </c>
      <c r="I192" s="101">
        <f t="shared" si="27"/>
        <v>0</v>
      </c>
      <c r="J192" s="229">
        <f>SUM(J193)</f>
        <v>0</v>
      </c>
      <c r="K192" s="91">
        <f>SUM(K193)</f>
        <v>0</v>
      </c>
      <c r="L192" s="101">
        <f t="shared" si="28"/>
        <v>0</v>
      </c>
      <c r="M192" s="109">
        <f>SUM(M193)</f>
        <v>0</v>
      </c>
      <c r="N192" s="43">
        <f>SUM(N193)</f>
        <v>0</v>
      </c>
      <c r="O192" s="101">
        <f t="shared" si="29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3"/>
        <v>0</v>
      </c>
      <c r="D193" s="237">
        <f>SUM(D194:D194)</f>
        <v>0</v>
      </c>
      <c r="E193" s="60">
        <f>SUM(E194:E194)</f>
        <v>0</v>
      </c>
      <c r="F193" s="238">
        <f t="shared" si="26"/>
        <v>0</v>
      </c>
      <c r="G193" s="237">
        <f>SUM(G194:G194)</f>
        <v>0</v>
      </c>
      <c r="H193" s="183">
        <f>SUM(H194:H194)</f>
        <v>0</v>
      </c>
      <c r="I193" s="103">
        <f t="shared" si="27"/>
        <v>0</v>
      </c>
      <c r="J193" s="237">
        <f>SUM(J194:J194)</f>
        <v>0</v>
      </c>
      <c r="K193" s="183">
        <f>SUM(K194:K194)</f>
        <v>0</v>
      </c>
      <c r="L193" s="103">
        <f t="shared" si="28"/>
        <v>0</v>
      </c>
      <c r="M193" s="124">
        <f>SUM(M194:M194)</f>
        <v>0</v>
      </c>
      <c r="N193" s="60">
        <f>SUM(N194:N194)</f>
        <v>0</v>
      </c>
      <c r="O193" s="103">
        <f t="shared" si="29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3"/>
        <v>0</v>
      </c>
      <c r="D194" s="233"/>
      <c r="E194" s="52"/>
      <c r="F194" s="126">
        <f t="shared" si="26"/>
        <v>0</v>
      </c>
      <c r="G194" s="233"/>
      <c r="H194" s="181"/>
      <c r="I194" s="96">
        <f t="shared" si="27"/>
        <v>0</v>
      </c>
      <c r="J194" s="233"/>
      <c r="K194" s="181"/>
      <c r="L194" s="96">
        <f t="shared" si="28"/>
        <v>0</v>
      </c>
      <c r="M194" s="110"/>
      <c r="N194" s="52"/>
      <c r="O194" s="96">
        <f t="shared" si="29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3"/>
        <v>0</v>
      </c>
      <c r="D195" s="225">
        <f>SUM(D196,D231,D269)</f>
        <v>0</v>
      </c>
      <c r="E195" s="85">
        <f>SUM(E196,E231,E269)</f>
        <v>0</v>
      </c>
      <c r="F195" s="226">
        <f t="shared" si="26"/>
        <v>0</v>
      </c>
      <c r="G195" s="225">
        <f>SUM(G196,G231,G269)</f>
        <v>0</v>
      </c>
      <c r="H195" s="177">
        <f>SUM(H196,H231,H269)</f>
        <v>0</v>
      </c>
      <c r="I195" s="86">
        <f t="shared" si="27"/>
        <v>0</v>
      </c>
      <c r="J195" s="225">
        <f>SUM(J196,J231,J269)</f>
        <v>0</v>
      </c>
      <c r="K195" s="177">
        <f>SUM(K196,K231,K269)</f>
        <v>0</v>
      </c>
      <c r="L195" s="86">
        <f t="shared" si="28"/>
        <v>0</v>
      </c>
      <c r="M195" s="290">
        <f>SUM(M196,M231,M269)</f>
        <v>0</v>
      </c>
      <c r="N195" s="294">
        <f>SUM(N196,N231,N269)</f>
        <v>0</v>
      </c>
      <c r="O195" s="299">
        <f t="shared" si="29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0</v>
      </c>
      <c r="D196" s="227">
        <f>D197+D205</f>
        <v>0</v>
      </c>
      <c r="E196" s="88">
        <f>E197+E205</f>
        <v>0</v>
      </c>
      <c r="F196" s="228">
        <f t="shared" si="26"/>
        <v>0</v>
      </c>
      <c r="G196" s="227">
        <f>G197+G205</f>
        <v>0</v>
      </c>
      <c r="H196" s="178">
        <f>H197+H205</f>
        <v>0</v>
      </c>
      <c r="I196" s="89">
        <f t="shared" si="27"/>
        <v>0</v>
      </c>
      <c r="J196" s="227">
        <f>J197+J205</f>
        <v>0</v>
      </c>
      <c r="K196" s="178">
        <f>K197+K205</f>
        <v>0</v>
      </c>
      <c r="L196" s="89">
        <f t="shared" si="28"/>
        <v>0</v>
      </c>
      <c r="M196" s="122">
        <f>M197+M205</f>
        <v>0</v>
      </c>
      <c r="N196" s="88">
        <f>N197+N205</f>
        <v>0</v>
      </c>
      <c r="O196" s="89">
        <f t="shared" si="29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3"/>
        <v>0</v>
      </c>
      <c r="D197" s="229">
        <f>D198+D199+D202+D203+D204</f>
        <v>0</v>
      </c>
      <c r="E197" s="43">
        <f>E198+E199+E202+E203+E204</f>
        <v>0</v>
      </c>
      <c r="F197" s="230">
        <f t="shared" si="26"/>
        <v>0</v>
      </c>
      <c r="G197" s="229">
        <f>G198+G199+G202+G203+G204</f>
        <v>0</v>
      </c>
      <c r="H197" s="91">
        <f>H198+H199+H202+H203+H204</f>
        <v>0</v>
      </c>
      <c r="I197" s="101">
        <f t="shared" si="27"/>
        <v>0</v>
      </c>
      <c r="J197" s="229">
        <f>J198+J199+J202+J203+J204</f>
        <v>0</v>
      </c>
      <c r="K197" s="91">
        <f>K198+K199+K202+K203+K204</f>
        <v>0</v>
      </c>
      <c r="L197" s="101">
        <f t="shared" si="28"/>
        <v>0</v>
      </c>
      <c r="M197" s="109">
        <f>M198+M199+M202+M203+M204</f>
        <v>0</v>
      </c>
      <c r="N197" s="43">
        <f>N198+N199+N202+N203+N204</f>
        <v>0</v>
      </c>
      <c r="O197" s="101">
        <f t="shared" si="29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3"/>
        <v>0</v>
      </c>
      <c r="D198" s="232"/>
      <c r="E198" s="47"/>
      <c r="F198" s="127">
        <f t="shared" si="26"/>
        <v>0</v>
      </c>
      <c r="G198" s="232"/>
      <c r="H198" s="180"/>
      <c r="I198" s="95">
        <f t="shared" si="27"/>
        <v>0</v>
      </c>
      <c r="J198" s="232"/>
      <c r="K198" s="180"/>
      <c r="L198" s="95">
        <f t="shared" si="28"/>
        <v>0</v>
      </c>
      <c r="M198" s="275"/>
      <c r="N198" s="47"/>
      <c r="O198" s="95">
        <f t="shared" si="29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3"/>
        <v>0</v>
      </c>
      <c r="D199" s="234">
        <f>D200+D201</f>
        <v>0</v>
      </c>
      <c r="E199" s="34">
        <f>E200+E201</f>
        <v>0</v>
      </c>
      <c r="F199" s="131">
        <f t="shared" si="26"/>
        <v>0</v>
      </c>
      <c r="G199" s="234">
        <f>G200+G201</f>
        <v>0</v>
      </c>
      <c r="H199" s="104">
        <f>H200+H201</f>
        <v>0</v>
      </c>
      <c r="I199" s="98">
        <f t="shared" si="27"/>
        <v>0</v>
      </c>
      <c r="J199" s="234">
        <f>J200+J201</f>
        <v>0</v>
      </c>
      <c r="K199" s="104">
        <f>K200+K201</f>
        <v>0</v>
      </c>
      <c r="L199" s="98">
        <f t="shared" si="28"/>
        <v>0</v>
      </c>
      <c r="M199" s="119">
        <f>M200+M201</f>
        <v>0</v>
      </c>
      <c r="N199" s="34">
        <f>N200+N201</f>
        <v>0</v>
      </c>
      <c r="O199" s="98">
        <f t="shared" si="29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3"/>
        <v>0</v>
      </c>
      <c r="D200" s="233"/>
      <c r="E200" s="52"/>
      <c r="F200" s="126">
        <f t="shared" si="26"/>
        <v>0</v>
      </c>
      <c r="G200" s="233"/>
      <c r="H200" s="181"/>
      <c r="I200" s="96">
        <f t="shared" si="27"/>
        <v>0</v>
      </c>
      <c r="J200" s="233"/>
      <c r="K200" s="181"/>
      <c r="L200" s="96">
        <f t="shared" si="28"/>
        <v>0</v>
      </c>
      <c r="M200" s="110"/>
      <c r="N200" s="52"/>
      <c r="O200" s="96">
        <f t="shared" si="29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3"/>
        <v>0</v>
      </c>
      <c r="D201" s="233"/>
      <c r="E201" s="52"/>
      <c r="F201" s="126">
        <f t="shared" si="26"/>
        <v>0</v>
      </c>
      <c r="G201" s="233"/>
      <c r="H201" s="181"/>
      <c r="I201" s="96">
        <f t="shared" si="27"/>
        <v>0</v>
      </c>
      <c r="J201" s="233"/>
      <c r="K201" s="181"/>
      <c r="L201" s="96">
        <f t="shared" si="28"/>
        <v>0</v>
      </c>
      <c r="M201" s="110"/>
      <c r="N201" s="52"/>
      <c r="O201" s="96">
        <f t="shared" si="29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3"/>
        <v>0</v>
      </c>
      <c r="D202" s="233"/>
      <c r="E202" s="52"/>
      <c r="F202" s="126">
        <f t="shared" si="26"/>
        <v>0</v>
      </c>
      <c r="G202" s="233"/>
      <c r="H202" s="181"/>
      <c r="I202" s="96">
        <f t="shared" si="27"/>
        <v>0</v>
      </c>
      <c r="J202" s="233"/>
      <c r="K202" s="181"/>
      <c r="L202" s="96">
        <f t="shared" si="28"/>
        <v>0</v>
      </c>
      <c r="M202" s="110"/>
      <c r="N202" s="52"/>
      <c r="O202" s="96">
        <f t="shared" si="29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3"/>
        <v>0</v>
      </c>
      <c r="D203" s="233"/>
      <c r="E203" s="52"/>
      <c r="F203" s="126">
        <f t="shared" si="26"/>
        <v>0</v>
      </c>
      <c r="G203" s="233"/>
      <c r="H203" s="181"/>
      <c r="I203" s="96">
        <f t="shared" si="27"/>
        <v>0</v>
      </c>
      <c r="J203" s="233"/>
      <c r="K203" s="181"/>
      <c r="L203" s="96">
        <f t="shared" si="28"/>
        <v>0</v>
      </c>
      <c r="M203" s="110"/>
      <c r="N203" s="52"/>
      <c r="O203" s="96">
        <f t="shared" si="29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3"/>
        <v>0</v>
      </c>
      <c r="D204" s="233"/>
      <c r="E204" s="52"/>
      <c r="F204" s="126">
        <f t="shared" si="26"/>
        <v>0</v>
      </c>
      <c r="G204" s="233"/>
      <c r="H204" s="181"/>
      <c r="I204" s="96">
        <f t="shared" si="27"/>
        <v>0</v>
      </c>
      <c r="J204" s="233"/>
      <c r="K204" s="181"/>
      <c r="L204" s="96">
        <f t="shared" si="28"/>
        <v>0</v>
      </c>
      <c r="M204" s="110"/>
      <c r="N204" s="52"/>
      <c r="O204" s="96">
        <f t="shared" si="29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3"/>
        <v>0</v>
      </c>
      <c r="D205" s="229">
        <f>D206+D216+D217+D226+D227+D228+D230</f>
        <v>0</v>
      </c>
      <c r="E205" s="43">
        <f>E206+E216+E217+E226+E227+E228+E230</f>
        <v>0</v>
      </c>
      <c r="F205" s="230">
        <f t="shared" si="26"/>
        <v>0</v>
      </c>
      <c r="G205" s="229">
        <f>G206+G216+G217+G226+G227+G228+G230</f>
        <v>0</v>
      </c>
      <c r="H205" s="91">
        <f>H206+H216+H217+H226+H227+H228+H230</f>
        <v>0</v>
      </c>
      <c r="I205" s="101">
        <f t="shared" si="27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8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9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3"/>
        <v>0</v>
      </c>
      <c r="D206" s="115">
        <f>SUM(D207:D215)</f>
        <v>0</v>
      </c>
      <c r="E206" s="93">
        <f>SUM(E207:E215)</f>
        <v>0</v>
      </c>
      <c r="F206" s="231">
        <f t="shared" si="26"/>
        <v>0</v>
      </c>
      <c r="G206" s="115">
        <f>SUM(G207:G215)</f>
        <v>0</v>
      </c>
      <c r="H206" s="179">
        <f>SUM(H207:H215)</f>
        <v>0</v>
      </c>
      <c r="I206" s="94">
        <f t="shared" si="27"/>
        <v>0</v>
      </c>
      <c r="J206" s="115">
        <f>SUM(J207:J215)</f>
        <v>0</v>
      </c>
      <c r="K206" s="179">
        <f>SUM(K207:K215)</f>
        <v>0</v>
      </c>
      <c r="L206" s="94">
        <f t="shared" si="28"/>
        <v>0</v>
      </c>
      <c r="M206" s="120">
        <f>SUM(M207:M215)</f>
        <v>0</v>
      </c>
      <c r="N206" s="93">
        <f>SUM(N207:N215)</f>
        <v>0</v>
      </c>
      <c r="O206" s="94">
        <f t="shared" si="29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3"/>
        <v>0</v>
      </c>
      <c r="D207" s="232"/>
      <c r="E207" s="47"/>
      <c r="F207" s="127">
        <f t="shared" si="26"/>
        <v>0</v>
      </c>
      <c r="G207" s="232"/>
      <c r="H207" s="180"/>
      <c r="I207" s="95">
        <f t="shared" si="27"/>
        <v>0</v>
      </c>
      <c r="J207" s="232"/>
      <c r="K207" s="180"/>
      <c r="L207" s="95">
        <f t="shared" si="28"/>
        <v>0</v>
      </c>
      <c r="M207" s="275"/>
      <c r="N207" s="47"/>
      <c r="O207" s="95">
        <f t="shared" si="29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3"/>
        <v>0</v>
      </c>
      <c r="D208" s="233"/>
      <c r="E208" s="52"/>
      <c r="F208" s="126">
        <f t="shared" si="26"/>
        <v>0</v>
      </c>
      <c r="G208" s="233"/>
      <c r="H208" s="181"/>
      <c r="I208" s="96">
        <f t="shared" si="27"/>
        <v>0</v>
      </c>
      <c r="J208" s="233"/>
      <c r="K208" s="181"/>
      <c r="L208" s="96">
        <f t="shared" si="28"/>
        <v>0</v>
      </c>
      <c r="M208" s="110"/>
      <c r="N208" s="52"/>
      <c r="O208" s="96">
        <f t="shared" si="29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3"/>
        <v>0</v>
      </c>
      <c r="D209" s="233"/>
      <c r="E209" s="52"/>
      <c r="F209" s="126">
        <f t="shared" si="26"/>
        <v>0</v>
      </c>
      <c r="G209" s="233"/>
      <c r="H209" s="181"/>
      <c r="I209" s="96">
        <f t="shared" si="27"/>
        <v>0</v>
      </c>
      <c r="J209" s="233"/>
      <c r="K209" s="181"/>
      <c r="L209" s="96">
        <f t="shared" si="28"/>
        <v>0</v>
      </c>
      <c r="M209" s="110"/>
      <c r="N209" s="52"/>
      <c r="O209" s="96">
        <f t="shared" si="29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3"/>
        <v>0</v>
      </c>
      <c r="D210" s="233"/>
      <c r="E210" s="52"/>
      <c r="F210" s="126">
        <f t="shared" si="26"/>
        <v>0</v>
      </c>
      <c r="G210" s="233"/>
      <c r="H210" s="181"/>
      <c r="I210" s="96">
        <f t="shared" si="27"/>
        <v>0</v>
      </c>
      <c r="J210" s="233"/>
      <c r="K210" s="181"/>
      <c r="L210" s="96">
        <f t="shared" si="28"/>
        <v>0</v>
      </c>
      <c r="M210" s="110"/>
      <c r="N210" s="52"/>
      <c r="O210" s="96">
        <f t="shared" si="29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3"/>
        <v>0</v>
      </c>
      <c r="D211" s="233"/>
      <c r="E211" s="52"/>
      <c r="F211" s="126">
        <f t="shared" si="26"/>
        <v>0</v>
      </c>
      <c r="G211" s="233"/>
      <c r="H211" s="181"/>
      <c r="I211" s="96">
        <f t="shared" si="27"/>
        <v>0</v>
      </c>
      <c r="J211" s="233"/>
      <c r="K211" s="181"/>
      <c r="L211" s="96">
        <f t="shared" si="28"/>
        <v>0</v>
      </c>
      <c r="M211" s="110"/>
      <c r="N211" s="52"/>
      <c r="O211" s="96">
        <f t="shared" si="29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3"/>
        <v>0</v>
      </c>
      <c r="D212" s="233"/>
      <c r="E212" s="52"/>
      <c r="F212" s="126">
        <f t="shared" si="26"/>
        <v>0</v>
      </c>
      <c r="G212" s="233"/>
      <c r="H212" s="181"/>
      <c r="I212" s="96">
        <f t="shared" si="27"/>
        <v>0</v>
      </c>
      <c r="J212" s="233"/>
      <c r="K212" s="181"/>
      <c r="L212" s="96">
        <f t="shared" si="28"/>
        <v>0</v>
      </c>
      <c r="M212" s="110"/>
      <c r="N212" s="52"/>
      <c r="O212" s="96">
        <f t="shared" si="29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3"/>
        <v>0</v>
      </c>
      <c r="D213" s="233"/>
      <c r="E213" s="52"/>
      <c r="F213" s="126">
        <f t="shared" si="26"/>
        <v>0</v>
      </c>
      <c r="G213" s="233"/>
      <c r="H213" s="181"/>
      <c r="I213" s="96">
        <f t="shared" si="27"/>
        <v>0</v>
      </c>
      <c r="J213" s="233"/>
      <c r="K213" s="181"/>
      <c r="L213" s="96">
        <f t="shared" si="28"/>
        <v>0</v>
      </c>
      <c r="M213" s="110"/>
      <c r="N213" s="52"/>
      <c r="O213" s="96">
        <f t="shared" si="29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3"/>
        <v>0</v>
      </c>
      <c r="D214" s="233"/>
      <c r="E214" s="52"/>
      <c r="F214" s="126">
        <f t="shared" si="26"/>
        <v>0</v>
      </c>
      <c r="G214" s="233"/>
      <c r="H214" s="181"/>
      <c r="I214" s="96">
        <f t="shared" si="27"/>
        <v>0</v>
      </c>
      <c r="J214" s="233"/>
      <c r="K214" s="181"/>
      <c r="L214" s="96">
        <f t="shared" si="28"/>
        <v>0</v>
      </c>
      <c r="M214" s="110"/>
      <c r="N214" s="52"/>
      <c r="O214" s="96">
        <f t="shared" si="29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3"/>
        <v>0</v>
      </c>
      <c r="D215" s="233"/>
      <c r="E215" s="52"/>
      <c r="F215" s="126">
        <f t="shared" si="26"/>
        <v>0</v>
      </c>
      <c r="G215" s="233"/>
      <c r="H215" s="181"/>
      <c r="I215" s="96">
        <f t="shared" si="27"/>
        <v>0</v>
      </c>
      <c r="J215" s="233"/>
      <c r="K215" s="181"/>
      <c r="L215" s="96">
        <f t="shared" si="28"/>
        <v>0</v>
      </c>
      <c r="M215" s="110"/>
      <c r="N215" s="52"/>
      <c r="O215" s="96">
        <f t="shared" si="29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3"/>
        <v>0</v>
      </c>
      <c r="D216" s="233"/>
      <c r="E216" s="52"/>
      <c r="F216" s="126">
        <f t="shared" si="26"/>
        <v>0</v>
      </c>
      <c r="G216" s="233"/>
      <c r="H216" s="181"/>
      <c r="I216" s="96">
        <f t="shared" si="27"/>
        <v>0</v>
      </c>
      <c r="J216" s="233"/>
      <c r="K216" s="181"/>
      <c r="L216" s="96">
        <f t="shared" si="28"/>
        <v>0</v>
      </c>
      <c r="M216" s="110"/>
      <c r="N216" s="52"/>
      <c r="O216" s="96">
        <f t="shared" si="29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3"/>
        <v>0</v>
      </c>
      <c r="D217" s="234">
        <f>SUM(D218:D225)</f>
        <v>0</v>
      </c>
      <c r="E217" s="34">
        <f>SUM(E218:E225)</f>
        <v>0</v>
      </c>
      <c r="F217" s="131">
        <f t="shared" si="26"/>
        <v>0</v>
      </c>
      <c r="G217" s="234">
        <f>SUM(G218:G225)</f>
        <v>0</v>
      </c>
      <c r="H217" s="104">
        <f>SUM(H218:H225)</f>
        <v>0</v>
      </c>
      <c r="I217" s="98">
        <f t="shared" si="27"/>
        <v>0</v>
      </c>
      <c r="J217" s="234">
        <f>SUM(J218:J225)</f>
        <v>0</v>
      </c>
      <c r="K217" s="104">
        <f>SUM(K218:K225)</f>
        <v>0</v>
      </c>
      <c r="L217" s="98">
        <f t="shared" si="28"/>
        <v>0</v>
      </c>
      <c r="M217" s="119">
        <f>SUM(M218:M225)</f>
        <v>0</v>
      </c>
      <c r="N217" s="34">
        <f>SUM(N218:N225)</f>
        <v>0</v>
      </c>
      <c r="O217" s="98">
        <f t="shared" si="29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3"/>
        <v>0</v>
      </c>
      <c r="D218" s="233"/>
      <c r="E218" s="52"/>
      <c r="F218" s="126">
        <f t="shared" si="26"/>
        <v>0</v>
      </c>
      <c r="G218" s="233"/>
      <c r="H218" s="181"/>
      <c r="I218" s="96">
        <f t="shared" si="27"/>
        <v>0</v>
      </c>
      <c r="J218" s="233"/>
      <c r="K218" s="181"/>
      <c r="L218" s="96">
        <f t="shared" si="28"/>
        <v>0</v>
      </c>
      <c r="M218" s="110"/>
      <c r="N218" s="52"/>
      <c r="O218" s="96">
        <f t="shared" si="29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3"/>
        <v>0</v>
      </c>
      <c r="D219" s="233"/>
      <c r="E219" s="52"/>
      <c r="F219" s="126">
        <f t="shared" si="26"/>
        <v>0</v>
      </c>
      <c r="G219" s="233"/>
      <c r="H219" s="181"/>
      <c r="I219" s="96">
        <f t="shared" si="27"/>
        <v>0</v>
      </c>
      <c r="J219" s="233"/>
      <c r="K219" s="181"/>
      <c r="L219" s="96">
        <f t="shared" si="28"/>
        <v>0</v>
      </c>
      <c r="M219" s="110"/>
      <c r="N219" s="52"/>
      <c r="O219" s="96">
        <f t="shared" si="29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3"/>
        <v>0</v>
      </c>
      <c r="D220" s="233"/>
      <c r="E220" s="52"/>
      <c r="F220" s="126">
        <f t="shared" si="26"/>
        <v>0</v>
      </c>
      <c r="G220" s="233"/>
      <c r="H220" s="181"/>
      <c r="I220" s="96">
        <f t="shared" si="27"/>
        <v>0</v>
      </c>
      <c r="J220" s="233"/>
      <c r="K220" s="181"/>
      <c r="L220" s="96">
        <f t="shared" si="28"/>
        <v>0</v>
      </c>
      <c r="M220" s="110"/>
      <c r="N220" s="52"/>
      <c r="O220" s="96">
        <f t="shared" si="29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3"/>
        <v>0</v>
      </c>
      <c r="D221" s="233"/>
      <c r="E221" s="52"/>
      <c r="F221" s="126">
        <f t="shared" si="26"/>
        <v>0</v>
      </c>
      <c r="G221" s="233"/>
      <c r="H221" s="181"/>
      <c r="I221" s="96">
        <f t="shared" si="27"/>
        <v>0</v>
      </c>
      <c r="J221" s="233"/>
      <c r="K221" s="181"/>
      <c r="L221" s="96">
        <f t="shared" si="28"/>
        <v>0</v>
      </c>
      <c r="M221" s="110"/>
      <c r="N221" s="52"/>
      <c r="O221" s="96">
        <f t="shared" si="29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3"/>
        <v>0</v>
      </c>
      <c r="D222" s="233"/>
      <c r="E222" s="52"/>
      <c r="F222" s="126">
        <f t="shared" si="26"/>
        <v>0</v>
      </c>
      <c r="G222" s="233"/>
      <c r="H222" s="181"/>
      <c r="I222" s="96">
        <f t="shared" si="27"/>
        <v>0</v>
      </c>
      <c r="J222" s="233"/>
      <c r="K222" s="181"/>
      <c r="L222" s="96">
        <f t="shared" si="28"/>
        <v>0</v>
      </c>
      <c r="M222" s="110"/>
      <c r="N222" s="52"/>
      <c r="O222" s="96">
        <f t="shared" si="29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3"/>
        <v>0</v>
      </c>
      <c r="D223" s="233"/>
      <c r="E223" s="52"/>
      <c r="F223" s="126">
        <f t="shared" si="26"/>
        <v>0</v>
      </c>
      <c r="G223" s="233"/>
      <c r="H223" s="181"/>
      <c r="I223" s="96">
        <f t="shared" si="27"/>
        <v>0</v>
      </c>
      <c r="J223" s="233"/>
      <c r="K223" s="181"/>
      <c r="L223" s="96">
        <f t="shared" si="28"/>
        <v>0</v>
      </c>
      <c r="M223" s="110"/>
      <c r="N223" s="52"/>
      <c r="O223" s="96">
        <f t="shared" si="29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3"/>
        <v>0</v>
      </c>
      <c r="D224" s="233"/>
      <c r="E224" s="52"/>
      <c r="F224" s="126">
        <f t="shared" si="26"/>
        <v>0</v>
      </c>
      <c r="G224" s="233"/>
      <c r="H224" s="181"/>
      <c r="I224" s="96">
        <f t="shared" si="27"/>
        <v>0</v>
      </c>
      <c r="J224" s="233"/>
      <c r="K224" s="181"/>
      <c r="L224" s="96">
        <f t="shared" si="28"/>
        <v>0</v>
      </c>
      <c r="M224" s="110"/>
      <c r="N224" s="52"/>
      <c r="O224" s="96">
        <f t="shared" si="29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3"/>
        <v>0</v>
      </c>
      <c r="D225" s="233"/>
      <c r="E225" s="52"/>
      <c r="F225" s="126">
        <f t="shared" si="26"/>
        <v>0</v>
      </c>
      <c r="G225" s="233"/>
      <c r="H225" s="181"/>
      <c r="I225" s="96">
        <f t="shared" si="27"/>
        <v>0</v>
      </c>
      <c r="J225" s="233"/>
      <c r="K225" s="181"/>
      <c r="L225" s="96">
        <f t="shared" si="28"/>
        <v>0</v>
      </c>
      <c r="M225" s="110"/>
      <c r="N225" s="52"/>
      <c r="O225" s="96">
        <f t="shared" si="29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3"/>
        <v>0</v>
      </c>
      <c r="D226" s="233"/>
      <c r="E226" s="52"/>
      <c r="F226" s="126">
        <f t="shared" si="26"/>
        <v>0</v>
      </c>
      <c r="G226" s="233"/>
      <c r="H226" s="181"/>
      <c r="I226" s="96">
        <f t="shared" si="27"/>
        <v>0</v>
      </c>
      <c r="J226" s="233"/>
      <c r="K226" s="181"/>
      <c r="L226" s="96">
        <f t="shared" si="28"/>
        <v>0</v>
      </c>
      <c r="M226" s="110"/>
      <c r="N226" s="52"/>
      <c r="O226" s="96">
        <f t="shared" si="29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3"/>
        <v>0</v>
      </c>
      <c r="D227" s="233"/>
      <c r="E227" s="52"/>
      <c r="F227" s="126">
        <f t="shared" si="26"/>
        <v>0</v>
      </c>
      <c r="G227" s="233"/>
      <c r="H227" s="181"/>
      <c r="I227" s="96">
        <f t="shared" si="27"/>
        <v>0</v>
      </c>
      <c r="J227" s="233"/>
      <c r="K227" s="181"/>
      <c r="L227" s="96">
        <f t="shared" si="28"/>
        <v>0</v>
      </c>
      <c r="M227" s="110"/>
      <c r="N227" s="52"/>
      <c r="O227" s="96">
        <f t="shared" si="29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3"/>
        <v>0</v>
      </c>
      <c r="D228" s="234">
        <f>SUM(D229)</f>
        <v>0</v>
      </c>
      <c r="E228" s="34">
        <f>SUM(E229)</f>
        <v>0</v>
      </c>
      <c r="F228" s="131">
        <f t="shared" si="26"/>
        <v>0</v>
      </c>
      <c r="G228" s="234">
        <f>SUM(G229)</f>
        <v>0</v>
      </c>
      <c r="H228" s="104">
        <f>SUM(H229)</f>
        <v>0</v>
      </c>
      <c r="I228" s="98">
        <f t="shared" si="27"/>
        <v>0</v>
      </c>
      <c r="J228" s="234">
        <f>SUM(J229)</f>
        <v>0</v>
      </c>
      <c r="K228" s="104">
        <f>SUM(K229)</f>
        <v>0</v>
      </c>
      <c r="L228" s="98">
        <f t="shared" si="28"/>
        <v>0</v>
      </c>
      <c r="M228" s="119">
        <f>SUM(M229)</f>
        <v>0</v>
      </c>
      <c r="N228" s="34">
        <f>SUM(N229)</f>
        <v>0</v>
      </c>
      <c r="O228" s="98">
        <f t="shared" si="29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3"/>
        <v>0</v>
      </c>
      <c r="D229" s="233"/>
      <c r="E229" s="52"/>
      <c r="F229" s="126">
        <f t="shared" si="26"/>
        <v>0</v>
      </c>
      <c r="G229" s="233"/>
      <c r="H229" s="181"/>
      <c r="I229" s="96">
        <f t="shared" si="27"/>
        <v>0</v>
      </c>
      <c r="J229" s="233"/>
      <c r="K229" s="181"/>
      <c r="L229" s="96">
        <f t="shared" si="28"/>
        <v>0</v>
      </c>
      <c r="M229" s="110"/>
      <c r="N229" s="52"/>
      <c r="O229" s="96">
        <f t="shared" si="29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3"/>
        <v>0</v>
      </c>
      <c r="D230" s="235"/>
      <c r="E230" s="99"/>
      <c r="F230" s="236">
        <f t="shared" si="26"/>
        <v>0</v>
      </c>
      <c r="G230" s="235"/>
      <c r="H230" s="182"/>
      <c r="I230" s="100">
        <f t="shared" si="27"/>
        <v>0</v>
      </c>
      <c r="J230" s="235"/>
      <c r="K230" s="182"/>
      <c r="L230" s="100">
        <f t="shared" si="28"/>
        <v>0</v>
      </c>
      <c r="M230" s="282"/>
      <c r="N230" s="99"/>
      <c r="O230" s="100">
        <f t="shared" si="29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3"/>
        <v>0</v>
      </c>
      <c r="D231" s="227">
        <f>D232+D252+D259</f>
        <v>0</v>
      </c>
      <c r="E231" s="88">
        <f>E232+E252+E259</f>
        <v>0</v>
      </c>
      <c r="F231" s="228">
        <f t="shared" si="26"/>
        <v>0</v>
      </c>
      <c r="G231" s="227">
        <f>G232+G252+G259</f>
        <v>0</v>
      </c>
      <c r="H231" s="178">
        <f>H232+H252+H259</f>
        <v>0</v>
      </c>
      <c r="I231" s="89">
        <f t="shared" si="27"/>
        <v>0</v>
      </c>
      <c r="J231" s="227">
        <f>J232+J252+J259</f>
        <v>0</v>
      </c>
      <c r="K231" s="178">
        <f>K232+K252+K259</f>
        <v>0</v>
      </c>
      <c r="L231" s="89">
        <f t="shared" si="28"/>
        <v>0</v>
      </c>
      <c r="M231" s="122">
        <f>M232+M252+M259</f>
        <v>0</v>
      </c>
      <c r="N231" s="88">
        <f>N232+N252+N259</f>
        <v>0</v>
      </c>
      <c r="O231" s="89">
        <f t="shared" si="29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7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8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9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3"/>
        <v>0</v>
      </c>
      <c r="D233" s="232"/>
      <c r="E233" s="47"/>
      <c r="F233" s="127">
        <f t="shared" si="26"/>
        <v>0</v>
      </c>
      <c r="G233" s="232"/>
      <c r="H233" s="180"/>
      <c r="I233" s="95">
        <f t="shared" si="27"/>
        <v>0</v>
      </c>
      <c r="J233" s="232"/>
      <c r="K233" s="180"/>
      <c r="L233" s="95">
        <f t="shared" si="28"/>
        <v>0</v>
      </c>
      <c r="M233" s="275"/>
      <c r="N233" s="47"/>
      <c r="O233" s="95">
        <f t="shared" si="29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3"/>
        <v>0</v>
      </c>
      <c r="D234" s="233">
        <f>SUM(D235)</f>
        <v>0</v>
      </c>
      <c r="E234" s="181">
        <f>SUM(E235)</f>
        <v>0</v>
      </c>
      <c r="F234" s="131">
        <f t="shared" si="26"/>
        <v>0</v>
      </c>
      <c r="G234" s="233">
        <f>SUM(G235)</f>
        <v>0</v>
      </c>
      <c r="H234" s="181">
        <f>SUM(H235)</f>
        <v>0</v>
      </c>
      <c r="I234" s="98">
        <f t="shared" si="27"/>
        <v>0</v>
      </c>
      <c r="J234" s="233">
        <f>SUM(J235)</f>
        <v>0</v>
      </c>
      <c r="K234" s="181">
        <f>SUM(K235)</f>
        <v>0</v>
      </c>
      <c r="L234" s="98">
        <f t="shared" si="28"/>
        <v>0</v>
      </c>
      <c r="M234" s="233">
        <f>SUM(M235)</f>
        <v>0</v>
      </c>
      <c r="N234" s="181">
        <f>SUM(N235)</f>
        <v>0</v>
      </c>
      <c r="O234" s="98">
        <f t="shared" si="29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3"/>
        <v>0</v>
      </c>
      <c r="D235" s="233"/>
      <c r="E235" s="52"/>
      <c r="F235" s="131">
        <f t="shared" si="26"/>
        <v>0</v>
      </c>
      <c r="G235" s="233"/>
      <c r="H235" s="181"/>
      <c r="I235" s="98">
        <f t="shared" si="27"/>
        <v>0</v>
      </c>
      <c r="J235" s="233"/>
      <c r="K235" s="181"/>
      <c r="L235" s="98">
        <f t="shared" si="28"/>
        <v>0</v>
      </c>
      <c r="M235" s="110"/>
      <c r="N235" s="52"/>
      <c r="O235" s="98">
        <f t="shared" si="29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3"/>
        <v>0</v>
      </c>
      <c r="D236" s="234">
        <f>SUM(D237:D238)</f>
        <v>0</v>
      </c>
      <c r="E236" s="34">
        <f>SUM(E237:E238)</f>
        <v>0</v>
      </c>
      <c r="F236" s="131">
        <f t="shared" si="26"/>
        <v>0</v>
      </c>
      <c r="G236" s="234">
        <f>SUM(G237:G238)</f>
        <v>0</v>
      </c>
      <c r="H236" s="104">
        <f>SUM(H237:H238)</f>
        <v>0</v>
      </c>
      <c r="I236" s="98">
        <f t="shared" si="27"/>
        <v>0</v>
      </c>
      <c r="J236" s="234">
        <f>SUM(J237:J238)</f>
        <v>0</v>
      </c>
      <c r="K236" s="104">
        <f>SUM(K237:K238)</f>
        <v>0</v>
      </c>
      <c r="L236" s="98">
        <f t="shared" si="28"/>
        <v>0</v>
      </c>
      <c r="M236" s="119">
        <f>SUM(M237:M238)</f>
        <v>0</v>
      </c>
      <c r="N236" s="34">
        <f>SUM(N237:N238)</f>
        <v>0</v>
      </c>
      <c r="O236" s="98">
        <f t="shared" si="29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3"/>
        <v>0</v>
      </c>
      <c r="D237" s="233"/>
      <c r="E237" s="52"/>
      <c r="F237" s="126">
        <f t="shared" si="26"/>
        <v>0</v>
      </c>
      <c r="G237" s="233"/>
      <c r="H237" s="181"/>
      <c r="I237" s="96">
        <f t="shared" si="27"/>
        <v>0</v>
      </c>
      <c r="J237" s="233"/>
      <c r="K237" s="181"/>
      <c r="L237" s="96">
        <f t="shared" si="28"/>
        <v>0</v>
      </c>
      <c r="M237" s="110"/>
      <c r="N237" s="52"/>
      <c r="O237" s="96">
        <f t="shared" si="29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3"/>
        <v>0</v>
      </c>
      <c r="D238" s="233"/>
      <c r="E238" s="52"/>
      <c r="F238" s="126">
        <f t="shared" si="26"/>
        <v>0</v>
      </c>
      <c r="G238" s="233"/>
      <c r="H238" s="181"/>
      <c r="I238" s="96">
        <f t="shared" si="27"/>
        <v>0</v>
      </c>
      <c r="J238" s="233"/>
      <c r="K238" s="181"/>
      <c r="L238" s="96">
        <f t="shared" si="28"/>
        <v>0</v>
      </c>
      <c r="M238" s="110"/>
      <c r="N238" s="52"/>
      <c r="O238" s="96">
        <f t="shared" si="29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3"/>
        <v>0</v>
      </c>
      <c r="D239" s="234">
        <f>SUM(D240:D244)</f>
        <v>0</v>
      </c>
      <c r="E239" s="34">
        <f>SUM(E240:E244)</f>
        <v>0</v>
      </c>
      <c r="F239" s="131">
        <f t="shared" si="26"/>
        <v>0</v>
      </c>
      <c r="G239" s="234">
        <f>SUM(G240:G244)</f>
        <v>0</v>
      </c>
      <c r="H239" s="104">
        <f>SUM(H240:H244)</f>
        <v>0</v>
      </c>
      <c r="I239" s="98">
        <f t="shared" si="27"/>
        <v>0</v>
      </c>
      <c r="J239" s="234">
        <f>SUM(J240:J244)</f>
        <v>0</v>
      </c>
      <c r="K239" s="104">
        <f>SUM(K240:K244)</f>
        <v>0</v>
      </c>
      <c r="L239" s="98">
        <f t="shared" si="28"/>
        <v>0</v>
      </c>
      <c r="M239" s="119">
        <f>SUM(M240:M244)</f>
        <v>0</v>
      </c>
      <c r="N239" s="34">
        <f>SUM(N240:N244)</f>
        <v>0</v>
      </c>
      <c r="O239" s="98">
        <f t="shared" si="29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3"/>
        <v>0</v>
      </c>
      <c r="D240" s="233"/>
      <c r="E240" s="52"/>
      <c r="F240" s="126">
        <f t="shared" si="26"/>
        <v>0</v>
      </c>
      <c r="G240" s="233"/>
      <c r="H240" s="181"/>
      <c r="I240" s="96">
        <f t="shared" si="27"/>
        <v>0</v>
      </c>
      <c r="J240" s="233"/>
      <c r="K240" s="181"/>
      <c r="L240" s="96">
        <f t="shared" si="28"/>
        <v>0</v>
      </c>
      <c r="M240" s="110"/>
      <c r="N240" s="52"/>
      <c r="O240" s="96">
        <f t="shared" si="29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3"/>
        <v>0</v>
      </c>
      <c r="D241" s="233"/>
      <c r="E241" s="52"/>
      <c r="F241" s="126">
        <f t="shared" si="26"/>
        <v>0</v>
      </c>
      <c r="G241" s="233"/>
      <c r="H241" s="181"/>
      <c r="I241" s="96">
        <f t="shared" si="27"/>
        <v>0</v>
      </c>
      <c r="J241" s="233"/>
      <c r="K241" s="181"/>
      <c r="L241" s="96">
        <f t="shared" si="28"/>
        <v>0</v>
      </c>
      <c r="M241" s="110"/>
      <c r="N241" s="52"/>
      <c r="O241" s="96">
        <f t="shared" si="29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3"/>
        <v>0</v>
      </c>
      <c r="D242" s="233"/>
      <c r="E242" s="52"/>
      <c r="F242" s="126">
        <f t="shared" si="26"/>
        <v>0</v>
      </c>
      <c r="G242" s="233"/>
      <c r="H242" s="181"/>
      <c r="I242" s="96">
        <f t="shared" si="27"/>
        <v>0</v>
      </c>
      <c r="J242" s="233"/>
      <c r="K242" s="181"/>
      <c r="L242" s="96">
        <f t="shared" si="28"/>
        <v>0</v>
      </c>
      <c r="M242" s="110"/>
      <c r="N242" s="52"/>
      <c r="O242" s="96">
        <f t="shared" si="29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3"/>
        <v>0</v>
      </c>
      <c r="D243" s="233"/>
      <c r="E243" s="52"/>
      <c r="F243" s="126">
        <f t="shared" si="26"/>
        <v>0</v>
      </c>
      <c r="G243" s="233"/>
      <c r="H243" s="181"/>
      <c r="I243" s="96">
        <f t="shared" si="27"/>
        <v>0</v>
      </c>
      <c r="J243" s="233"/>
      <c r="K243" s="181"/>
      <c r="L243" s="96">
        <f t="shared" si="28"/>
        <v>0</v>
      </c>
      <c r="M243" s="110"/>
      <c r="N243" s="52"/>
      <c r="O243" s="96">
        <f t="shared" si="29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3"/>
        <v>0</v>
      </c>
      <c r="D244" s="233"/>
      <c r="E244" s="52"/>
      <c r="F244" s="126">
        <f t="shared" si="26"/>
        <v>0</v>
      </c>
      <c r="G244" s="233"/>
      <c r="H244" s="181"/>
      <c r="I244" s="96">
        <f t="shared" si="27"/>
        <v>0</v>
      </c>
      <c r="J244" s="233"/>
      <c r="K244" s="181"/>
      <c r="L244" s="96">
        <f t="shared" si="28"/>
        <v>0</v>
      </c>
      <c r="M244" s="110"/>
      <c r="N244" s="52"/>
      <c r="O244" s="96">
        <f t="shared" si="29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3"/>
        <v>0</v>
      </c>
      <c r="D245" s="233"/>
      <c r="E245" s="52"/>
      <c r="F245" s="126">
        <f t="shared" ref="F245:F286" si="32">D245+E245</f>
        <v>0</v>
      </c>
      <c r="G245" s="233"/>
      <c r="H245" s="181"/>
      <c r="I245" s="96">
        <f t="shared" ref="I245:I286" si="33">G245+H245</f>
        <v>0</v>
      </c>
      <c r="J245" s="233"/>
      <c r="K245" s="181"/>
      <c r="L245" s="96">
        <f t="shared" ref="L245:L286" si="34">J245+K245</f>
        <v>0</v>
      </c>
      <c r="M245" s="110"/>
      <c r="N245" s="52"/>
      <c r="O245" s="96">
        <f t="shared" ref="O245:O276" si="35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3"/>
        <v>0</v>
      </c>
      <c r="D246" s="233"/>
      <c r="E246" s="52"/>
      <c r="F246" s="126">
        <f t="shared" si="32"/>
        <v>0</v>
      </c>
      <c r="G246" s="233"/>
      <c r="H246" s="181"/>
      <c r="I246" s="96">
        <f t="shared" si="33"/>
        <v>0</v>
      </c>
      <c r="J246" s="233"/>
      <c r="K246" s="181"/>
      <c r="L246" s="96">
        <f t="shared" si="34"/>
        <v>0</v>
      </c>
      <c r="M246" s="110"/>
      <c r="N246" s="52"/>
      <c r="O246" s="96">
        <f t="shared" si="35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3"/>
        <v>0</v>
      </c>
      <c r="D247" s="237">
        <f>SUM(D248:D251)</f>
        <v>0</v>
      </c>
      <c r="E247" s="60">
        <f>SUM(E248:E251)</f>
        <v>0</v>
      </c>
      <c r="F247" s="238">
        <f t="shared" si="32"/>
        <v>0</v>
      </c>
      <c r="G247" s="237">
        <f>SUM(G248:G251)</f>
        <v>0</v>
      </c>
      <c r="H247" s="183">
        <f t="shared" ref="H247:K247" si="36">SUM(H248:H251)</f>
        <v>0</v>
      </c>
      <c r="I247" s="103">
        <f t="shared" si="33"/>
        <v>0</v>
      </c>
      <c r="J247" s="237">
        <f t="shared" si="36"/>
        <v>0</v>
      </c>
      <c r="K247" s="183">
        <f t="shared" si="36"/>
        <v>0</v>
      </c>
      <c r="L247" s="103">
        <f t="shared" si="34"/>
        <v>0</v>
      </c>
      <c r="M247" s="125">
        <f t="shared" ref="M247:N247" si="37">SUM(M248:M251)</f>
        <v>0</v>
      </c>
      <c r="N247" s="293">
        <f t="shared" si="37"/>
        <v>0</v>
      </c>
      <c r="O247" s="298">
        <f t="shared" si="35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3"/>
        <v>0</v>
      </c>
      <c r="D248" s="233"/>
      <c r="E248" s="52"/>
      <c r="F248" s="126">
        <f t="shared" si="32"/>
        <v>0</v>
      </c>
      <c r="G248" s="233"/>
      <c r="H248" s="181"/>
      <c r="I248" s="96">
        <f t="shared" si="33"/>
        <v>0</v>
      </c>
      <c r="J248" s="233"/>
      <c r="K248" s="181"/>
      <c r="L248" s="96">
        <f t="shared" si="34"/>
        <v>0</v>
      </c>
      <c r="M248" s="110"/>
      <c r="N248" s="52"/>
      <c r="O248" s="96">
        <f t="shared" si="35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3"/>
        <v>0</v>
      </c>
      <c r="D249" s="233"/>
      <c r="E249" s="52"/>
      <c r="F249" s="126">
        <f t="shared" si="32"/>
        <v>0</v>
      </c>
      <c r="G249" s="233"/>
      <c r="H249" s="181"/>
      <c r="I249" s="96">
        <f t="shared" si="33"/>
        <v>0</v>
      </c>
      <c r="J249" s="233"/>
      <c r="K249" s="181"/>
      <c r="L249" s="96">
        <f t="shared" si="34"/>
        <v>0</v>
      </c>
      <c r="M249" s="110"/>
      <c r="N249" s="52"/>
      <c r="O249" s="96">
        <f t="shared" si="35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3"/>
        <v>0</v>
      </c>
      <c r="D250" s="233"/>
      <c r="E250" s="52"/>
      <c r="F250" s="126">
        <f t="shared" si="32"/>
        <v>0</v>
      </c>
      <c r="G250" s="233"/>
      <c r="H250" s="181"/>
      <c r="I250" s="96">
        <f t="shared" si="33"/>
        <v>0</v>
      </c>
      <c r="J250" s="233"/>
      <c r="K250" s="181"/>
      <c r="L250" s="96">
        <f t="shared" si="34"/>
        <v>0</v>
      </c>
      <c r="M250" s="110"/>
      <c r="N250" s="52"/>
      <c r="O250" s="96">
        <f t="shared" si="35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3"/>
        <v>0</v>
      </c>
      <c r="D251" s="233"/>
      <c r="E251" s="52"/>
      <c r="F251" s="126">
        <f t="shared" si="32"/>
        <v>0</v>
      </c>
      <c r="G251" s="233"/>
      <c r="H251" s="181"/>
      <c r="I251" s="96">
        <f t="shared" si="33"/>
        <v>0</v>
      </c>
      <c r="J251" s="233"/>
      <c r="K251" s="181"/>
      <c r="L251" s="96">
        <f t="shared" si="34"/>
        <v>0</v>
      </c>
      <c r="M251" s="110"/>
      <c r="N251" s="52"/>
      <c r="O251" s="96">
        <f t="shared" si="35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3"/>
        <v>0</v>
      </c>
      <c r="D252" s="229">
        <f>SUM(D253,D257,D258)</f>
        <v>0</v>
      </c>
      <c r="E252" s="43">
        <f>SUM(E253,E257,E258)</f>
        <v>0</v>
      </c>
      <c r="F252" s="230">
        <f t="shared" si="32"/>
        <v>0</v>
      </c>
      <c r="G252" s="229">
        <f>SUM(G253,G257,G258)</f>
        <v>0</v>
      </c>
      <c r="H252" s="91">
        <f t="shared" ref="H252:K252" si="38">SUM(H253,H257,H258)</f>
        <v>0</v>
      </c>
      <c r="I252" s="101">
        <f t="shared" si="33"/>
        <v>0</v>
      </c>
      <c r="J252" s="229">
        <f t="shared" si="38"/>
        <v>0</v>
      </c>
      <c r="K252" s="91">
        <f t="shared" si="38"/>
        <v>0</v>
      </c>
      <c r="L252" s="101">
        <f t="shared" si="34"/>
        <v>0</v>
      </c>
      <c r="M252" s="121">
        <f t="shared" ref="M252:N252" si="39">SUM(M253,M257,M258)</f>
        <v>0</v>
      </c>
      <c r="N252" s="55">
        <f t="shared" si="39"/>
        <v>0</v>
      </c>
      <c r="O252" s="265">
        <f t="shared" si="35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3"/>
        <v>0</v>
      </c>
      <c r="D253" s="237">
        <f>SUM(D254:D256)</f>
        <v>0</v>
      </c>
      <c r="E253" s="60">
        <f>SUM(E254:E256)</f>
        <v>0</v>
      </c>
      <c r="F253" s="238">
        <f t="shared" si="32"/>
        <v>0</v>
      </c>
      <c r="G253" s="237">
        <f>SUM(G254:G256)</f>
        <v>0</v>
      </c>
      <c r="H253" s="183">
        <f t="shared" ref="H253:K253" si="40">SUM(H254:H256)</f>
        <v>0</v>
      </c>
      <c r="I253" s="103">
        <f t="shared" si="33"/>
        <v>0</v>
      </c>
      <c r="J253" s="237">
        <f t="shared" si="40"/>
        <v>0</v>
      </c>
      <c r="K253" s="183">
        <f t="shared" si="40"/>
        <v>0</v>
      </c>
      <c r="L253" s="103">
        <f t="shared" si="34"/>
        <v>0</v>
      </c>
      <c r="M253" s="124">
        <f t="shared" ref="M253:N253" si="41">SUM(M254:M256)</f>
        <v>0</v>
      </c>
      <c r="N253" s="60">
        <f t="shared" si="41"/>
        <v>0</v>
      </c>
      <c r="O253" s="103">
        <f t="shared" si="35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3"/>
        <v>0</v>
      </c>
      <c r="D254" s="233"/>
      <c r="E254" s="52"/>
      <c r="F254" s="126">
        <f t="shared" si="32"/>
        <v>0</v>
      </c>
      <c r="G254" s="233"/>
      <c r="H254" s="181"/>
      <c r="I254" s="96">
        <f t="shared" si="33"/>
        <v>0</v>
      </c>
      <c r="J254" s="233"/>
      <c r="K254" s="181"/>
      <c r="L254" s="96">
        <f t="shared" si="34"/>
        <v>0</v>
      </c>
      <c r="M254" s="110"/>
      <c r="N254" s="52"/>
      <c r="O254" s="96">
        <f t="shared" si="35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3"/>
        <v>0</v>
      </c>
      <c r="D255" s="233"/>
      <c r="E255" s="52"/>
      <c r="F255" s="126">
        <f t="shared" si="32"/>
        <v>0</v>
      </c>
      <c r="G255" s="233"/>
      <c r="H255" s="181"/>
      <c r="I255" s="96">
        <f t="shared" si="33"/>
        <v>0</v>
      </c>
      <c r="J255" s="233"/>
      <c r="K255" s="181"/>
      <c r="L255" s="96">
        <f t="shared" si="34"/>
        <v>0</v>
      </c>
      <c r="M255" s="110"/>
      <c r="N255" s="52"/>
      <c r="O255" s="96">
        <f t="shared" si="35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3"/>
        <v>0</v>
      </c>
      <c r="D256" s="232"/>
      <c r="E256" s="47"/>
      <c r="F256" s="127">
        <f t="shared" si="32"/>
        <v>0</v>
      </c>
      <c r="G256" s="232"/>
      <c r="H256" s="180"/>
      <c r="I256" s="95">
        <f t="shared" si="33"/>
        <v>0</v>
      </c>
      <c r="J256" s="232"/>
      <c r="K256" s="180"/>
      <c r="L256" s="95">
        <f t="shared" si="34"/>
        <v>0</v>
      </c>
      <c r="M256" s="275"/>
      <c r="N256" s="47"/>
      <c r="O256" s="95">
        <f t="shared" si="35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2">F257+I257+L257+O257</f>
        <v>0</v>
      </c>
      <c r="D257" s="241"/>
      <c r="E257" s="112"/>
      <c r="F257" s="242">
        <f t="shared" si="32"/>
        <v>0</v>
      </c>
      <c r="G257" s="241"/>
      <c r="H257" s="185"/>
      <c r="I257" s="135">
        <f t="shared" si="33"/>
        <v>0</v>
      </c>
      <c r="J257" s="241"/>
      <c r="K257" s="185"/>
      <c r="L257" s="135">
        <f t="shared" si="34"/>
        <v>0</v>
      </c>
      <c r="M257" s="113"/>
      <c r="N257" s="112"/>
      <c r="O257" s="135">
        <f t="shared" si="35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2"/>
        <v>0</v>
      </c>
      <c r="D258" s="233"/>
      <c r="E258" s="52"/>
      <c r="F258" s="126">
        <f t="shared" si="32"/>
        <v>0</v>
      </c>
      <c r="G258" s="233"/>
      <c r="H258" s="181"/>
      <c r="I258" s="96">
        <f t="shared" si="33"/>
        <v>0</v>
      </c>
      <c r="J258" s="233"/>
      <c r="K258" s="181"/>
      <c r="L258" s="96">
        <f t="shared" si="34"/>
        <v>0</v>
      </c>
      <c r="M258" s="110"/>
      <c r="N258" s="52"/>
      <c r="O258" s="96">
        <f t="shared" si="35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2"/>
        <v>0</v>
      </c>
      <c r="D259" s="229">
        <f>SUM(D260,D264)</f>
        <v>0</v>
      </c>
      <c r="E259" s="43">
        <f>SUM(E260,E264)</f>
        <v>0</v>
      </c>
      <c r="F259" s="230">
        <f t="shared" si="32"/>
        <v>0</v>
      </c>
      <c r="G259" s="229">
        <f>SUM(G260,G264)</f>
        <v>0</v>
      </c>
      <c r="H259" s="91">
        <f t="shared" ref="H259:K259" si="43">SUM(H260,H264)</f>
        <v>0</v>
      </c>
      <c r="I259" s="101">
        <f t="shared" si="33"/>
        <v>0</v>
      </c>
      <c r="J259" s="229">
        <f t="shared" si="43"/>
        <v>0</v>
      </c>
      <c r="K259" s="91">
        <f t="shared" si="43"/>
        <v>0</v>
      </c>
      <c r="L259" s="101">
        <f t="shared" si="34"/>
        <v>0</v>
      </c>
      <c r="M259" s="121">
        <f t="shared" ref="M259:N259" si="44">SUM(M260,M264)</f>
        <v>0</v>
      </c>
      <c r="N259" s="55">
        <f t="shared" si="44"/>
        <v>0</v>
      </c>
      <c r="O259" s="265">
        <f t="shared" si="35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2"/>
        <v>0</v>
      </c>
      <c r="D260" s="237">
        <f>SUM(D261:D263)</f>
        <v>0</v>
      </c>
      <c r="E260" s="60">
        <f>SUM(E261:E263)</f>
        <v>0</v>
      </c>
      <c r="F260" s="238">
        <f t="shared" si="32"/>
        <v>0</v>
      </c>
      <c r="G260" s="237">
        <f>SUM(G261:G263)</f>
        <v>0</v>
      </c>
      <c r="H260" s="183">
        <f t="shared" ref="H260:K260" si="45">SUM(H261:H263)</f>
        <v>0</v>
      </c>
      <c r="I260" s="103">
        <f t="shared" si="33"/>
        <v>0</v>
      </c>
      <c r="J260" s="237">
        <f t="shared" si="45"/>
        <v>0</v>
      </c>
      <c r="K260" s="183">
        <f t="shared" si="45"/>
        <v>0</v>
      </c>
      <c r="L260" s="103">
        <f t="shared" si="34"/>
        <v>0</v>
      </c>
      <c r="M260" s="289">
        <f t="shared" ref="M260:N260" si="46">SUM(M261:M263)</f>
        <v>0</v>
      </c>
      <c r="N260" s="292">
        <f t="shared" si="46"/>
        <v>0</v>
      </c>
      <c r="O260" s="297">
        <f t="shared" si="35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2"/>
        <v>0</v>
      </c>
      <c r="D261" s="233"/>
      <c r="E261" s="52"/>
      <c r="F261" s="126">
        <f t="shared" si="32"/>
        <v>0</v>
      </c>
      <c r="G261" s="233"/>
      <c r="H261" s="181"/>
      <c r="I261" s="96">
        <f t="shared" si="33"/>
        <v>0</v>
      </c>
      <c r="J261" s="233"/>
      <c r="K261" s="181"/>
      <c r="L261" s="96">
        <f t="shared" si="34"/>
        <v>0</v>
      </c>
      <c r="M261" s="110"/>
      <c r="N261" s="52"/>
      <c r="O261" s="96">
        <f t="shared" si="35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2"/>
        <v>0</v>
      </c>
      <c r="D262" s="233"/>
      <c r="E262" s="52"/>
      <c r="F262" s="126">
        <f t="shared" si="32"/>
        <v>0</v>
      </c>
      <c r="G262" s="233"/>
      <c r="H262" s="181"/>
      <c r="I262" s="96">
        <f t="shared" si="33"/>
        <v>0</v>
      </c>
      <c r="J262" s="233"/>
      <c r="K262" s="181"/>
      <c r="L262" s="96">
        <f t="shared" si="34"/>
        <v>0</v>
      </c>
      <c r="M262" s="110"/>
      <c r="N262" s="52"/>
      <c r="O262" s="96">
        <f t="shared" si="35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2"/>
        <v>0</v>
      </c>
      <c r="D263" s="233"/>
      <c r="E263" s="52"/>
      <c r="F263" s="126">
        <f t="shared" si="32"/>
        <v>0</v>
      </c>
      <c r="G263" s="233"/>
      <c r="H263" s="181"/>
      <c r="I263" s="96">
        <f t="shared" si="33"/>
        <v>0</v>
      </c>
      <c r="J263" s="233"/>
      <c r="K263" s="181"/>
      <c r="L263" s="96">
        <f t="shared" si="34"/>
        <v>0</v>
      </c>
      <c r="M263" s="110"/>
      <c r="N263" s="52"/>
      <c r="O263" s="96">
        <f t="shared" si="35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2"/>
        <v>0</v>
      </c>
      <c r="D264" s="234">
        <f>SUM(D265:D268)</f>
        <v>0</v>
      </c>
      <c r="E264" s="34">
        <f>SUM(E265:E268)</f>
        <v>0</v>
      </c>
      <c r="F264" s="131">
        <f t="shared" si="32"/>
        <v>0</v>
      </c>
      <c r="G264" s="234">
        <f>SUM(G265:G268)</f>
        <v>0</v>
      </c>
      <c r="H264" s="104">
        <f>SUM(H265:H268)</f>
        <v>0</v>
      </c>
      <c r="I264" s="98">
        <f t="shared" si="33"/>
        <v>0</v>
      </c>
      <c r="J264" s="234">
        <f>SUM(J265:J268)</f>
        <v>0</v>
      </c>
      <c r="K264" s="104">
        <f>SUM(K265:K268)</f>
        <v>0</v>
      </c>
      <c r="L264" s="98">
        <f t="shared" si="34"/>
        <v>0</v>
      </c>
      <c r="M264" s="119">
        <f>SUM(M265:M268)</f>
        <v>0</v>
      </c>
      <c r="N264" s="34">
        <f>SUM(N265:N268)</f>
        <v>0</v>
      </c>
      <c r="O264" s="98">
        <f t="shared" si="35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2"/>
        <v>0</v>
      </c>
      <c r="D265" s="233"/>
      <c r="E265" s="52"/>
      <c r="F265" s="126">
        <f t="shared" si="32"/>
        <v>0</v>
      </c>
      <c r="G265" s="233"/>
      <c r="H265" s="181"/>
      <c r="I265" s="96">
        <f t="shared" si="33"/>
        <v>0</v>
      </c>
      <c r="J265" s="233"/>
      <c r="K265" s="181"/>
      <c r="L265" s="96">
        <f t="shared" si="34"/>
        <v>0</v>
      </c>
      <c r="M265" s="110"/>
      <c r="N265" s="52"/>
      <c r="O265" s="96">
        <f t="shared" si="35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2"/>
        <v>0</v>
      </c>
      <c r="D266" s="233"/>
      <c r="E266" s="52"/>
      <c r="F266" s="126">
        <f t="shared" si="32"/>
        <v>0</v>
      </c>
      <c r="G266" s="233"/>
      <c r="H266" s="181"/>
      <c r="I266" s="96">
        <f t="shared" si="33"/>
        <v>0</v>
      </c>
      <c r="J266" s="233"/>
      <c r="K266" s="181"/>
      <c r="L266" s="96">
        <f t="shared" si="34"/>
        <v>0</v>
      </c>
      <c r="M266" s="110"/>
      <c r="N266" s="52"/>
      <c r="O266" s="96">
        <f t="shared" si="35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2"/>
        <v>0</v>
      </c>
      <c r="D267" s="233"/>
      <c r="E267" s="52"/>
      <c r="F267" s="126">
        <f t="shared" si="32"/>
        <v>0</v>
      </c>
      <c r="G267" s="233"/>
      <c r="H267" s="181"/>
      <c r="I267" s="96">
        <f t="shared" si="33"/>
        <v>0</v>
      </c>
      <c r="J267" s="233"/>
      <c r="K267" s="181"/>
      <c r="L267" s="96">
        <f t="shared" si="34"/>
        <v>0</v>
      </c>
      <c r="M267" s="110"/>
      <c r="N267" s="52"/>
      <c r="O267" s="96">
        <f t="shared" si="35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2"/>
        <v>0</v>
      </c>
      <c r="D268" s="233"/>
      <c r="E268" s="52"/>
      <c r="F268" s="126">
        <f t="shared" si="32"/>
        <v>0</v>
      </c>
      <c r="G268" s="233"/>
      <c r="H268" s="181"/>
      <c r="I268" s="96">
        <f t="shared" si="33"/>
        <v>0</v>
      </c>
      <c r="J268" s="233"/>
      <c r="K268" s="181"/>
      <c r="L268" s="96">
        <f t="shared" si="34"/>
        <v>0</v>
      </c>
      <c r="M268" s="110"/>
      <c r="N268" s="52"/>
      <c r="O268" s="96">
        <f t="shared" si="35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2"/>
        <v>0</v>
      </c>
      <c r="D269" s="246">
        <f>SUM(D270,D281)</f>
        <v>0</v>
      </c>
      <c r="E269" s="133">
        <f>SUM(E270,E281)</f>
        <v>0</v>
      </c>
      <c r="F269" s="247">
        <f t="shared" si="32"/>
        <v>0</v>
      </c>
      <c r="G269" s="246">
        <f>SUM(G270,G281)</f>
        <v>0</v>
      </c>
      <c r="H269" s="188">
        <f t="shared" ref="H269:K269" si="47">SUM(H270,H281)</f>
        <v>0</v>
      </c>
      <c r="I269" s="266">
        <f t="shared" si="33"/>
        <v>0</v>
      </c>
      <c r="J269" s="246">
        <f t="shared" si="47"/>
        <v>0</v>
      </c>
      <c r="K269" s="188">
        <f t="shared" si="47"/>
        <v>0</v>
      </c>
      <c r="L269" s="266">
        <f t="shared" si="34"/>
        <v>0</v>
      </c>
      <c r="M269" s="291">
        <f t="shared" ref="M269:N269" si="48">SUM(M270,M281)</f>
        <v>0</v>
      </c>
      <c r="N269" s="295">
        <f t="shared" si="48"/>
        <v>0</v>
      </c>
      <c r="O269" s="300">
        <f t="shared" si="35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2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2"/>
        <v>0</v>
      </c>
      <c r="G270" s="229">
        <f>SUM(G271,G272,G276,G277,G280)</f>
        <v>0</v>
      </c>
      <c r="H270" s="91">
        <f t="shared" ref="H270:K270" si="49">SUM(H271,H272,H276,H277,H280)</f>
        <v>0</v>
      </c>
      <c r="I270" s="101">
        <f t="shared" si="33"/>
        <v>0</v>
      </c>
      <c r="J270" s="229">
        <f t="shared" si="49"/>
        <v>0</v>
      </c>
      <c r="K270" s="91">
        <f t="shared" si="49"/>
        <v>0</v>
      </c>
      <c r="L270" s="101">
        <f t="shared" si="34"/>
        <v>0</v>
      </c>
      <c r="M270" s="123">
        <f t="shared" ref="M270:N270" si="50">SUM(M271,M272,M276,M277,M280)</f>
        <v>0</v>
      </c>
      <c r="N270" s="114">
        <f t="shared" si="50"/>
        <v>0</v>
      </c>
      <c r="O270" s="141">
        <f t="shared" si="35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2"/>
        <v>0</v>
      </c>
      <c r="D271" s="232"/>
      <c r="E271" s="47"/>
      <c r="F271" s="127">
        <f t="shared" si="32"/>
        <v>0</v>
      </c>
      <c r="G271" s="232"/>
      <c r="H271" s="180"/>
      <c r="I271" s="95">
        <f t="shared" si="33"/>
        <v>0</v>
      </c>
      <c r="J271" s="232"/>
      <c r="K271" s="180"/>
      <c r="L271" s="95">
        <f t="shared" si="34"/>
        <v>0</v>
      </c>
      <c r="M271" s="275"/>
      <c r="N271" s="47"/>
      <c r="O271" s="95">
        <f t="shared" si="35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2"/>
        <v>0</v>
      </c>
      <c r="D272" s="234">
        <f>SUM(D273:D275)</f>
        <v>0</v>
      </c>
      <c r="E272" s="34">
        <f>SUM(E273:E275)</f>
        <v>0</v>
      </c>
      <c r="F272" s="131">
        <f t="shared" si="32"/>
        <v>0</v>
      </c>
      <c r="G272" s="234">
        <f>SUM(G273:G275)</f>
        <v>0</v>
      </c>
      <c r="H272" s="104">
        <f>SUM(H273:H275)</f>
        <v>0</v>
      </c>
      <c r="I272" s="98">
        <f t="shared" si="33"/>
        <v>0</v>
      </c>
      <c r="J272" s="234">
        <f>SUM(J273:J275)</f>
        <v>0</v>
      </c>
      <c r="K272" s="104">
        <f>SUM(K273:K275)</f>
        <v>0</v>
      </c>
      <c r="L272" s="98">
        <f t="shared" si="34"/>
        <v>0</v>
      </c>
      <c r="M272" s="119">
        <f>SUM(M273:M275)</f>
        <v>0</v>
      </c>
      <c r="N272" s="34">
        <f>SUM(N273:N275)</f>
        <v>0</v>
      </c>
      <c r="O272" s="98">
        <f t="shared" si="35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2"/>
        <v>0</v>
      </c>
      <c r="D273" s="233"/>
      <c r="E273" s="52"/>
      <c r="F273" s="126">
        <f t="shared" si="32"/>
        <v>0</v>
      </c>
      <c r="G273" s="233"/>
      <c r="H273" s="181"/>
      <c r="I273" s="96">
        <f t="shared" si="33"/>
        <v>0</v>
      </c>
      <c r="J273" s="233"/>
      <c r="K273" s="181"/>
      <c r="L273" s="96">
        <f t="shared" si="34"/>
        <v>0</v>
      </c>
      <c r="M273" s="110"/>
      <c r="N273" s="52"/>
      <c r="O273" s="96">
        <f t="shared" si="35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2"/>
        <v>0</v>
      </c>
      <c r="D274" s="233"/>
      <c r="E274" s="52"/>
      <c r="F274" s="126">
        <f t="shared" si="32"/>
        <v>0</v>
      </c>
      <c r="G274" s="233"/>
      <c r="H274" s="181"/>
      <c r="I274" s="96">
        <f t="shared" si="33"/>
        <v>0</v>
      </c>
      <c r="J274" s="233"/>
      <c r="K274" s="181"/>
      <c r="L274" s="96">
        <f t="shared" si="34"/>
        <v>0</v>
      </c>
      <c r="M274" s="110"/>
      <c r="N274" s="52"/>
      <c r="O274" s="96">
        <f t="shared" si="35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2"/>
        <v>0</v>
      </c>
      <c r="D275" s="232"/>
      <c r="E275" s="47"/>
      <c r="F275" s="127">
        <f t="shared" si="32"/>
        <v>0</v>
      </c>
      <c r="G275" s="232"/>
      <c r="H275" s="180"/>
      <c r="I275" s="95">
        <f t="shared" si="33"/>
        <v>0</v>
      </c>
      <c r="J275" s="232"/>
      <c r="K275" s="180"/>
      <c r="L275" s="95">
        <f t="shared" si="34"/>
        <v>0</v>
      </c>
      <c r="M275" s="275"/>
      <c r="N275" s="47"/>
      <c r="O275" s="95">
        <f t="shared" si="35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2"/>
        <v>0</v>
      </c>
      <c r="D276" s="233"/>
      <c r="E276" s="52"/>
      <c r="F276" s="126">
        <f t="shared" si="32"/>
        <v>0</v>
      </c>
      <c r="G276" s="233"/>
      <c r="H276" s="181"/>
      <c r="I276" s="96">
        <f t="shared" si="33"/>
        <v>0</v>
      </c>
      <c r="J276" s="233"/>
      <c r="K276" s="181"/>
      <c r="L276" s="96">
        <f t="shared" si="34"/>
        <v>0</v>
      </c>
      <c r="M276" s="110"/>
      <c r="N276" s="52"/>
      <c r="O276" s="96">
        <f t="shared" si="35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2"/>
        <v>0</v>
      </c>
      <c r="D277" s="234">
        <f>SUM(D278:D279)</f>
        <v>0</v>
      </c>
      <c r="E277" s="34">
        <f>SUM(E278:E279)</f>
        <v>0</v>
      </c>
      <c r="F277" s="131">
        <f t="shared" si="32"/>
        <v>0</v>
      </c>
      <c r="G277" s="234">
        <f>SUM(G278:G279)</f>
        <v>0</v>
      </c>
      <c r="H277" s="104">
        <f>SUM(H278:H279)</f>
        <v>0</v>
      </c>
      <c r="I277" s="98">
        <f t="shared" si="33"/>
        <v>0</v>
      </c>
      <c r="J277" s="234">
        <f>SUM(J278:J279)</f>
        <v>0</v>
      </c>
      <c r="K277" s="104">
        <f>SUM(K278:K279)</f>
        <v>0</v>
      </c>
      <c r="L277" s="98">
        <f t="shared" si="34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2"/>
        <v>0</v>
      </c>
      <c r="D278" s="233"/>
      <c r="E278" s="52"/>
      <c r="F278" s="126">
        <f t="shared" si="32"/>
        <v>0</v>
      </c>
      <c r="G278" s="233"/>
      <c r="H278" s="181"/>
      <c r="I278" s="96">
        <f t="shared" si="33"/>
        <v>0</v>
      </c>
      <c r="J278" s="233"/>
      <c r="K278" s="181"/>
      <c r="L278" s="96">
        <f t="shared" si="34"/>
        <v>0</v>
      </c>
      <c r="M278" s="110"/>
      <c r="N278" s="52"/>
      <c r="O278" s="96">
        <f t="shared" ref="O278:O281" si="51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2"/>
        <v>0</v>
      </c>
      <c r="D279" s="233"/>
      <c r="E279" s="52"/>
      <c r="F279" s="126">
        <f t="shared" si="32"/>
        <v>0</v>
      </c>
      <c r="G279" s="233"/>
      <c r="H279" s="181"/>
      <c r="I279" s="96">
        <f t="shared" si="33"/>
        <v>0</v>
      </c>
      <c r="J279" s="233"/>
      <c r="K279" s="181"/>
      <c r="L279" s="96">
        <f t="shared" si="34"/>
        <v>0</v>
      </c>
      <c r="M279" s="110"/>
      <c r="N279" s="52"/>
      <c r="O279" s="96">
        <f t="shared" si="51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2"/>
        <v>0</v>
      </c>
      <c r="D280" s="232"/>
      <c r="E280" s="47"/>
      <c r="F280" s="127">
        <f t="shared" si="32"/>
        <v>0</v>
      </c>
      <c r="G280" s="232"/>
      <c r="H280" s="180"/>
      <c r="I280" s="95">
        <f t="shared" si="33"/>
        <v>0</v>
      </c>
      <c r="J280" s="232"/>
      <c r="K280" s="180"/>
      <c r="L280" s="95">
        <f t="shared" si="34"/>
        <v>0</v>
      </c>
      <c r="M280" s="275"/>
      <c r="N280" s="47"/>
      <c r="O280" s="95">
        <f t="shared" si="51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2"/>
        <v>0</v>
      </c>
      <c r="D281" s="244">
        <f>D282</f>
        <v>0</v>
      </c>
      <c r="E281" s="55">
        <f>SUM(E282)</f>
        <v>0</v>
      </c>
      <c r="F281" s="245">
        <f t="shared" si="32"/>
        <v>0</v>
      </c>
      <c r="G281" s="244">
        <f t="shared" ref="G281" si="52">G282</f>
        <v>0</v>
      </c>
      <c r="H281" s="187">
        <f>SUM(H282)</f>
        <v>0</v>
      </c>
      <c r="I281" s="265">
        <f t="shared" si="33"/>
        <v>0</v>
      </c>
      <c r="J281" s="244">
        <f>SUM(J282)</f>
        <v>0</v>
      </c>
      <c r="K281" s="187">
        <f>SUM(K282)</f>
        <v>0</v>
      </c>
      <c r="L281" s="265">
        <f t="shared" si="34"/>
        <v>0</v>
      </c>
      <c r="M281" s="121">
        <f>SUM(M282)</f>
        <v>0</v>
      </c>
      <c r="N281" s="55">
        <f>SUM(N282)</f>
        <v>0</v>
      </c>
      <c r="O281" s="265">
        <f t="shared" si="51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2"/>
        <v>0</v>
      </c>
      <c r="D282" s="248"/>
      <c r="E282" s="136"/>
      <c r="F282" s="249">
        <f t="shared" si="32"/>
        <v>0</v>
      </c>
      <c r="G282" s="248"/>
      <c r="H282" s="189"/>
      <c r="I282" s="267">
        <f t="shared" si="33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2"/>
        <v>0</v>
      </c>
      <c r="D283" s="234">
        <f>SUM(D284:D285)</f>
        <v>0</v>
      </c>
      <c r="E283" s="34">
        <f>SUM(E284:E285)</f>
        <v>0</v>
      </c>
      <c r="F283" s="131">
        <f t="shared" si="32"/>
        <v>0</v>
      </c>
      <c r="G283" s="234">
        <f>SUM(G284:G285)</f>
        <v>0</v>
      </c>
      <c r="H283" s="104">
        <f>SUM(H284:H285)</f>
        <v>0</v>
      </c>
      <c r="I283" s="98">
        <f t="shared" si="33"/>
        <v>0</v>
      </c>
      <c r="J283" s="234">
        <f>SUM(J284:J285)</f>
        <v>0</v>
      </c>
      <c r="K283" s="104">
        <f>SUM(K284:K285)</f>
        <v>0</v>
      </c>
      <c r="L283" s="98">
        <f t="shared" si="34"/>
        <v>0</v>
      </c>
      <c r="M283" s="119">
        <f>SUM(M284:M285)</f>
        <v>0</v>
      </c>
      <c r="N283" s="34">
        <f>SUM(N284:N285)</f>
        <v>0</v>
      </c>
      <c r="O283" s="98">
        <f t="shared" ref="O283:O286" si="53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2"/>
        <v>0</v>
      </c>
      <c r="D284" s="233"/>
      <c r="E284" s="52"/>
      <c r="F284" s="126">
        <f t="shared" si="32"/>
        <v>0</v>
      </c>
      <c r="G284" s="233"/>
      <c r="H284" s="181"/>
      <c r="I284" s="96">
        <f t="shared" si="33"/>
        <v>0</v>
      </c>
      <c r="J284" s="233"/>
      <c r="K284" s="181"/>
      <c r="L284" s="96">
        <f t="shared" si="34"/>
        <v>0</v>
      </c>
      <c r="M284" s="110"/>
      <c r="N284" s="52"/>
      <c r="O284" s="96">
        <f t="shared" si="53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2"/>
        <v>0</v>
      </c>
      <c r="D285" s="232"/>
      <c r="E285" s="47"/>
      <c r="F285" s="127">
        <f t="shared" si="32"/>
        <v>0</v>
      </c>
      <c r="G285" s="232"/>
      <c r="H285" s="180"/>
      <c r="I285" s="95">
        <f t="shared" si="33"/>
        <v>0</v>
      </c>
      <c r="J285" s="232"/>
      <c r="K285" s="180"/>
      <c r="L285" s="95">
        <f t="shared" si="34"/>
        <v>0</v>
      </c>
      <c r="M285" s="275"/>
      <c r="N285" s="47"/>
      <c r="O285" s="95">
        <f t="shared" si="53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91971</v>
      </c>
      <c r="D286" s="403">
        <f>SUM(D283,D269,D231,D196,D188,D174,D76,D54)</f>
        <v>54908</v>
      </c>
      <c r="E286" s="404">
        <f>SUM(E283,E269,E231,E196,E188,E174,E76,E54)</f>
        <v>0</v>
      </c>
      <c r="F286" s="405">
        <f t="shared" si="32"/>
        <v>54908</v>
      </c>
      <c r="G286" s="403">
        <f>SUM(G283,G269,G231,G196,G188,G174,G76,G54)</f>
        <v>26527</v>
      </c>
      <c r="H286" s="406">
        <f>SUM(H283,H269,H231,H196,H188,H174,H76,H54)</f>
        <v>10536</v>
      </c>
      <c r="I286" s="407">
        <f t="shared" si="33"/>
        <v>37063</v>
      </c>
      <c r="J286" s="403">
        <f>SUM(J283,J269,J231,J196,J188,J174,J76,J54)</f>
        <v>0</v>
      </c>
      <c r="K286" s="406">
        <f>SUM(K283,K269,K231,K196,K188,K174,K76,K54)</f>
        <v>0</v>
      </c>
      <c r="L286" s="407">
        <f t="shared" si="34"/>
        <v>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3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4">F288+I288+L288+O288</f>
        <v>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0</v>
      </c>
      <c r="D290" s="250">
        <f t="shared" ref="D290" si="55">SUM(D291,D293)-D301+D303</f>
        <v>0</v>
      </c>
      <c r="E290" s="143">
        <f t="shared" ref="E290" si="56">SUM(E291,E293)-E301+E303</f>
        <v>0</v>
      </c>
      <c r="F290" s="144">
        <f>D290+E290</f>
        <v>0</v>
      </c>
      <c r="G290" s="250">
        <f t="shared" ref="G290" si="57">SUM(G291,G293)-G301+G303</f>
        <v>0</v>
      </c>
      <c r="H290" s="190">
        <f t="shared" ref="H290:K290" si="58">SUM(H291,H293)-H301+H303</f>
        <v>0</v>
      </c>
      <c r="I290" s="147">
        <f>G290+H290</f>
        <v>0</v>
      </c>
      <c r="J290" s="250">
        <f t="shared" si="58"/>
        <v>0</v>
      </c>
      <c r="K290" s="190">
        <f t="shared" si="58"/>
        <v>0</v>
      </c>
      <c r="L290" s="147">
        <f>J290+K290</f>
        <v>0</v>
      </c>
      <c r="M290" s="142">
        <f t="shared" ref="M290:N290" si="59">SUM(M291,M293)-M301+M303</f>
        <v>0</v>
      </c>
      <c r="N290" s="143">
        <f t="shared" si="59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" si="60">SUM(D294,D296,D298)-SUM(D295,D297,D299)</f>
        <v>0</v>
      </c>
      <c r="E293" s="143">
        <f t="shared" ref="E293:K293" si="61">SUM(E294,E296,E298)-SUM(E295,E297,E299)</f>
        <v>0</v>
      </c>
      <c r="F293" s="144">
        <f>D293+E293</f>
        <v>0</v>
      </c>
      <c r="G293" s="250">
        <f t="shared" ref="G293" si="62">SUM(G294,G296,G298)-SUM(G295,G297,G299)</f>
        <v>0</v>
      </c>
      <c r="H293" s="190">
        <f t="shared" si="61"/>
        <v>0</v>
      </c>
      <c r="I293" s="147">
        <f>G293+H293</f>
        <v>0</v>
      </c>
      <c r="J293" s="250">
        <f t="shared" si="61"/>
        <v>0</v>
      </c>
      <c r="K293" s="190">
        <f t="shared" si="61"/>
        <v>0</v>
      </c>
      <c r="L293" s="147">
        <f>J293+K293</f>
        <v>0</v>
      </c>
      <c r="M293" s="142">
        <f t="shared" ref="M293:N293" si="63">SUM(M294,M296,M298)-SUM(M295,M297,M299)</f>
        <v>0</v>
      </c>
      <c r="N293" s="143">
        <f t="shared" si="63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64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64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64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65">G296+H296</f>
        <v>0</v>
      </c>
      <c r="J296" s="233"/>
      <c r="K296" s="181"/>
      <c r="L296" s="96">
        <f t="shared" ref="L296:L303" si="66">J296+K296</f>
        <v>0</v>
      </c>
      <c r="M296" s="110"/>
      <c r="N296" s="52"/>
      <c r="O296" s="96">
        <f t="shared" ref="O296:O303" si="67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64"/>
        <v>0</v>
      </c>
      <c r="D297" s="233"/>
      <c r="E297" s="52"/>
      <c r="F297" s="126">
        <f t="shared" ref="F297:F303" si="68">D297+E297</f>
        <v>0</v>
      </c>
      <c r="G297" s="233"/>
      <c r="H297" s="181"/>
      <c r="I297" s="96">
        <f t="shared" si="65"/>
        <v>0</v>
      </c>
      <c r="J297" s="233"/>
      <c r="K297" s="181"/>
      <c r="L297" s="96">
        <f t="shared" si="66"/>
        <v>0</v>
      </c>
      <c r="M297" s="110"/>
      <c r="N297" s="52"/>
      <c r="O297" s="96">
        <f t="shared" si="67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64"/>
        <v>0</v>
      </c>
      <c r="D298" s="233"/>
      <c r="E298" s="52"/>
      <c r="F298" s="126">
        <f t="shared" si="68"/>
        <v>0</v>
      </c>
      <c r="G298" s="233"/>
      <c r="H298" s="181"/>
      <c r="I298" s="96">
        <f t="shared" si="65"/>
        <v>0</v>
      </c>
      <c r="J298" s="233"/>
      <c r="K298" s="181"/>
      <c r="L298" s="96">
        <f t="shared" si="66"/>
        <v>0</v>
      </c>
      <c r="M298" s="110"/>
      <c r="N298" s="52"/>
      <c r="O298" s="96">
        <f t="shared" si="67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64"/>
        <v>0</v>
      </c>
      <c r="D299" s="241"/>
      <c r="E299" s="112"/>
      <c r="F299" s="242">
        <f t="shared" si="68"/>
        <v>0</v>
      </c>
      <c r="G299" s="241"/>
      <c r="H299" s="185"/>
      <c r="I299" s="135">
        <f t="shared" si="65"/>
        <v>0</v>
      </c>
      <c r="J299" s="241"/>
      <c r="K299" s="185"/>
      <c r="L299" s="135">
        <f t="shared" si="66"/>
        <v>0</v>
      </c>
      <c r="M299" s="113"/>
      <c r="N299" s="112"/>
      <c r="O299" s="135">
        <f t="shared" si="67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64"/>
        <v>0</v>
      </c>
      <c r="D301" s="253"/>
      <c r="E301" s="153"/>
      <c r="F301" s="254">
        <f t="shared" si="68"/>
        <v>0</v>
      </c>
      <c r="G301" s="253"/>
      <c r="H301" s="192"/>
      <c r="I301" s="154">
        <f t="shared" si="65"/>
        <v>0</v>
      </c>
      <c r="J301" s="253"/>
      <c r="K301" s="192"/>
      <c r="L301" s="154">
        <f t="shared" si="66"/>
        <v>0</v>
      </c>
      <c r="M301" s="284"/>
      <c r="N301" s="153"/>
      <c r="O301" s="154">
        <f t="shared" si="67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64"/>
        <v>0</v>
      </c>
      <c r="D303" s="257"/>
      <c r="E303" s="161"/>
      <c r="F303" s="258">
        <f t="shared" si="68"/>
        <v>0</v>
      </c>
      <c r="G303" s="253"/>
      <c r="H303" s="192"/>
      <c r="I303" s="154">
        <f t="shared" si="65"/>
        <v>0</v>
      </c>
      <c r="J303" s="253"/>
      <c r="K303" s="192"/>
      <c r="L303" s="154">
        <f t="shared" si="66"/>
        <v>0</v>
      </c>
      <c r="M303" s="284"/>
      <c r="N303" s="153"/>
      <c r="O303" s="154">
        <f t="shared" si="67"/>
        <v>0</v>
      </c>
      <c r="P303" s="340"/>
    </row>
  </sheetData>
  <sheetProtection algorithmName="SHA-512" hashValue="sR6tZjb01kjfxifP6VOiY+z1Y5ooQGo0A+u/NzPK0pSw+zIkVXtcY14o4V7cflLuDe+b3GJypOvptUmdvMa6Rg==" saltValue="KaBEFbE8B/K6JEqhNgD1GA==" spinCount="100000" sheet="1" objects="1" scenarios="1"/>
  <mergeCells count="30">
    <mergeCell ref="A290:B290"/>
    <mergeCell ref="K18:K19"/>
    <mergeCell ref="L18:L19"/>
    <mergeCell ref="M18:M19"/>
    <mergeCell ref="N18:N19"/>
    <mergeCell ref="A288:B288"/>
    <mergeCell ref="E18:E19"/>
    <mergeCell ref="F18:F19"/>
    <mergeCell ref="G18:G19"/>
    <mergeCell ref="H18:H19"/>
    <mergeCell ref="C11:P11"/>
    <mergeCell ref="C12:P12"/>
    <mergeCell ref="C14:P14"/>
    <mergeCell ref="C16:P16"/>
    <mergeCell ref="A17:A19"/>
    <mergeCell ref="B17:B19"/>
    <mergeCell ref="C17:O17"/>
    <mergeCell ref="P17:P19"/>
    <mergeCell ref="C18:C19"/>
    <mergeCell ref="D18:D19"/>
    <mergeCell ref="O18:O19"/>
    <mergeCell ref="I18:I19"/>
    <mergeCell ref="J18:J19"/>
    <mergeCell ref="C9:P9"/>
    <mergeCell ref="A2:P2"/>
    <mergeCell ref="A3:P3"/>
    <mergeCell ref="C5:P5"/>
    <mergeCell ref="C6:P6"/>
    <mergeCell ref="C7:P7"/>
    <mergeCell ref="C8:O8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42.pielikums Jūrmalas pilsētas domes
2015.gada 5.marta saistošajiem noteikumiem Nr.13
(protokols Nr.6, 11.punkts)
Tāme Nr.09.28.2.  </first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92D050"/>
  </sheetPr>
  <dimension ref="A1:Q303"/>
  <sheetViews>
    <sheetView view="pageLayout" zoomScaleNormal="90" workbookViewId="0">
      <selection activeCell="O145" sqref="O145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5" customHeight="1" x14ac:dyDescent="0.25">
      <c r="A5" s="5" t="s">
        <v>0</v>
      </c>
      <c r="B5" s="6"/>
      <c r="C5" s="1175" t="s">
        <v>454</v>
      </c>
      <c r="D5" s="1175"/>
      <c r="E5" s="1175"/>
      <c r="F5" s="1175"/>
      <c r="G5" s="1175"/>
      <c r="H5" s="1175"/>
      <c r="I5" s="1175"/>
      <c r="J5" s="1175"/>
      <c r="K5" s="1175"/>
      <c r="L5" s="1175"/>
      <c r="M5" s="1175"/>
      <c r="N5" s="1175"/>
      <c r="O5" s="1175"/>
      <c r="P5" s="1038"/>
      <c r="Q5" s="518"/>
    </row>
    <row r="6" spans="1:17" ht="15" customHeight="1" x14ac:dyDescent="0.25">
      <c r="A6" s="5" t="s">
        <v>1</v>
      </c>
      <c r="B6" s="6"/>
      <c r="C6" s="1175" t="s">
        <v>455</v>
      </c>
      <c r="D6" s="1175"/>
      <c r="E6" s="1175"/>
      <c r="F6" s="1175"/>
      <c r="G6" s="1175"/>
      <c r="H6" s="1175"/>
      <c r="I6" s="1175"/>
      <c r="J6" s="1175"/>
      <c r="K6" s="1175"/>
      <c r="L6" s="1175"/>
      <c r="M6" s="1175"/>
      <c r="N6" s="1175"/>
      <c r="O6" s="1175"/>
      <c r="P6" s="1038"/>
      <c r="Q6" s="518"/>
    </row>
    <row r="7" spans="1:17" ht="12.75" customHeight="1" x14ac:dyDescent="0.25">
      <c r="A7" s="2" t="s">
        <v>2</v>
      </c>
      <c r="B7" s="3"/>
      <c r="C7" s="1092" t="s">
        <v>456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38"/>
      <c r="Q7" s="518"/>
    </row>
    <row r="8" spans="1:17" ht="12.75" customHeight="1" x14ac:dyDescent="0.25">
      <c r="A8" s="2" t="s">
        <v>3</v>
      </c>
      <c r="B8" s="3"/>
      <c r="C8" s="1092" t="s">
        <v>457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38"/>
      <c r="Q8" s="518"/>
    </row>
    <row r="9" spans="1:17" ht="24" customHeight="1" x14ac:dyDescent="0.25">
      <c r="A9" s="2" t="s">
        <v>4</v>
      </c>
      <c r="B9" s="3"/>
      <c r="C9" s="1100" t="s">
        <v>687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8"/>
      <c r="Q10" s="518"/>
    </row>
    <row r="11" spans="1:17" ht="12.75" customHeight="1" x14ac:dyDescent="0.25">
      <c r="A11" s="2"/>
      <c r="B11" s="3" t="s">
        <v>6</v>
      </c>
      <c r="C11" s="1092" t="s">
        <v>458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38"/>
      <c r="Q11" s="518"/>
    </row>
    <row r="12" spans="1:17" ht="12.75" customHeight="1" x14ac:dyDescent="0.25">
      <c r="A12" s="2"/>
      <c r="B12" s="3" t="s">
        <v>7</v>
      </c>
      <c r="C12" s="1092" t="s">
        <v>459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38"/>
      <c r="Q12" s="518"/>
    </row>
    <row r="13" spans="1:17" ht="12.75" customHeight="1" x14ac:dyDescent="0.25">
      <c r="A13" s="2"/>
      <c r="B13" s="3" t="s">
        <v>8</v>
      </c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8"/>
      <c r="Q13" s="518"/>
    </row>
    <row r="14" spans="1:17" ht="12.75" customHeight="1" x14ac:dyDescent="0.25">
      <c r="A14" s="2"/>
      <c r="B14" s="3" t="s">
        <v>9</v>
      </c>
      <c r="C14" s="1092" t="s">
        <v>460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38"/>
      <c r="Q14" s="518"/>
    </row>
    <row r="15" spans="1:17" ht="12.75" customHeight="1" x14ac:dyDescent="0.25">
      <c r="A15" s="2"/>
      <c r="B15" s="3" t="s">
        <v>10</v>
      </c>
      <c r="C15" s="1092" t="s">
        <v>461</v>
      </c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38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529163</v>
      </c>
      <c r="D22" s="195">
        <f>SUM(D23,D26,D27,D43,D44)</f>
        <v>316654</v>
      </c>
      <c r="E22" s="20">
        <f>SUM(E23,E26,E27,E43,E44)</f>
        <v>-13088</v>
      </c>
      <c r="F22" s="196">
        <f t="shared" ref="F22:F27" si="0">D22+E22</f>
        <v>303566</v>
      </c>
      <c r="G22" s="195">
        <f>SUM(G23,G26,G44)</f>
        <v>205785</v>
      </c>
      <c r="H22" s="163">
        <f>SUM(H23,H26,H44)</f>
        <v>0</v>
      </c>
      <c r="I22" s="21">
        <f>G22+H22</f>
        <v>205785</v>
      </c>
      <c r="J22" s="195">
        <f>SUM(J23,J28,J44)</f>
        <v>21878</v>
      </c>
      <c r="K22" s="163">
        <f>SUM(K23,K28,K44)</f>
        <v>-2066</v>
      </c>
      <c r="L22" s="21">
        <f>J22+K22</f>
        <v>19812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18812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20878</v>
      </c>
      <c r="K23" s="164">
        <f>SUM(K24:K25)</f>
        <v>-2066</v>
      </c>
      <c r="L23" s="25">
        <f>J23+K23</f>
        <v>18812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ht="11.25" customHeight="1" x14ac:dyDescent="0.25">
      <c r="A25" s="30"/>
      <c r="B25" s="31" t="s">
        <v>23</v>
      </c>
      <c r="C25" s="356">
        <f>F25+I25+L25+O25</f>
        <v>18812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>
        <v>20878</v>
      </c>
      <c r="K25" s="166">
        <v>-2066</v>
      </c>
      <c r="L25" s="33">
        <f>J25+K25</f>
        <v>18812</v>
      </c>
      <c r="M25" s="272"/>
      <c r="N25" s="32"/>
      <c r="O25" s="33">
        <f>M25+N25</f>
        <v>0</v>
      </c>
      <c r="P25" s="351" t="s">
        <v>462</v>
      </c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509351</v>
      </c>
      <c r="D26" s="203">
        <v>316654</v>
      </c>
      <c r="E26" s="35">
        <f>-14223+1135</f>
        <v>-13088</v>
      </c>
      <c r="F26" s="204">
        <f t="shared" si="0"/>
        <v>303566</v>
      </c>
      <c r="G26" s="203">
        <v>205785</v>
      </c>
      <c r="H26" s="167"/>
      <c r="I26" s="260">
        <f>G26+H26</f>
        <v>205785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 t="s">
        <v>463</v>
      </c>
    </row>
    <row r="27" spans="1:16" s="17" customFormat="1" ht="24.75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27.75" customHeight="1" x14ac:dyDescent="0.25">
      <c r="A28" s="38">
        <v>21300</v>
      </c>
      <c r="B28" s="38" t="s">
        <v>26</v>
      </c>
      <c r="C28" s="358">
        <f t="shared" ref="C28:C42" si="1">L28</f>
        <v>1000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1000</v>
      </c>
      <c r="K28" s="91">
        <f>SUM(K29,K33,K35,K38)</f>
        <v>0</v>
      </c>
      <c r="L28" s="101">
        <f t="shared" ref="L28:L42" si="2">J28+K28</f>
        <v>1000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1000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1000</v>
      </c>
      <c r="K35" s="91">
        <f>SUM(K36:K37)</f>
        <v>0</v>
      </c>
      <c r="L35" s="101">
        <f t="shared" si="2"/>
        <v>1000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1000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>
        <v>1000</v>
      </c>
      <c r="K36" s="180"/>
      <c r="L36" s="95">
        <f t="shared" si="2"/>
        <v>1000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529163</v>
      </c>
      <c r="D51" s="221">
        <f>SUM(D52,D283)</f>
        <v>316654</v>
      </c>
      <c r="E51" s="78">
        <f>SUM(E52,E283)</f>
        <v>-13088</v>
      </c>
      <c r="F51" s="222">
        <f t="shared" ref="F51:F115" si="5">D51+E51</f>
        <v>303566</v>
      </c>
      <c r="G51" s="221">
        <f>SUM(G52,G283)</f>
        <v>205785</v>
      </c>
      <c r="H51" s="175">
        <f>SUM(H52,H283)</f>
        <v>0</v>
      </c>
      <c r="I51" s="79">
        <f t="shared" ref="I51:I115" si="6">G51+H51</f>
        <v>205785</v>
      </c>
      <c r="J51" s="221">
        <f>SUM(J52,J283)</f>
        <v>21878</v>
      </c>
      <c r="K51" s="175">
        <f>SUM(K52,K283)</f>
        <v>-2066</v>
      </c>
      <c r="L51" s="79">
        <f t="shared" ref="L51:L115" si="7">J51+K51</f>
        <v>19812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529163</v>
      </c>
      <c r="D52" s="223">
        <f>SUM(D53,D195)</f>
        <v>316654</v>
      </c>
      <c r="E52" s="82">
        <f>SUM(E53,E195)</f>
        <v>-13088</v>
      </c>
      <c r="F52" s="224">
        <f t="shared" si="5"/>
        <v>303566</v>
      </c>
      <c r="G52" s="223">
        <f>SUM(G53,G195)</f>
        <v>205785</v>
      </c>
      <c r="H52" s="176">
        <f>SUM(H53,H195)</f>
        <v>0</v>
      </c>
      <c r="I52" s="83">
        <f t="shared" si="6"/>
        <v>205785</v>
      </c>
      <c r="J52" s="223">
        <f>SUM(J53,J195)</f>
        <v>5489</v>
      </c>
      <c r="K52" s="176">
        <f>SUM(K53,K195)</f>
        <v>14323</v>
      </c>
      <c r="L52" s="83">
        <f t="shared" si="7"/>
        <v>19812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525729</v>
      </c>
      <c r="D53" s="225">
        <f>SUM(D54,D76,D174,D188)</f>
        <v>313220</v>
      </c>
      <c r="E53" s="85">
        <f>SUM(E54,E76,E174,E188)</f>
        <v>-9654</v>
      </c>
      <c r="F53" s="226">
        <f t="shared" si="5"/>
        <v>303566</v>
      </c>
      <c r="G53" s="225">
        <f>SUM(G54,G76,G174,G188)</f>
        <v>205785</v>
      </c>
      <c r="H53" s="177">
        <f>SUM(H54,H76,H174,H188)</f>
        <v>0</v>
      </c>
      <c r="I53" s="86">
        <f t="shared" si="6"/>
        <v>205785</v>
      </c>
      <c r="J53" s="225">
        <f>SUM(J54,J76,J174,J188)</f>
        <v>5489</v>
      </c>
      <c r="K53" s="177">
        <f>SUM(K54,K76,K174,K188)</f>
        <v>10889</v>
      </c>
      <c r="L53" s="86">
        <f t="shared" si="7"/>
        <v>16378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500118</v>
      </c>
      <c r="D54" s="227">
        <f>SUM(D55,D68)</f>
        <v>291800</v>
      </c>
      <c r="E54" s="88">
        <f>SUM(E55,E68)</f>
        <v>0</v>
      </c>
      <c r="F54" s="228">
        <f t="shared" si="5"/>
        <v>291800</v>
      </c>
      <c r="G54" s="227">
        <f>SUM(G55,G68)</f>
        <v>205785</v>
      </c>
      <c r="H54" s="178">
        <f>SUM(H55,H68)</f>
        <v>0</v>
      </c>
      <c r="I54" s="89">
        <f t="shared" si="6"/>
        <v>205785</v>
      </c>
      <c r="J54" s="227">
        <f>SUM(J55,J68)</f>
        <v>2533</v>
      </c>
      <c r="K54" s="178">
        <f>SUM(K55,K68)</f>
        <v>0</v>
      </c>
      <c r="L54" s="89">
        <f t="shared" si="7"/>
        <v>2533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389198</v>
      </c>
      <c r="D55" s="229">
        <f>SUM(D56,D59,D67)</f>
        <v>219208</v>
      </c>
      <c r="E55" s="43">
        <f>SUM(E56,E59,E67)</f>
        <v>0</v>
      </c>
      <c r="F55" s="230">
        <f t="shared" si="5"/>
        <v>219208</v>
      </c>
      <c r="G55" s="229">
        <f>SUM(G56,G59,G67)</f>
        <v>167941</v>
      </c>
      <c r="H55" s="91">
        <f>SUM(H56,H59,H67)</f>
        <v>0</v>
      </c>
      <c r="I55" s="101">
        <f t="shared" si="6"/>
        <v>167941</v>
      </c>
      <c r="J55" s="229">
        <f>SUM(J56,J59,J67)</f>
        <v>2049</v>
      </c>
      <c r="K55" s="91">
        <f>SUM(K56,K59,K67)</f>
        <v>0</v>
      </c>
      <c r="L55" s="101">
        <f t="shared" si="7"/>
        <v>2049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354881</v>
      </c>
      <c r="D56" s="115">
        <f>SUM(D57:D58)</f>
        <v>206269</v>
      </c>
      <c r="E56" s="93">
        <f>SUM(E57:E58)</f>
        <v>0</v>
      </c>
      <c r="F56" s="231">
        <f t="shared" si="5"/>
        <v>206269</v>
      </c>
      <c r="G56" s="115">
        <f>SUM(G57:G58)</f>
        <v>146563</v>
      </c>
      <c r="H56" s="179">
        <f>SUM(H57:H58)</f>
        <v>0</v>
      </c>
      <c r="I56" s="94">
        <f t="shared" si="6"/>
        <v>146563</v>
      </c>
      <c r="J56" s="115">
        <f>SUM(J57:J58)</f>
        <v>2049</v>
      </c>
      <c r="K56" s="179">
        <f>SUM(K57:K58)</f>
        <v>0</v>
      </c>
      <c r="L56" s="94">
        <f t="shared" si="7"/>
        <v>2049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354881</v>
      </c>
      <c r="D58" s="233">
        <v>206269</v>
      </c>
      <c r="E58" s="52"/>
      <c r="F58" s="126">
        <f t="shared" si="5"/>
        <v>206269</v>
      </c>
      <c r="G58" s="233">
        <v>146563</v>
      </c>
      <c r="H58" s="181"/>
      <c r="I58" s="96">
        <f t="shared" si="6"/>
        <v>146563</v>
      </c>
      <c r="J58" s="233">
        <v>2049</v>
      </c>
      <c r="K58" s="181"/>
      <c r="L58" s="96">
        <f t="shared" si="7"/>
        <v>2049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34317</v>
      </c>
      <c r="D59" s="234">
        <f>SUM(D60:D66)</f>
        <v>12939</v>
      </c>
      <c r="E59" s="34">
        <f>SUM(E60:E66)</f>
        <v>0</v>
      </c>
      <c r="F59" s="131">
        <f>D59+E59</f>
        <v>12939</v>
      </c>
      <c r="G59" s="234">
        <f>SUM(G60:G66)</f>
        <v>21378</v>
      </c>
      <c r="H59" s="104">
        <f>SUM(H60:H66)</f>
        <v>0</v>
      </c>
      <c r="I59" s="98">
        <f t="shared" si="6"/>
        <v>21378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0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2228</v>
      </c>
      <c r="D64" s="233">
        <v>2228</v>
      </c>
      <c r="E64" s="52"/>
      <c r="F64" s="126">
        <f t="shared" si="5"/>
        <v>2228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9559</v>
      </c>
      <c r="D65" s="233">
        <v>9559</v>
      </c>
      <c r="E65" s="52"/>
      <c r="F65" s="126">
        <f t="shared" si="5"/>
        <v>9559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28.5" customHeight="1" x14ac:dyDescent="0.25">
      <c r="A66" s="31">
        <v>1149</v>
      </c>
      <c r="B66" s="50" t="s">
        <v>62</v>
      </c>
      <c r="C66" s="343">
        <f t="shared" si="4"/>
        <v>22530</v>
      </c>
      <c r="D66" s="233">
        <v>1152</v>
      </c>
      <c r="E66" s="52"/>
      <c r="F66" s="126">
        <f t="shared" si="5"/>
        <v>1152</v>
      </c>
      <c r="G66" s="233">
        <v>21378</v>
      </c>
      <c r="H66" s="181"/>
      <c r="I66" s="96">
        <f t="shared" si="6"/>
        <v>21378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110920</v>
      </c>
      <c r="D68" s="229">
        <f>SUM(D69:D70)</f>
        <v>72592</v>
      </c>
      <c r="E68" s="43">
        <f>SUM(E69:E70)</f>
        <v>0</v>
      </c>
      <c r="F68" s="230">
        <f>D68+E68</f>
        <v>72592</v>
      </c>
      <c r="G68" s="229">
        <f>SUM(G69:G70)</f>
        <v>37844</v>
      </c>
      <c r="H68" s="91">
        <f>SUM(H69:H70)</f>
        <v>0</v>
      </c>
      <c r="I68" s="101">
        <f t="shared" si="6"/>
        <v>37844</v>
      </c>
      <c r="J68" s="229">
        <f>SUM(J69:J70)</f>
        <v>484</v>
      </c>
      <c r="K68" s="91">
        <f>SUM(K69:K70)</f>
        <v>0</v>
      </c>
      <c r="L68" s="101">
        <f t="shared" si="7"/>
        <v>484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92387</v>
      </c>
      <c r="D69" s="232">
        <v>54889</v>
      </c>
      <c r="E69" s="47"/>
      <c r="F69" s="127">
        <f t="shared" si="5"/>
        <v>54889</v>
      </c>
      <c r="G69" s="232">
        <v>37014</v>
      </c>
      <c r="H69" s="180"/>
      <c r="I69" s="95">
        <f t="shared" si="6"/>
        <v>37014</v>
      </c>
      <c r="J69" s="232">
        <v>484</v>
      </c>
      <c r="K69" s="180"/>
      <c r="L69" s="95">
        <f t="shared" si="7"/>
        <v>484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18533</v>
      </c>
      <c r="D70" s="234">
        <f>SUM(D71:D75)</f>
        <v>17703</v>
      </c>
      <c r="E70" s="34">
        <f>SUM(E71:E75)</f>
        <v>0</v>
      </c>
      <c r="F70" s="131">
        <f t="shared" si="5"/>
        <v>17703</v>
      </c>
      <c r="G70" s="234">
        <f>SUM(G71:G75)</f>
        <v>830</v>
      </c>
      <c r="H70" s="104">
        <f>SUM(H71:H75)</f>
        <v>0</v>
      </c>
      <c r="I70" s="98">
        <f t="shared" si="6"/>
        <v>830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14299</v>
      </c>
      <c r="D71" s="233">
        <v>13469</v>
      </c>
      <c r="E71" s="52"/>
      <c r="F71" s="126">
        <f t="shared" si="5"/>
        <v>13469</v>
      </c>
      <c r="G71" s="233">
        <v>830</v>
      </c>
      <c r="H71" s="181"/>
      <c r="I71" s="96">
        <f t="shared" si="6"/>
        <v>830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4234</v>
      </c>
      <c r="D74" s="233">
        <v>4234</v>
      </c>
      <c r="E74" s="52"/>
      <c r="F74" s="126">
        <f t="shared" si="5"/>
        <v>4234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25611</v>
      </c>
      <c r="D76" s="227">
        <f>SUM(D77,D84,D131,D165,D166,D173)</f>
        <v>21420</v>
      </c>
      <c r="E76" s="88">
        <f>SUM(E77,E84,E131,E165,E166,E173)</f>
        <v>-9654</v>
      </c>
      <c r="F76" s="228">
        <f t="shared" si="5"/>
        <v>11766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2956</v>
      </c>
      <c r="K76" s="178">
        <f>SUM(K77,K84,K131,K165,K166,K173)</f>
        <v>10889</v>
      </c>
      <c r="L76" s="89">
        <f t="shared" si="7"/>
        <v>13845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72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72</v>
      </c>
      <c r="K77" s="91">
        <f>SUM(K78,K81)</f>
        <v>0</v>
      </c>
      <c r="L77" s="101">
        <f t="shared" si="7"/>
        <v>72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72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72</v>
      </c>
      <c r="K78" s="183">
        <f>SUM(K79:K80)</f>
        <v>0</v>
      </c>
      <c r="L78" s="103">
        <f t="shared" si="7"/>
        <v>72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72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>
        <v>72</v>
      </c>
      <c r="K79" s="181"/>
      <c r="L79" s="96">
        <f t="shared" si="7"/>
        <v>72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19419</v>
      </c>
      <c r="D84" s="229">
        <f>SUM(D85,D90,D96,D104,D113,D117,D123,D129)</f>
        <v>16634</v>
      </c>
      <c r="E84" s="43">
        <f>SUM(E85,E90,E96,E104,E113,E117,E123,E129)</f>
        <v>-8982</v>
      </c>
      <c r="F84" s="230">
        <f t="shared" si="5"/>
        <v>7652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1550</v>
      </c>
      <c r="K84" s="91">
        <f>SUM(K85,K90,K96,K104,K113,K117,K123,K129)</f>
        <v>10217</v>
      </c>
      <c r="L84" s="101">
        <f t="shared" si="7"/>
        <v>11767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1603</v>
      </c>
      <c r="D85" s="115">
        <f>SUM(D86:D89)</f>
        <v>1503</v>
      </c>
      <c r="E85" s="93">
        <f>SUM(E86:E89)</f>
        <v>-614</v>
      </c>
      <c r="F85" s="231">
        <f t="shared" si="5"/>
        <v>889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714</v>
      </c>
      <c r="L85" s="94">
        <f t="shared" si="7"/>
        <v>714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1228</v>
      </c>
      <c r="D87" s="233">
        <v>1128</v>
      </c>
      <c r="E87" s="52">
        <v>-464</v>
      </c>
      <c r="F87" s="126">
        <f t="shared" si="5"/>
        <v>664</v>
      </c>
      <c r="G87" s="233"/>
      <c r="H87" s="181"/>
      <c r="I87" s="96">
        <f t="shared" si="6"/>
        <v>0</v>
      </c>
      <c r="J87" s="233"/>
      <c r="K87" s="181">
        <v>564</v>
      </c>
      <c r="L87" s="96">
        <f t="shared" si="7"/>
        <v>564</v>
      </c>
      <c r="M87" s="110"/>
      <c r="N87" s="52"/>
      <c r="O87" s="96">
        <f t="shared" si="8"/>
        <v>0</v>
      </c>
      <c r="P87" s="351" t="s">
        <v>464</v>
      </c>
    </row>
    <row r="88" spans="1:16" ht="24" x14ac:dyDescent="0.25">
      <c r="A88" s="31">
        <v>2214</v>
      </c>
      <c r="B88" s="50" t="s">
        <v>75</v>
      </c>
      <c r="C88" s="343">
        <f t="shared" si="4"/>
        <v>310</v>
      </c>
      <c r="D88" s="233">
        <v>310</v>
      </c>
      <c r="E88" s="52">
        <v>-150</v>
      </c>
      <c r="F88" s="126">
        <f t="shared" si="5"/>
        <v>160</v>
      </c>
      <c r="G88" s="233"/>
      <c r="H88" s="181"/>
      <c r="I88" s="96">
        <f t="shared" si="6"/>
        <v>0</v>
      </c>
      <c r="J88" s="233"/>
      <c r="K88" s="181">
        <v>150</v>
      </c>
      <c r="L88" s="96">
        <f t="shared" si="7"/>
        <v>150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65</v>
      </c>
      <c r="D89" s="233">
        <v>65</v>
      </c>
      <c r="E89" s="52"/>
      <c r="F89" s="126">
        <f t="shared" si="5"/>
        <v>65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10705</v>
      </c>
      <c r="D90" s="234">
        <f>SUM(D91:D95)</f>
        <v>9705</v>
      </c>
      <c r="E90" s="34">
        <f>SUM(E91:E95)</f>
        <v>-7098</v>
      </c>
      <c r="F90" s="131">
        <f t="shared" si="5"/>
        <v>2607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1000</v>
      </c>
      <c r="K90" s="104">
        <f>SUM(K91:K95)</f>
        <v>7098</v>
      </c>
      <c r="L90" s="98">
        <f t="shared" si="7"/>
        <v>8098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ht="13.5" customHeight="1" x14ac:dyDescent="0.25">
      <c r="A91" s="31">
        <v>2221</v>
      </c>
      <c r="B91" s="50" t="s">
        <v>78</v>
      </c>
      <c r="C91" s="343">
        <f t="shared" si="4"/>
        <v>7597</v>
      </c>
      <c r="D91" s="233">
        <v>6597</v>
      </c>
      <c r="E91" s="52">
        <v>-5100</v>
      </c>
      <c r="F91" s="126">
        <f t="shared" si="5"/>
        <v>1497</v>
      </c>
      <c r="G91" s="233"/>
      <c r="H91" s="181"/>
      <c r="I91" s="96">
        <f t="shared" si="6"/>
        <v>0</v>
      </c>
      <c r="J91" s="233">
        <v>1000</v>
      </c>
      <c r="K91" s="181">
        <v>5100</v>
      </c>
      <c r="L91" s="96">
        <f t="shared" si="7"/>
        <v>6100</v>
      </c>
      <c r="M91" s="110"/>
      <c r="N91" s="52"/>
      <c r="O91" s="96">
        <f t="shared" si="8"/>
        <v>0</v>
      </c>
      <c r="P91" s="351" t="s">
        <v>465</v>
      </c>
    </row>
    <row r="92" spans="1:16" ht="13.5" customHeight="1" x14ac:dyDescent="0.25">
      <c r="A92" s="31">
        <v>2222</v>
      </c>
      <c r="B92" s="50" t="s">
        <v>79</v>
      </c>
      <c r="C92" s="343">
        <f t="shared" si="4"/>
        <v>498</v>
      </c>
      <c r="D92" s="233">
        <v>498</v>
      </c>
      <c r="E92" s="52">
        <v>-398</v>
      </c>
      <c r="F92" s="126">
        <f t="shared" si="5"/>
        <v>100</v>
      </c>
      <c r="G92" s="233"/>
      <c r="H92" s="181"/>
      <c r="I92" s="96">
        <f t="shared" si="6"/>
        <v>0</v>
      </c>
      <c r="J92" s="233"/>
      <c r="K92" s="181">
        <v>398</v>
      </c>
      <c r="L92" s="96">
        <f t="shared" si="7"/>
        <v>398</v>
      </c>
      <c r="M92" s="110"/>
      <c r="N92" s="52"/>
      <c r="O92" s="96">
        <f t="shared" si="8"/>
        <v>0</v>
      </c>
      <c r="P92" s="351" t="s">
        <v>465</v>
      </c>
    </row>
    <row r="93" spans="1:16" ht="13.5" customHeight="1" x14ac:dyDescent="0.25">
      <c r="A93" s="31">
        <v>2223</v>
      </c>
      <c r="B93" s="50" t="s">
        <v>80</v>
      </c>
      <c r="C93" s="343">
        <f t="shared" si="4"/>
        <v>2399</v>
      </c>
      <c r="D93" s="233">
        <v>2399</v>
      </c>
      <c r="E93" s="52">
        <v>-1500</v>
      </c>
      <c r="F93" s="126">
        <f t="shared" si="5"/>
        <v>899</v>
      </c>
      <c r="G93" s="233"/>
      <c r="H93" s="181"/>
      <c r="I93" s="96">
        <f t="shared" si="6"/>
        <v>0</v>
      </c>
      <c r="J93" s="233"/>
      <c r="K93" s="181">
        <v>1500</v>
      </c>
      <c r="L93" s="96">
        <f t="shared" si="7"/>
        <v>1500</v>
      </c>
      <c r="M93" s="110"/>
      <c r="N93" s="52"/>
      <c r="O93" s="96">
        <f t="shared" si="8"/>
        <v>0</v>
      </c>
      <c r="P93" s="351" t="s">
        <v>465</v>
      </c>
    </row>
    <row r="94" spans="1:16" ht="11.25" customHeight="1" x14ac:dyDescent="0.25">
      <c r="A94" s="31">
        <v>2224</v>
      </c>
      <c r="B94" s="50" t="s">
        <v>302</v>
      </c>
      <c r="C94" s="343">
        <f t="shared" si="4"/>
        <v>211</v>
      </c>
      <c r="D94" s="233">
        <v>211</v>
      </c>
      <c r="E94" s="52">
        <v>-100</v>
      </c>
      <c r="F94" s="126">
        <f t="shared" si="5"/>
        <v>111</v>
      </c>
      <c r="G94" s="233"/>
      <c r="H94" s="181"/>
      <c r="I94" s="96">
        <f t="shared" si="6"/>
        <v>0</v>
      </c>
      <c r="J94" s="233"/>
      <c r="K94" s="181">
        <v>100</v>
      </c>
      <c r="L94" s="96">
        <f t="shared" si="7"/>
        <v>100</v>
      </c>
      <c r="M94" s="110"/>
      <c r="N94" s="52"/>
      <c r="O94" s="96">
        <f t="shared" si="8"/>
        <v>0</v>
      </c>
      <c r="P94" s="351" t="s">
        <v>465</v>
      </c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1112</v>
      </c>
      <c r="D96" s="234">
        <f>SUM(D97:D103)</f>
        <v>562</v>
      </c>
      <c r="E96" s="34">
        <f>SUM(E97:E103)</f>
        <v>-120</v>
      </c>
      <c r="F96" s="131">
        <f t="shared" si="5"/>
        <v>442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550</v>
      </c>
      <c r="K96" s="104">
        <f>SUM(K97:K103)</f>
        <v>120</v>
      </c>
      <c r="L96" s="98">
        <f t="shared" si="7"/>
        <v>670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120</v>
      </c>
      <c r="D100" s="233">
        <v>120</v>
      </c>
      <c r="E100" s="52">
        <v>-120</v>
      </c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>
        <v>120</v>
      </c>
      <c r="L100" s="96">
        <f t="shared" si="7"/>
        <v>120</v>
      </c>
      <c r="M100" s="110"/>
      <c r="N100" s="52"/>
      <c r="O100" s="96">
        <f t="shared" si="8"/>
        <v>0</v>
      </c>
      <c r="P100" s="351" t="s">
        <v>465</v>
      </c>
    </row>
    <row r="101" spans="1:16" ht="24" x14ac:dyDescent="0.25">
      <c r="A101" s="31">
        <v>2235</v>
      </c>
      <c r="B101" s="50" t="s">
        <v>304</v>
      </c>
      <c r="C101" s="343">
        <f t="shared" si="4"/>
        <v>100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>
        <v>100</v>
      </c>
      <c r="K101" s="181"/>
      <c r="L101" s="96">
        <f t="shared" si="7"/>
        <v>100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892</v>
      </c>
      <c r="D103" s="233">
        <v>442</v>
      </c>
      <c r="E103" s="52"/>
      <c r="F103" s="126">
        <f t="shared" si="5"/>
        <v>442</v>
      </c>
      <c r="G103" s="233"/>
      <c r="H103" s="181"/>
      <c r="I103" s="96">
        <f t="shared" si="6"/>
        <v>0</v>
      </c>
      <c r="J103" s="233">
        <v>450</v>
      </c>
      <c r="K103" s="181"/>
      <c r="L103" s="96">
        <f t="shared" si="7"/>
        <v>450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4526</v>
      </c>
      <c r="D104" s="234">
        <f>SUM(D105:D112)</f>
        <v>3391</v>
      </c>
      <c r="E104" s="34">
        <f>SUM(E105:E112)</f>
        <v>-550</v>
      </c>
      <c r="F104" s="131">
        <f t="shared" si="5"/>
        <v>2841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1685</v>
      </c>
      <c r="L104" s="98">
        <f t="shared" si="7"/>
        <v>1685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499</v>
      </c>
      <c r="D106" s="233">
        <v>499</v>
      </c>
      <c r="E106" s="52"/>
      <c r="F106" s="126">
        <f t="shared" si="5"/>
        <v>499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636</v>
      </c>
      <c r="D107" s="233">
        <v>636</v>
      </c>
      <c r="E107" s="52">
        <v>-300</v>
      </c>
      <c r="F107" s="126">
        <f t="shared" si="5"/>
        <v>336</v>
      </c>
      <c r="G107" s="233"/>
      <c r="H107" s="181"/>
      <c r="I107" s="96">
        <f t="shared" si="6"/>
        <v>0</v>
      </c>
      <c r="J107" s="233"/>
      <c r="K107" s="181">
        <v>300</v>
      </c>
      <c r="L107" s="96">
        <f t="shared" si="7"/>
        <v>300</v>
      </c>
      <c r="M107" s="110"/>
      <c r="N107" s="52"/>
      <c r="O107" s="96">
        <f t="shared" si="8"/>
        <v>0</v>
      </c>
      <c r="P107" s="351" t="s">
        <v>465</v>
      </c>
    </row>
    <row r="108" spans="1:16" ht="24" x14ac:dyDescent="0.25">
      <c r="A108" s="31">
        <v>2244</v>
      </c>
      <c r="B108" s="50" t="s">
        <v>306</v>
      </c>
      <c r="C108" s="343">
        <f t="shared" si="4"/>
        <v>3006</v>
      </c>
      <c r="D108" s="233">
        <v>1871</v>
      </c>
      <c r="E108" s="52">
        <f>-1000+1135</f>
        <v>135</v>
      </c>
      <c r="F108" s="126">
        <f t="shared" si="5"/>
        <v>2006</v>
      </c>
      <c r="G108" s="233"/>
      <c r="H108" s="181"/>
      <c r="I108" s="96">
        <f t="shared" si="6"/>
        <v>0</v>
      </c>
      <c r="J108" s="233"/>
      <c r="K108" s="181">
        <v>1000</v>
      </c>
      <c r="L108" s="96">
        <f t="shared" si="7"/>
        <v>1000</v>
      </c>
      <c r="M108" s="110"/>
      <c r="N108" s="52"/>
      <c r="O108" s="96">
        <f t="shared" si="8"/>
        <v>0</v>
      </c>
      <c r="P108" s="351" t="s">
        <v>465</v>
      </c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ht="24" x14ac:dyDescent="0.25">
      <c r="A110" s="31">
        <v>2247</v>
      </c>
      <c r="B110" s="50" t="s">
        <v>92</v>
      </c>
      <c r="C110" s="343">
        <f t="shared" si="4"/>
        <v>385</v>
      </c>
      <c r="D110" s="233">
        <v>385</v>
      </c>
      <c r="E110" s="52">
        <v>-385</v>
      </c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>
        <v>385</v>
      </c>
      <c r="L110" s="96">
        <f t="shared" si="7"/>
        <v>385</v>
      </c>
      <c r="M110" s="110"/>
      <c r="N110" s="52"/>
      <c r="O110" s="96">
        <f t="shared" si="8"/>
        <v>0</v>
      </c>
      <c r="P110" s="351" t="s">
        <v>465</v>
      </c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257</v>
      </c>
      <c r="D117" s="234">
        <f>SUM(D118:D122)</f>
        <v>257</v>
      </c>
      <c r="E117" s="34">
        <f>SUM(E118:E122)</f>
        <v>0</v>
      </c>
      <c r="F117" s="131">
        <f t="shared" si="10"/>
        <v>257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257</v>
      </c>
      <c r="D118" s="233">
        <v>257</v>
      </c>
      <c r="E118" s="52"/>
      <c r="F118" s="126">
        <f t="shared" si="10"/>
        <v>257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1216</v>
      </c>
      <c r="D123" s="234">
        <f>SUM(D124:D128)</f>
        <v>1216</v>
      </c>
      <c r="E123" s="34">
        <f>SUM(E124:E128)</f>
        <v>-600</v>
      </c>
      <c r="F123" s="131">
        <f t="shared" si="10"/>
        <v>616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600</v>
      </c>
      <c r="L123" s="98">
        <f t="shared" si="12"/>
        <v>600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1216</v>
      </c>
      <c r="D128" s="233">
        <v>1216</v>
      </c>
      <c r="E128" s="52">
        <v>-600</v>
      </c>
      <c r="F128" s="126">
        <f t="shared" si="10"/>
        <v>616</v>
      </c>
      <c r="G128" s="233"/>
      <c r="H128" s="181"/>
      <c r="I128" s="96">
        <f t="shared" si="11"/>
        <v>0</v>
      </c>
      <c r="J128" s="233"/>
      <c r="K128" s="181">
        <v>600</v>
      </c>
      <c r="L128" s="96">
        <f t="shared" si="12"/>
        <v>600</v>
      </c>
      <c r="M128" s="110"/>
      <c r="N128" s="52"/>
      <c r="O128" s="96">
        <f t="shared" si="13"/>
        <v>0</v>
      </c>
      <c r="P128" s="351" t="s">
        <v>465</v>
      </c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5834</v>
      </c>
      <c r="D131" s="229">
        <f>SUM(D132,D137,D141,D142,D145,D152,D160,D161,D164)</f>
        <v>4500</v>
      </c>
      <c r="E131" s="43">
        <f>SUM(E132,E137,E141,E142,E145,E152,E160,E161,E164)</f>
        <v>-386</v>
      </c>
      <c r="F131" s="230">
        <f t="shared" si="10"/>
        <v>4114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1334</v>
      </c>
      <c r="K131" s="91">
        <f>SUM(K132,K137,K141,K142,K145,K152,K160,K161,K164)</f>
        <v>386</v>
      </c>
      <c r="L131" s="101">
        <f t="shared" si="12"/>
        <v>1720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1820</v>
      </c>
      <c r="D132" s="342">
        <f>SUM(D133:D136)</f>
        <v>1400</v>
      </c>
      <c r="E132" s="183">
        <f>SUM(E133:E136)</f>
        <v>0</v>
      </c>
      <c r="F132" s="238">
        <f t="shared" si="10"/>
        <v>1400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420</v>
      </c>
      <c r="K132" s="183">
        <f>SUM(K133:K136)</f>
        <v>0</v>
      </c>
      <c r="L132" s="103">
        <f t="shared" si="12"/>
        <v>420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400</v>
      </c>
      <c r="D133" s="233">
        <v>400</v>
      </c>
      <c r="E133" s="52"/>
      <c r="F133" s="126">
        <f t="shared" si="10"/>
        <v>400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1160</v>
      </c>
      <c r="D134" s="233">
        <v>850</v>
      </c>
      <c r="E134" s="52"/>
      <c r="F134" s="126">
        <f t="shared" si="10"/>
        <v>850</v>
      </c>
      <c r="G134" s="233"/>
      <c r="H134" s="181"/>
      <c r="I134" s="96">
        <f t="shared" si="11"/>
        <v>0</v>
      </c>
      <c r="J134" s="233">
        <v>310</v>
      </c>
      <c r="K134" s="181"/>
      <c r="L134" s="96">
        <f t="shared" si="12"/>
        <v>310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60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>
        <v>60</v>
      </c>
      <c r="K135" s="181"/>
      <c r="L135" s="96">
        <f t="shared" si="12"/>
        <v>60</v>
      </c>
      <c r="M135" s="110"/>
      <c r="N135" s="52"/>
      <c r="O135" s="96">
        <f t="shared" si="13"/>
        <v>0</v>
      </c>
      <c r="P135" s="351"/>
    </row>
    <row r="136" spans="1:16" ht="24.75" customHeight="1" x14ac:dyDescent="0.25">
      <c r="A136" s="31">
        <v>2314</v>
      </c>
      <c r="B136" s="50" t="s">
        <v>294</v>
      </c>
      <c r="C136" s="343">
        <f t="shared" si="9"/>
        <v>200</v>
      </c>
      <c r="D136" s="233">
        <v>150</v>
      </c>
      <c r="E136" s="52"/>
      <c r="F136" s="126">
        <f t="shared" si="10"/>
        <v>150</v>
      </c>
      <c r="G136" s="233"/>
      <c r="H136" s="181"/>
      <c r="I136" s="96">
        <f t="shared" si="11"/>
        <v>0</v>
      </c>
      <c r="J136" s="233">
        <v>50</v>
      </c>
      <c r="K136" s="181"/>
      <c r="L136" s="96">
        <f t="shared" si="12"/>
        <v>50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1416</v>
      </c>
      <c r="D137" s="234">
        <f>SUM(D138:D140)</f>
        <v>800</v>
      </c>
      <c r="E137" s="34">
        <f>SUM(E138:E140)</f>
        <v>0</v>
      </c>
      <c r="F137" s="131">
        <f t="shared" si="10"/>
        <v>800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616</v>
      </c>
      <c r="K137" s="104">
        <f>SUM(K138:K140)</f>
        <v>0</v>
      </c>
      <c r="L137" s="98">
        <f t="shared" si="12"/>
        <v>616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1416</v>
      </c>
      <c r="D139" s="233">
        <v>800</v>
      </c>
      <c r="E139" s="52"/>
      <c r="F139" s="126">
        <f t="shared" si="10"/>
        <v>800</v>
      </c>
      <c r="G139" s="233"/>
      <c r="H139" s="181"/>
      <c r="I139" s="96">
        <f t="shared" si="11"/>
        <v>0</v>
      </c>
      <c r="J139" s="233">
        <v>616</v>
      </c>
      <c r="K139" s="181"/>
      <c r="L139" s="96">
        <f t="shared" si="12"/>
        <v>616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38.25" customHeight="1" x14ac:dyDescent="0.25">
      <c r="A142" s="97">
        <v>2340</v>
      </c>
      <c r="B142" s="50" t="s">
        <v>121</v>
      </c>
      <c r="C142" s="343">
        <f t="shared" si="9"/>
        <v>500</v>
      </c>
      <c r="D142" s="234">
        <f>SUM(D143:D144)</f>
        <v>500</v>
      </c>
      <c r="E142" s="34">
        <f>SUM(E143:E144)</f>
        <v>-250</v>
      </c>
      <c r="F142" s="131">
        <f t="shared" si="10"/>
        <v>250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250</v>
      </c>
      <c r="L142" s="98">
        <f t="shared" si="12"/>
        <v>250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ht="18" customHeight="1" x14ac:dyDescent="0.25">
      <c r="A143" s="31">
        <v>2341</v>
      </c>
      <c r="B143" s="50" t="s">
        <v>122</v>
      </c>
      <c r="C143" s="343">
        <f t="shared" si="9"/>
        <v>500</v>
      </c>
      <c r="D143" s="233">
        <v>500</v>
      </c>
      <c r="E143" s="52">
        <v>-250</v>
      </c>
      <c r="F143" s="126">
        <f t="shared" si="10"/>
        <v>250</v>
      </c>
      <c r="G143" s="233"/>
      <c r="H143" s="181"/>
      <c r="I143" s="96">
        <f t="shared" si="11"/>
        <v>0</v>
      </c>
      <c r="J143" s="233"/>
      <c r="K143" s="181">
        <v>250</v>
      </c>
      <c r="L143" s="96">
        <f t="shared" si="12"/>
        <v>250</v>
      </c>
      <c r="M143" s="110"/>
      <c r="N143" s="52"/>
      <c r="O143" s="96">
        <f t="shared" si="13"/>
        <v>0</v>
      </c>
      <c r="P143" s="351" t="s">
        <v>465</v>
      </c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1598</v>
      </c>
      <c r="D145" s="115">
        <f>SUM(D146:D151)</f>
        <v>1300</v>
      </c>
      <c r="E145" s="93">
        <f>SUM(E146:E151)</f>
        <v>-136</v>
      </c>
      <c r="F145" s="231">
        <f t="shared" si="10"/>
        <v>1164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298</v>
      </c>
      <c r="K145" s="179">
        <f>SUM(K146:K151)</f>
        <v>136</v>
      </c>
      <c r="L145" s="94">
        <f t="shared" si="12"/>
        <v>434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300</v>
      </c>
      <c r="D146" s="232">
        <v>200</v>
      </c>
      <c r="E146" s="47"/>
      <c r="F146" s="127">
        <f t="shared" si="10"/>
        <v>200</v>
      </c>
      <c r="G146" s="232"/>
      <c r="H146" s="180"/>
      <c r="I146" s="95">
        <f t="shared" si="11"/>
        <v>0</v>
      </c>
      <c r="J146" s="232">
        <v>100</v>
      </c>
      <c r="K146" s="180"/>
      <c r="L146" s="95">
        <f t="shared" si="12"/>
        <v>100</v>
      </c>
      <c r="M146" s="275"/>
      <c r="N146" s="47"/>
      <c r="O146" s="95">
        <f t="shared" si="13"/>
        <v>0</v>
      </c>
      <c r="P146" s="324"/>
    </row>
    <row r="147" spans="1:16" ht="15" customHeight="1" x14ac:dyDescent="0.25">
      <c r="A147" s="31">
        <v>2352</v>
      </c>
      <c r="B147" s="50" t="s">
        <v>126</v>
      </c>
      <c r="C147" s="343">
        <f t="shared" si="9"/>
        <v>713</v>
      </c>
      <c r="D147" s="233">
        <v>600</v>
      </c>
      <c r="E147" s="52">
        <v>-136</v>
      </c>
      <c r="F147" s="126">
        <f t="shared" si="10"/>
        <v>464</v>
      </c>
      <c r="G147" s="233"/>
      <c r="H147" s="181"/>
      <c r="I147" s="96">
        <f t="shared" si="11"/>
        <v>0</v>
      </c>
      <c r="J147" s="233">
        <v>113</v>
      </c>
      <c r="K147" s="181">
        <v>136</v>
      </c>
      <c r="L147" s="96">
        <f t="shared" si="12"/>
        <v>249</v>
      </c>
      <c r="M147" s="110"/>
      <c r="N147" s="52"/>
      <c r="O147" s="96">
        <f t="shared" si="13"/>
        <v>0</v>
      </c>
      <c r="P147" s="351" t="s">
        <v>465</v>
      </c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285</v>
      </c>
      <c r="D149" s="233">
        <v>200</v>
      </c>
      <c r="E149" s="52"/>
      <c r="F149" s="126">
        <f t="shared" si="10"/>
        <v>200</v>
      </c>
      <c r="G149" s="233"/>
      <c r="H149" s="181"/>
      <c r="I149" s="96">
        <f t="shared" si="11"/>
        <v>0</v>
      </c>
      <c r="J149" s="233">
        <v>85</v>
      </c>
      <c r="K149" s="181"/>
      <c r="L149" s="96">
        <f t="shared" si="12"/>
        <v>85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300</v>
      </c>
      <c r="D150" s="233">
        <v>300</v>
      </c>
      <c r="E150" s="52"/>
      <c r="F150" s="126">
        <f t="shared" si="10"/>
        <v>300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500</v>
      </c>
      <c r="D160" s="235">
        <v>500</v>
      </c>
      <c r="E160" s="99">
        <v>0</v>
      </c>
      <c r="F160" s="236">
        <f t="shared" si="10"/>
        <v>500</v>
      </c>
      <c r="G160" s="235"/>
      <c r="H160" s="182"/>
      <c r="I160" s="100">
        <f t="shared" si="11"/>
        <v>0</v>
      </c>
      <c r="J160" s="235"/>
      <c r="K160" s="182">
        <v>0</v>
      </c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286</v>
      </c>
      <c r="D166" s="229">
        <f>SUM(D167,D172)</f>
        <v>286</v>
      </c>
      <c r="E166" s="43">
        <f>SUM(E167,E172)</f>
        <v>-286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0</v>
      </c>
      <c r="K166" s="91">
        <f t="shared" si="15"/>
        <v>286</v>
      </c>
      <c r="L166" s="101">
        <f t="shared" si="12"/>
        <v>286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286</v>
      </c>
      <c r="D167" s="237">
        <f>SUM(D168:D171)</f>
        <v>286</v>
      </c>
      <c r="E167" s="60">
        <f>SUM(E168:E171)</f>
        <v>-286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0</v>
      </c>
      <c r="K167" s="183">
        <f t="shared" si="17"/>
        <v>286</v>
      </c>
      <c r="L167" s="103">
        <f t="shared" si="12"/>
        <v>286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286</v>
      </c>
      <c r="D171" s="233">
        <v>286</v>
      </c>
      <c r="E171" s="52">
        <v>-286</v>
      </c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>
        <v>286</v>
      </c>
      <c r="L171" s="96">
        <f t="shared" si="12"/>
        <v>286</v>
      </c>
      <c r="M171" s="110"/>
      <c r="N171" s="52"/>
      <c r="O171" s="96">
        <f t="shared" si="13"/>
        <v>0</v>
      </c>
      <c r="P171" s="351" t="s">
        <v>465</v>
      </c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3434</v>
      </c>
      <c r="D195" s="225">
        <f>SUM(D196,D231,D269)</f>
        <v>3434</v>
      </c>
      <c r="E195" s="85">
        <f>SUM(E196,E231,E269)</f>
        <v>-3434</v>
      </c>
      <c r="F195" s="226">
        <f t="shared" si="24"/>
        <v>0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3434</v>
      </c>
      <c r="L195" s="86">
        <f t="shared" si="26"/>
        <v>3434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3434</v>
      </c>
      <c r="D196" s="227">
        <f>D197+D205</f>
        <v>3434</v>
      </c>
      <c r="E196" s="88">
        <f>E197+E205</f>
        <v>-3434</v>
      </c>
      <c r="F196" s="228">
        <f t="shared" si="24"/>
        <v>0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3434</v>
      </c>
      <c r="L196" s="89">
        <f t="shared" si="26"/>
        <v>3434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340</v>
      </c>
      <c r="D197" s="229">
        <f>D198+D199+D202+D203+D204</f>
        <v>340</v>
      </c>
      <c r="E197" s="43">
        <f>E198+E199+E202+E203+E204</f>
        <v>-340</v>
      </c>
      <c r="F197" s="230">
        <f t="shared" si="24"/>
        <v>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340</v>
      </c>
      <c r="L197" s="101">
        <f t="shared" si="26"/>
        <v>340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340</v>
      </c>
      <c r="D199" s="234">
        <f>D200+D201</f>
        <v>340</v>
      </c>
      <c r="E199" s="34">
        <f>E200+E201</f>
        <v>-340</v>
      </c>
      <c r="F199" s="131">
        <f t="shared" si="24"/>
        <v>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340</v>
      </c>
      <c r="L199" s="98">
        <f t="shared" si="26"/>
        <v>340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ht="24" x14ac:dyDescent="0.25">
      <c r="A200" s="31">
        <v>5121</v>
      </c>
      <c r="B200" s="50" t="s">
        <v>172</v>
      </c>
      <c r="C200" s="343">
        <f t="shared" si="21"/>
        <v>340</v>
      </c>
      <c r="D200" s="233">
        <v>340</v>
      </c>
      <c r="E200" s="52">
        <v>-340</v>
      </c>
      <c r="F200" s="126">
        <f t="shared" si="24"/>
        <v>0</v>
      </c>
      <c r="G200" s="233"/>
      <c r="H200" s="181"/>
      <c r="I200" s="96">
        <f t="shared" si="25"/>
        <v>0</v>
      </c>
      <c r="J200" s="233"/>
      <c r="K200" s="181">
        <v>340</v>
      </c>
      <c r="L200" s="96">
        <f t="shared" si="26"/>
        <v>340</v>
      </c>
      <c r="M200" s="110"/>
      <c r="N200" s="52"/>
      <c r="O200" s="96">
        <f t="shared" si="27"/>
        <v>0</v>
      </c>
      <c r="P200" s="351" t="s">
        <v>465</v>
      </c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3094</v>
      </c>
      <c r="D205" s="229">
        <f>D206+D216+D217+D226+D227+D228+D230</f>
        <v>3094</v>
      </c>
      <c r="E205" s="43">
        <f>E206+E216+E217+E226+E227+E228+E230</f>
        <v>-3094</v>
      </c>
      <c r="F205" s="230">
        <f t="shared" si="24"/>
        <v>0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3094</v>
      </c>
      <c r="L205" s="101">
        <f t="shared" si="26"/>
        <v>3094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3094</v>
      </c>
      <c r="D217" s="234">
        <f>SUM(D218:D225)</f>
        <v>3094</v>
      </c>
      <c r="E217" s="34">
        <f>SUM(E218:E225)</f>
        <v>-3094</v>
      </c>
      <c r="F217" s="131">
        <f t="shared" si="24"/>
        <v>0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3094</v>
      </c>
      <c r="L217" s="98">
        <f t="shared" si="26"/>
        <v>3094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1"/>
        <v>3094</v>
      </c>
      <c r="D224" s="233">
        <v>3094</v>
      </c>
      <c r="E224" s="52">
        <v>-3094</v>
      </c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>
        <v>3094</v>
      </c>
      <c r="L224" s="96">
        <f t="shared" si="26"/>
        <v>3094</v>
      </c>
      <c r="M224" s="110"/>
      <c r="N224" s="52"/>
      <c r="O224" s="96">
        <f t="shared" si="27"/>
        <v>0</v>
      </c>
      <c r="P224" s="351" t="s">
        <v>465</v>
      </c>
    </row>
    <row r="225" spans="1:16" ht="24" x14ac:dyDescent="0.25">
      <c r="A225" s="31">
        <v>5239</v>
      </c>
      <c r="B225" s="50" t="s">
        <v>197</v>
      </c>
      <c r="C225" s="343">
        <f t="shared" si="21"/>
        <v>0</v>
      </c>
      <c r="D225" s="233"/>
      <c r="E225" s="52"/>
      <c r="F225" s="126">
        <f t="shared" si="24"/>
        <v>0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0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16389</v>
      </c>
      <c r="K283" s="104">
        <f>SUM(K284:K285)</f>
        <v>-16389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0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>
        <v>16389</v>
      </c>
      <c r="K284" s="181">
        <v>-16389</v>
      </c>
      <c r="L284" s="96">
        <f t="shared" si="32"/>
        <v>0</v>
      </c>
      <c r="M284" s="110"/>
      <c r="N284" s="52"/>
      <c r="O284" s="96">
        <f t="shared" si="50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529163</v>
      </c>
      <c r="D286" s="403">
        <f>SUM(D283,D269,D231,D196,D188,D174,D76,D54)</f>
        <v>316654</v>
      </c>
      <c r="E286" s="404">
        <f>SUM(E283,E269,E231,E196,E188,E174,E76,E54)</f>
        <v>-13088</v>
      </c>
      <c r="F286" s="405">
        <f t="shared" si="30"/>
        <v>303566</v>
      </c>
      <c r="G286" s="403">
        <f>SUM(G283,G269,G231,G196,G188,G174,G76,G54)</f>
        <v>205785</v>
      </c>
      <c r="H286" s="406">
        <f>SUM(H283,H269,H231,H196,H188,H174,H76,H54)</f>
        <v>0</v>
      </c>
      <c r="I286" s="407">
        <f t="shared" si="31"/>
        <v>205785</v>
      </c>
      <c r="J286" s="403">
        <f>SUM(J283,J269,J231,J196,J188,J174,J76,J54)</f>
        <v>21878</v>
      </c>
      <c r="K286" s="406">
        <f>SUM(K283,K269,K231,K196,K188,K174,K76,K54)</f>
        <v>-2066</v>
      </c>
      <c r="L286" s="407">
        <f t="shared" si="32"/>
        <v>19812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-18812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-4489</v>
      </c>
      <c r="K288" s="190">
        <f>(K28+K44)-K52</f>
        <v>-14323</v>
      </c>
      <c r="L288" s="147">
        <f>J288+K288</f>
        <v>-18812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18812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4489</v>
      </c>
      <c r="K290" s="190">
        <f t="shared" si="53"/>
        <v>14323</v>
      </c>
      <c r="L290" s="147">
        <f>J290+K290</f>
        <v>18812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18812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4489</v>
      </c>
      <c r="K291" s="190">
        <f>K23-K283</f>
        <v>14323</v>
      </c>
      <c r="L291" s="147">
        <f>J291+K291</f>
        <v>18812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</sheetData>
  <sheetProtection algorithmName="SHA-512" hashValue="6A6v940gwvMalU/Jl6ivdmHV7bim04qFMr6yHV2UP7uUq76ivN+gZntHfmBqiFrLxaTUWceVSZ/6CFj6wdhnwA==" saltValue="brBaVnadEkXlq7C2+yIZ0A==" spinCount="100000" sheet="1" objects="1" scenarios="1"/>
  <mergeCells count="31">
    <mergeCell ref="J18:J19"/>
    <mergeCell ref="K18:K19"/>
    <mergeCell ref="A288:B288"/>
    <mergeCell ref="A290:B290"/>
    <mergeCell ref="F18:F19"/>
    <mergeCell ref="G18:G19"/>
    <mergeCell ref="H18:H19"/>
    <mergeCell ref="A2:P2"/>
    <mergeCell ref="A3:P3"/>
    <mergeCell ref="C16:P16"/>
    <mergeCell ref="A17:A19"/>
    <mergeCell ref="B17:B19"/>
    <mergeCell ref="C17:O17"/>
    <mergeCell ref="P17:P19"/>
    <mergeCell ref="C18:C19"/>
    <mergeCell ref="D18:D19"/>
    <mergeCell ref="E18:E19"/>
    <mergeCell ref="C9:P9"/>
    <mergeCell ref="L18:L19"/>
    <mergeCell ref="M18:M19"/>
    <mergeCell ref="N18:N19"/>
    <mergeCell ref="O18:O19"/>
    <mergeCell ref="I18:I19"/>
    <mergeCell ref="C12:O12"/>
    <mergeCell ref="C14:O14"/>
    <mergeCell ref="C15:O15"/>
    <mergeCell ref="C5:O5"/>
    <mergeCell ref="C6:O6"/>
    <mergeCell ref="C7:O7"/>
    <mergeCell ref="C8:O8"/>
    <mergeCell ref="C11:O11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43.pielikums Jūrmalas pilsētas domes
2015.gada 5.marta saistošajiem noteikumiem Nr.13
(protokols Nr.6, 11.punkts)
Tāme Nr.09.30.1.  </first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92D050"/>
  </sheetPr>
  <dimension ref="A1:Q303"/>
  <sheetViews>
    <sheetView view="pageLayout" zoomScaleNormal="90" workbookViewId="0">
      <selection activeCell="R6" sqref="R6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5" customHeight="1" x14ac:dyDescent="0.25">
      <c r="A5" s="5" t="s">
        <v>0</v>
      </c>
      <c r="B5" s="6"/>
      <c r="C5" s="1175" t="s">
        <v>454</v>
      </c>
      <c r="D5" s="1175"/>
      <c r="E5" s="1175"/>
      <c r="F5" s="1175"/>
      <c r="G5" s="1175"/>
      <c r="H5" s="1175"/>
      <c r="I5" s="1175"/>
      <c r="J5" s="1175"/>
      <c r="K5" s="1175"/>
      <c r="L5" s="1175"/>
      <c r="M5" s="1175"/>
      <c r="N5" s="1175"/>
      <c r="O5" s="1175"/>
      <c r="P5" s="304"/>
      <c r="Q5" s="518"/>
    </row>
    <row r="6" spans="1:17" ht="15" customHeight="1" x14ac:dyDescent="0.25">
      <c r="A6" s="5" t="s">
        <v>1</v>
      </c>
      <c r="B6" s="6"/>
      <c r="C6" s="1175" t="s">
        <v>455</v>
      </c>
      <c r="D6" s="1175"/>
      <c r="E6" s="1175"/>
      <c r="F6" s="1175"/>
      <c r="G6" s="1175"/>
      <c r="H6" s="1175"/>
      <c r="I6" s="1175"/>
      <c r="J6" s="1175"/>
      <c r="K6" s="1175"/>
      <c r="L6" s="1175"/>
      <c r="M6" s="1175"/>
      <c r="N6" s="1175"/>
      <c r="O6" s="1175"/>
      <c r="P6" s="304"/>
      <c r="Q6" s="518"/>
    </row>
    <row r="7" spans="1:17" ht="12.75" customHeight="1" x14ac:dyDescent="0.25">
      <c r="A7" s="2" t="s">
        <v>2</v>
      </c>
      <c r="B7" s="3"/>
      <c r="C7" s="1092" t="s">
        <v>456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304"/>
      <c r="Q7" s="518"/>
    </row>
    <row r="8" spans="1:17" ht="12.75" customHeight="1" x14ac:dyDescent="0.25">
      <c r="A8" s="2" t="s">
        <v>3</v>
      </c>
      <c r="B8" s="3"/>
      <c r="C8" s="1092" t="s">
        <v>457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304"/>
      <c r="Q8" s="518"/>
    </row>
    <row r="9" spans="1:17" ht="24" customHeight="1" x14ac:dyDescent="0.25">
      <c r="A9" s="2" t="s">
        <v>4</v>
      </c>
      <c r="B9" s="3"/>
      <c r="C9" s="1175" t="s">
        <v>466</v>
      </c>
      <c r="D9" s="1175"/>
      <c r="E9" s="1175"/>
      <c r="F9" s="1175"/>
      <c r="G9" s="1175"/>
      <c r="H9" s="1175"/>
      <c r="I9" s="1175"/>
      <c r="J9" s="1175"/>
      <c r="K9" s="1175"/>
      <c r="L9" s="1175"/>
      <c r="M9" s="1175"/>
      <c r="N9" s="1175"/>
      <c r="O9" s="1175"/>
      <c r="P9" s="304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458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304"/>
      <c r="Q11" s="518"/>
    </row>
    <row r="12" spans="1:17" ht="12.75" customHeight="1" x14ac:dyDescent="0.25">
      <c r="A12" s="2"/>
      <c r="B12" s="3" t="s">
        <v>7</v>
      </c>
      <c r="C12" s="1092" t="s">
        <v>459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304"/>
      <c r="Q12" s="518"/>
    </row>
    <row r="13" spans="1:17" ht="12.75" customHeight="1" x14ac:dyDescent="0.25">
      <c r="A13" s="2"/>
      <c r="B13" s="3" t="s">
        <v>8</v>
      </c>
      <c r="C13" s="302"/>
      <c r="D13" s="302"/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4"/>
      <c r="Q13" s="518"/>
    </row>
    <row r="14" spans="1:17" ht="12.75" customHeight="1" x14ac:dyDescent="0.25">
      <c r="A14" s="2"/>
      <c r="B14" s="3" t="s">
        <v>9</v>
      </c>
      <c r="C14" s="1092" t="s">
        <v>460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304"/>
      <c r="Q14" s="518"/>
    </row>
    <row r="15" spans="1:17" ht="12.75" customHeight="1" x14ac:dyDescent="0.25">
      <c r="A15" s="2"/>
      <c r="B15" s="3" t="s">
        <v>10</v>
      </c>
      <c r="C15" s="1092" t="s">
        <v>461</v>
      </c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304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211434</v>
      </c>
      <c r="D22" s="195">
        <f>SUM(D23,D26,D27,D43,D44)</f>
        <v>198310</v>
      </c>
      <c r="E22" s="20">
        <f>SUM(E23,E26,E27,E43,E44)</f>
        <v>1010</v>
      </c>
      <c r="F22" s="196">
        <f t="shared" ref="F22:F27" si="0">D22+E22</f>
        <v>199320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12000</v>
      </c>
      <c r="K22" s="163">
        <f>SUM(K23,K28,K44)</f>
        <v>0</v>
      </c>
      <c r="L22" s="21">
        <f>J22+K22</f>
        <v>12000</v>
      </c>
      <c r="M22" s="269">
        <f>SUM(M23,M46)</f>
        <v>114</v>
      </c>
      <c r="N22" s="20">
        <f>SUM(N23,N46)</f>
        <v>0</v>
      </c>
      <c r="O22" s="21">
        <f>M22+N22</f>
        <v>114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114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114</v>
      </c>
      <c r="N23" s="24">
        <f>SUM(N24:N25)</f>
        <v>0</v>
      </c>
      <c r="O23" s="25">
        <f>M23+N23</f>
        <v>114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114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>
        <v>114</v>
      </c>
      <c r="N25" s="32"/>
      <c r="O25" s="33">
        <f>M25+N25</f>
        <v>114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199320</v>
      </c>
      <c r="D26" s="203">
        <v>198310</v>
      </c>
      <c r="E26" s="35">
        <v>1010</v>
      </c>
      <c r="F26" s="204">
        <f t="shared" si="0"/>
        <v>199320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12000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12000</v>
      </c>
      <c r="K28" s="91">
        <f>SUM(K29,K33,K35,K38)</f>
        <v>0</v>
      </c>
      <c r="L28" s="101">
        <f t="shared" ref="L28:L42" si="2">J28+K28</f>
        <v>12000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/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12000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12000</v>
      </c>
      <c r="K38" s="91">
        <f>SUM(K39:K42)</f>
        <v>0</v>
      </c>
      <c r="L38" s="101">
        <f t="shared" si="2"/>
        <v>12000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12000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12000</v>
      </c>
      <c r="K42" s="181"/>
      <c r="L42" s="96">
        <f t="shared" si="2"/>
        <v>12000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211434</v>
      </c>
      <c r="D51" s="221">
        <f>SUM(D52,D283)</f>
        <v>198310</v>
      </c>
      <c r="E51" s="78">
        <f>SUM(E52,E283)</f>
        <v>1010</v>
      </c>
      <c r="F51" s="222">
        <f t="shared" ref="F51:F115" si="5">D51+E51</f>
        <v>199320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12000</v>
      </c>
      <c r="K51" s="175">
        <f>SUM(K52,K283)</f>
        <v>0</v>
      </c>
      <c r="L51" s="79">
        <f t="shared" ref="L51:L115" si="7">J51+K51</f>
        <v>12000</v>
      </c>
      <c r="M51" s="279">
        <f>SUM(M52,M283)</f>
        <v>114</v>
      </c>
      <c r="N51" s="78">
        <f>SUM(N52,N283)</f>
        <v>0</v>
      </c>
      <c r="O51" s="79">
        <f t="shared" ref="O51:O115" si="8">M51+N51</f>
        <v>114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211320</v>
      </c>
      <c r="D52" s="223">
        <f>SUM(D53,D195)</f>
        <v>198310</v>
      </c>
      <c r="E52" s="82">
        <f>SUM(E53,E195)</f>
        <v>1010</v>
      </c>
      <c r="F52" s="224">
        <f t="shared" si="5"/>
        <v>199320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12000</v>
      </c>
      <c r="K52" s="176">
        <f>SUM(K53,K195)</f>
        <v>0</v>
      </c>
      <c r="L52" s="83">
        <f t="shared" si="7"/>
        <v>12000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208190</v>
      </c>
      <c r="D53" s="225">
        <f>SUM(D54,D76,D174,D188)</f>
        <v>195180</v>
      </c>
      <c r="E53" s="85">
        <f>SUM(E54,E76,E174,E188)</f>
        <v>1010</v>
      </c>
      <c r="F53" s="226">
        <f t="shared" si="5"/>
        <v>196190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12000</v>
      </c>
      <c r="K53" s="177">
        <f>SUM(K54,K76,K174,K188)</f>
        <v>0</v>
      </c>
      <c r="L53" s="86">
        <f t="shared" si="7"/>
        <v>12000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1928</v>
      </c>
      <c r="D54" s="227">
        <f>SUM(D55,D68)</f>
        <v>1928</v>
      </c>
      <c r="E54" s="88">
        <f>SUM(E55,E68)</f>
        <v>0</v>
      </c>
      <c r="F54" s="228">
        <f t="shared" si="5"/>
        <v>1928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1560</v>
      </c>
      <c r="D55" s="229">
        <f>SUM(D56,D59,D67)</f>
        <v>1560</v>
      </c>
      <c r="E55" s="43">
        <f>SUM(E56,E59,E67)</f>
        <v>0</v>
      </c>
      <c r="F55" s="230">
        <f t="shared" si="5"/>
        <v>1560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0</v>
      </c>
      <c r="D56" s="115">
        <f>SUM(D57:D58)</f>
        <v>0</v>
      </c>
      <c r="E56" s="93">
        <f>SUM(E57:E58)</f>
        <v>0</v>
      </c>
      <c r="F56" s="231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0</v>
      </c>
      <c r="D58" s="233"/>
      <c r="E58" s="52"/>
      <c r="F58" s="126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0</v>
      </c>
      <c r="D59" s="234">
        <f>SUM(D60:D66)</f>
        <v>0</v>
      </c>
      <c r="E59" s="34">
        <f>SUM(E60:E66)</f>
        <v>0</v>
      </c>
      <c r="F59" s="131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0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0</v>
      </c>
      <c r="D64" s="233"/>
      <c r="E64" s="52"/>
      <c r="F64" s="126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0</v>
      </c>
      <c r="D65" s="233"/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1560</v>
      </c>
      <c r="D67" s="235">
        <v>1560</v>
      </c>
      <c r="E67" s="99"/>
      <c r="F67" s="236">
        <f t="shared" si="5"/>
        <v>1560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368</v>
      </c>
      <c r="D68" s="229">
        <f>SUM(D69:D70)</f>
        <v>368</v>
      </c>
      <c r="E68" s="43">
        <f>SUM(E69:E70)</f>
        <v>0</v>
      </c>
      <c r="F68" s="230">
        <f>D68+E68</f>
        <v>368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368</v>
      </c>
      <c r="D69" s="232">
        <v>368</v>
      </c>
      <c r="E69" s="47"/>
      <c r="F69" s="127">
        <f t="shared" si="5"/>
        <v>368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0</v>
      </c>
      <c r="D70" s="234">
        <f>SUM(D71:D75)</f>
        <v>0</v>
      </c>
      <c r="E70" s="34">
        <f>SUM(E71:E75)</f>
        <v>0</v>
      </c>
      <c r="F70" s="131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0</v>
      </c>
      <c r="D71" s="233"/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0</v>
      </c>
      <c r="D74" s="233"/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206262</v>
      </c>
      <c r="D76" s="227">
        <f>SUM(D77,D84,D131,D165,D166,D173)</f>
        <v>193252</v>
      </c>
      <c r="E76" s="88">
        <f>SUM(E77,E84,E131,E165,E166,E173)</f>
        <v>1010</v>
      </c>
      <c r="F76" s="228">
        <f t="shared" si="5"/>
        <v>194262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12000</v>
      </c>
      <c r="K76" s="178">
        <f>SUM(K77,K84,K131,K165,K166,K173)</f>
        <v>0</v>
      </c>
      <c r="L76" s="89">
        <f t="shared" si="7"/>
        <v>12000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2792</v>
      </c>
      <c r="D77" s="229">
        <f>SUM(D78,D81)</f>
        <v>2792</v>
      </c>
      <c r="E77" s="43">
        <f>SUM(E78,E81)</f>
        <v>0</v>
      </c>
      <c r="F77" s="230">
        <f t="shared" si="5"/>
        <v>2792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2376</v>
      </c>
      <c r="D78" s="237">
        <f>SUM(D79:D80)</f>
        <v>2376</v>
      </c>
      <c r="E78" s="60">
        <f>SUM(E79:E80)</f>
        <v>0</v>
      </c>
      <c r="F78" s="238">
        <f t="shared" si="5"/>
        <v>2376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2376</v>
      </c>
      <c r="D79" s="233">
        <v>2376</v>
      </c>
      <c r="E79" s="52"/>
      <c r="F79" s="126">
        <f t="shared" si="5"/>
        <v>2376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416</v>
      </c>
      <c r="D81" s="234">
        <f>SUM(D82:D83)</f>
        <v>416</v>
      </c>
      <c r="E81" s="34">
        <f>SUM(E82:E83)</f>
        <v>0</v>
      </c>
      <c r="F81" s="131">
        <f t="shared" si="5"/>
        <v>416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416</v>
      </c>
      <c r="D82" s="233">
        <v>416</v>
      </c>
      <c r="E82" s="52"/>
      <c r="F82" s="126">
        <f t="shared" si="5"/>
        <v>416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145951</v>
      </c>
      <c r="D84" s="229">
        <f>SUM(D85,D90,D96,D104,D113,D117,D123,D129)</f>
        <v>133441</v>
      </c>
      <c r="E84" s="43">
        <f>SUM(E85,E90,E96,E104,E113,E117,E123,E129)</f>
        <v>1010</v>
      </c>
      <c r="F84" s="230">
        <f t="shared" si="5"/>
        <v>134451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11500</v>
      </c>
      <c r="K84" s="91">
        <f>SUM(K85,K90,K96,K104,K113,K117,K123,K129)</f>
        <v>0</v>
      </c>
      <c r="L84" s="101">
        <f t="shared" si="7"/>
        <v>11500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0</v>
      </c>
      <c r="D85" s="115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0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0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0</v>
      </c>
      <c r="D89" s="233"/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0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0</v>
      </c>
      <c r="D93" s="233"/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168</v>
      </c>
      <c r="D96" s="234">
        <f>SUM(D97:D103)</f>
        <v>168</v>
      </c>
      <c r="E96" s="34">
        <f>SUM(E97:E103)</f>
        <v>0</v>
      </c>
      <c r="F96" s="131">
        <f t="shared" si="5"/>
        <v>168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168</v>
      </c>
      <c r="D103" s="233">
        <v>168</v>
      </c>
      <c r="E103" s="52"/>
      <c r="F103" s="126">
        <f t="shared" si="5"/>
        <v>168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120</v>
      </c>
      <c r="D104" s="234">
        <f>SUM(D105:D112)</f>
        <v>120</v>
      </c>
      <c r="E104" s="34">
        <f>SUM(E105:E112)</f>
        <v>0</v>
      </c>
      <c r="F104" s="131">
        <f t="shared" si="5"/>
        <v>120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120</v>
      </c>
      <c r="D106" s="233">
        <v>120</v>
      </c>
      <c r="E106" s="52"/>
      <c r="F106" s="126">
        <f t="shared" si="5"/>
        <v>120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0</v>
      </c>
      <c r="D107" s="233"/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0</v>
      </c>
      <c r="D108" s="233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124671</v>
      </c>
      <c r="D117" s="234">
        <f>SUM(D118:D122)</f>
        <v>113321</v>
      </c>
      <c r="E117" s="34">
        <f>SUM(E118:E122)</f>
        <v>0</v>
      </c>
      <c r="F117" s="131">
        <f t="shared" si="10"/>
        <v>113321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11350</v>
      </c>
      <c r="K117" s="104">
        <f>SUM(K118:K122)</f>
        <v>0</v>
      </c>
      <c r="L117" s="98">
        <f t="shared" si="12"/>
        <v>11350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102381</v>
      </c>
      <c r="D118" s="233">
        <v>92031</v>
      </c>
      <c r="E118" s="52"/>
      <c r="F118" s="126">
        <f t="shared" si="10"/>
        <v>92031</v>
      </c>
      <c r="G118" s="233"/>
      <c r="H118" s="181"/>
      <c r="I118" s="96">
        <f t="shared" si="11"/>
        <v>0</v>
      </c>
      <c r="J118" s="233">
        <v>10350</v>
      </c>
      <c r="K118" s="181"/>
      <c r="L118" s="96">
        <f t="shared" si="12"/>
        <v>10350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22290</v>
      </c>
      <c r="D119" s="233">
        <v>21290</v>
      </c>
      <c r="E119" s="52"/>
      <c r="F119" s="126">
        <f t="shared" si="10"/>
        <v>21290</v>
      </c>
      <c r="G119" s="233"/>
      <c r="H119" s="181"/>
      <c r="I119" s="96">
        <f t="shared" si="11"/>
        <v>0</v>
      </c>
      <c r="J119" s="233">
        <v>1000</v>
      </c>
      <c r="K119" s="181"/>
      <c r="L119" s="96">
        <f t="shared" si="12"/>
        <v>1000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20992</v>
      </c>
      <c r="D123" s="234">
        <f>SUM(D124:D128)</f>
        <v>19832</v>
      </c>
      <c r="E123" s="34">
        <f>SUM(E124:E128)</f>
        <v>1010</v>
      </c>
      <c r="F123" s="131">
        <f t="shared" si="10"/>
        <v>20842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150</v>
      </c>
      <c r="K123" s="104">
        <f>SUM(K124:K128)</f>
        <v>0</v>
      </c>
      <c r="L123" s="98">
        <f t="shared" si="12"/>
        <v>150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20992</v>
      </c>
      <c r="D128" s="233">
        <v>19832</v>
      </c>
      <c r="E128" s="52">
        <v>1010</v>
      </c>
      <c r="F128" s="126">
        <f t="shared" si="10"/>
        <v>20842</v>
      </c>
      <c r="G128" s="233"/>
      <c r="H128" s="181"/>
      <c r="I128" s="96">
        <f t="shared" si="11"/>
        <v>0</v>
      </c>
      <c r="J128" s="233">
        <v>150</v>
      </c>
      <c r="K128" s="181"/>
      <c r="L128" s="96">
        <f t="shared" si="12"/>
        <v>150</v>
      </c>
      <c r="M128" s="110"/>
      <c r="N128" s="52"/>
      <c r="O128" s="96">
        <f t="shared" si="13"/>
        <v>0</v>
      </c>
      <c r="P128" s="351" t="s">
        <v>467</v>
      </c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57519</v>
      </c>
      <c r="D131" s="229">
        <f>SUM(D132,D137,D141,D142,D145,D152,D160,D161,D164)</f>
        <v>57019</v>
      </c>
      <c r="E131" s="43">
        <f>SUM(E132,E137,E141,E142,E145,E152,E160,E161,E164)</f>
        <v>0</v>
      </c>
      <c r="F131" s="230">
        <f t="shared" si="10"/>
        <v>57019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500</v>
      </c>
      <c r="K131" s="91">
        <f>SUM(K132,K137,K141,K142,K145,K152,K160,K161,K164)</f>
        <v>0</v>
      </c>
      <c r="L131" s="101">
        <f t="shared" si="12"/>
        <v>500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2178</v>
      </c>
      <c r="D132" s="342">
        <f>SUM(D133:D136)</f>
        <v>2178</v>
      </c>
      <c r="E132" s="183">
        <f>SUM(E133:E136)</f>
        <v>0</v>
      </c>
      <c r="F132" s="238">
        <f t="shared" si="10"/>
        <v>2178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0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272</v>
      </c>
      <c r="D134" s="233">
        <v>272</v>
      </c>
      <c r="E134" s="52"/>
      <c r="F134" s="126">
        <f t="shared" si="10"/>
        <v>272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1906</v>
      </c>
      <c r="D136" s="233">
        <v>1906</v>
      </c>
      <c r="E136" s="52"/>
      <c r="F136" s="126">
        <f t="shared" si="10"/>
        <v>1906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1680</v>
      </c>
      <c r="D137" s="234">
        <f>SUM(D138:D140)</f>
        <v>1680</v>
      </c>
      <c r="E137" s="34">
        <f>SUM(E138:E140)</f>
        <v>0</v>
      </c>
      <c r="F137" s="131">
        <f t="shared" si="10"/>
        <v>1680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1680</v>
      </c>
      <c r="D139" s="233">
        <v>1680</v>
      </c>
      <c r="E139" s="52"/>
      <c r="F139" s="126">
        <f t="shared" si="10"/>
        <v>1680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888</v>
      </c>
      <c r="D142" s="234">
        <f>SUM(D143:D144)</f>
        <v>888</v>
      </c>
      <c r="E142" s="34">
        <f>SUM(E143:E144)</f>
        <v>0</v>
      </c>
      <c r="F142" s="131">
        <f t="shared" si="10"/>
        <v>888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888</v>
      </c>
      <c r="D143" s="233">
        <v>888</v>
      </c>
      <c r="E143" s="52"/>
      <c r="F143" s="126">
        <f t="shared" si="10"/>
        <v>888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0</v>
      </c>
      <c r="D145" s="115">
        <f>SUM(D146:D151)</f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0</v>
      </c>
      <c r="D147" s="233"/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48685</v>
      </c>
      <c r="D152" s="234">
        <f>SUM(D153:D159)</f>
        <v>48685</v>
      </c>
      <c r="E152" s="34">
        <f>SUM(E153:E159)</f>
        <v>0</v>
      </c>
      <c r="F152" s="131">
        <f t="shared" si="10"/>
        <v>48685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9052</v>
      </c>
      <c r="D153" s="233">
        <v>9052</v>
      </c>
      <c r="E153" s="52"/>
      <c r="F153" s="126">
        <f t="shared" si="10"/>
        <v>9052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39633</v>
      </c>
      <c r="D155" s="233">
        <v>39633</v>
      </c>
      <c r="E155" s="52"/>
      <c r="F155" s="126">
        <f t="shared" si="10"/>
        <v>39633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4088</v>
      </c>
      <c r="D160" s="235">
        <v>3588</v>
      </c>
      <c r="E160" s="99">
        <v>0</v>
      </c>
      <c r="F160" s="236">
        <f t="shared" si="10"/>
        <v>3588</v>
      </c>
      <c r="G160" s="235"/>
      <c r="H160" s="182"/>
      <c r="I160" s="100">
        <f t="shared" si="11"/>
        <v>0</v>
      </c>
      <c r="J160" s="235">
        <v>500</v>
      </c>
      <c r="K160" s="182">
        <v>0</v>
      </c>
      <c r="L160" s="100">
        <f t="shared" si="12"/>
        <v>500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0</v>
      </c>
      <c r="K166" s="91">
        <f t="shared" si="15"/>
        <v>0</v>
      </c>
      <c r="L166" s="101">
        <f t="shared" si="12"/>
        <v>0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0</v>
      </c>
      <c r="K167" s="183">
        <f t="shared" si="17"/>
        <v>0</v>
      </c>
      <c r="L167" s="103">
        <f t="shared" si="12"/>
        <v>0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3130</v>
      </c>
      <c r="D195" s="225">
        <f>SUM(D196,D231,D269)</f>
        <v>3130</v>
      </c>
      <c r="E195" s="85">
        <f>SUM(E196,E231,E269)</f>
        <v>0</v>
      </c>
      <c r="F195" s="226">
        <f t="shared" si="24"/>
        <v>3130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0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3130</v>
      </c>
      <c r="D196" s="227">
        <f>D197+D205</f>
        <v>3130</v>
      </c>
      <c r="E196" s="88">
        <f>E197+E205</f>
        <v>0</v>
      </c>
      <c r="F196" s="228">
        <f t="shared" si="24"/>
        <v>3130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0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0</v>
      </c>
      <c r="D197" s="229">
        <f>D198+D199+D202+D203+D204</f>
        <v>0</v>
      </c>
      <c r="E197" s="43">
        <f>E198+E199+E202+E203+E204</f>
        <v>0</v>
      </c>
      <c r="F197" s="230">
        <f t="shared" si="24"/>
        <v>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0</v>
      </c>
      <c r="D199" s="234">
        <f>D200+D201</f>
        <v>0</v>
      </c>
      <c r="E199" s="34">
        <f>E200+E201</f>
        <v>0</v>
      </c>
      <c r="F199" s="131">
        <f t="shared" si="24"/>
        <v>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1"/>
        <v>0</v>
      </c>
      <c r="D200" s="233"/>
      <c r="E200" s="52"/>
      <c r="F200" s="126">
        <f t="shared" si="24"/>
        <v>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3130</v>
      </c>
      <c r="D205" s="229">
        <f>D206+D216+D217+D226+D227+D228+D230</f>
        <v>3130</v>
      </c>
      <c r="E205" s="43">
        <f>E206+E216+E217+E226+E227+E228+E230</f>
        <v>0</v>
      </c>
      <c r="F205" s="230">
        <f t="shared" si="24"/>
        <v>3130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3130</v>
      </c>
      <c r="D217" s="234">
        <f>SUM(D218:D225)</f>
        <v>3130</v>
      </c>
      <c r="E217" s="34">
        <f>SUM(E218:E225)</f>
        <v>0</v>
      </c>
      <c r="F217" s="131">
        <f t="shared" si="24"/>
        <v>3130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0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1"/>
        <v>0</v>
      </c>
      <c r="D224" s="233"/>
      <c r="E224" s="52"/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1"/>
        <v>3130</v>
      </c>
      <c r="D225" s="233">
        <v>3130</v>
      </c>
      <c r="E225" s="52"/>
      <c r="F225" s="126">
        <f t="shared" si="24"/>
        <v>3130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114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0</v>
      </c>
      <c r="K283" s="104">
        <f>SUM(K284:K285)</f>
        <v>0</v>
      </c>
      <c r="L283" s="98">
        <f t="shared" si="32"/>
        <v>0</v>
      </c>
      <c r="M283" s="119">
        <f>SUM(M284:M285)</f>
        <v>114</v>
      </c>
      <c r="N283" s="34">
        <f>SUM(N284:N285)</f>
        <v>0</v>
      </c>
      <c r="O283" s="98">
        <f t="shared" ref="O283:O286" si="50">M283+N283</f>
        <v>114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114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/>
      <c r="K284" s="181"/>
      <c r="L284" s="96">
        <f t="shared" si="32"/>
        <v>0</v>
      </c>
      <c r="M284" s="110">
        <v>114</v>
      </c>
      <c r="N284" s="52"/>
      <c r="O284" s="96">
        <f t="shared" si="50"/>
        <v>114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211434</v>
      </c>
      <c r="D286" s="403">
        <f>SUM(D283,D269,D231,D196,D188,D174,D76,D54)</f>
        <v>198310</v>
      </c>
      <c r="E286" s="404">
        <f>SUM(E283,E269,E231,E196,E188,E174,E76,E54)</f>
        <v>1010</v>
      </c>
      <c r="F286" s="405">
        <f t="shared" si="30"/>
        <v>199320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1"/>
        <v>0</v>
      </c>
      <c r="J286" s="403">
        <f>SUM(J283,J269,J231,J196,J188,J174,J76,J54)</f>
        <v>12000</v>
      </c>
      <c r="K286" s="406">
        <f>SUM(K283,K269,K231,K196,K188,K174,K76,K54)</f>
        <v>0</v>
      </c>
      <c r="L286" s="407">
        <f t="shared" si="32"/>
        <v>12000</v>
      </c>
      <c r="M286" s="123">
        <f>SUM(M283,M269,M231,M196,M188,M174,M76,M54)</f>
        <v>114</v>
      </c>
      <c r="N286" s="114">
        <f>SUM(N283,N269,N231,N196,N188,N174,N76,N54)</f>
        <v>0</v>
      </c>
      <c r="O286" s="141">
        <f t="shared" si="50"/>
        <v>114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0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0</v>
      </c>
      <c r="K290" s="190">
        <f t="shared" si="53"/>
        <v>0</v>
      </c>
      <c r="L290" s="147">
        <f>J290+K290</f>
        <v>0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</sheetData>
  <sheetProtection algorithmName="SHA-512" hashValue="X7iMiH+hI4lwBw1wXCkYEZzjSP6a/3DZheZOHfuNmw+19pL9hsLfVYAcNzm0gFQZniVh2mQnWljL+0GS5ObZ7Q==" saltValue="pMIefM6wFLMdRdexnBTOHQ==" spinCount="100000" sheet="1" objects="1" scenarios="1"/>
  <mergeCells count="31">
    <mergeCell ref="A290:B290"/>
    <mergeCell ref="F18:F19"/>
    <mergeCell ref="G18:G19"/>
    <mergeCell ref="H18:H19"/>
    <mergeCell ref="I18:I19"/>
    <mergeCell ref="A288:B288"/>
    <mergeCell ref="A2:P2"/>
    <mergeCell ref="A3:P3"/>
    <mergeCell ref="C16:P16"/>
    <mergeCell ref="A17:A19"/>
    <mergeCell ref="B17:B19"/>
    <mergeCell ref="C17:O17"/>
    <mergeCell ref="P17:P19"/>
    <mergeCell ref="C18:C19"/>
    <mergeCell ref="D18:D19"/>
    <mergeCell ref="E18:E19"/>
    <mergeCell ref="L18:L19"/>
    <mergeCell ref="M18:M19"/>
    <mergeCell ref="N18:N19"/>
    <mergeCell ref="O18:O19"/>
    <mergeCell ref="J18:J19"/>
    <mergeCell ref="K18:K19"/>
    <mergeCell ref="C11:O11"/>
    <mergeCell ref="C12:O12"/>
    <mergeCell ref="C14:O14"/>
    <mergeCell ref="C15:O15"/>
    <mergeCell ref="C5:O5"/>
    <mergeCell ref="C6:O6"/>
    <mergeCell ref="C7:O7"/>
    <mergeCell ref="C8:O8"/>
    <mergeCell ref="C9:O9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44.pielikums Jūrmalas pilsētas domes
2015.gada 5.marta saistošajiem noteikumiem Nr.13
(protokols Nr.6, 11.punkts)
Tāme Nr.09.30.2.  </first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92D050"/>
  </sheetPr>
  <dimension ref="A1:Q303"/>
  <sheetViews>
    <sheetView view="pageLayout" zoomScaleNormal="90" workbookViewId="0">
      <selection activeCell="S13" sqref="S13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customHeight="1" x14ac:dyDescent="0.25">
      <c r="A5" s="5" t="s">
        <v>0</v>
      </c>
      <c r="B5" s="6"/>
      <c r="C5" s="1100" t="s">
        <v>578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579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580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346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359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581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582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/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4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375124</v>
      </c>
      <c r="D22" s="195">
        <f t="shared" ref="D22" si="0">SUM(D23,D26,D27,D43,D44)</f>
        <v>86506</v>
      </c>
      <c r="E22" s="20">
        <f>SUM(E23,E26,E27,E43,E44)</f>
        <v>0</v>
      </c>
      <c r="F22" s="196">
        <f t="shared" ref="F22:F27" si="1">D22+E22</f>
        <v>86506</v>
      </c>
      <c r="G22" s="195">
        <f>SUM(G23,G26,G44)</f>
        <v>282868</v>
      </c>
      <c r="H22" s="163">
        <f>SUM(H23,H26,H44)</f>
        <v>5750</v>
      </c>
      <c r="I22" s="21">
        <f>G22+H22</f>
        <v>288618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0</v>
      </c>
      <c r="D23" s="197">
        <f t="shared" ref="D23" si="2">SUM(D24:D25)</f>
        <v>0</v>
      </c>
      <c r="E23" s="24">
        <f>SUM(E24:E25)</f>
        <v>0</v>
      </c>
      <c r="F23" s="198">
        <f t="shared" si="1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1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0</v>
      </c>
      <c r="D25" s="201"/>
      <c r="E25" s="32"/>
      <c r="F25" s="202">
        <f t="shared" si="1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375124</v>
      </c>
      <c r="D26" s="203">
        <v>86506</v>
      </c>
      <c r="E26" s="35"/>
      <c r="F26" s="204">
        <f>D26+E26</f>
        <v>86506</v>
      </c>
      <c r="G26" s="203">
        <v>282868</v>
      </c>
      <c r="H26" s="167">
        <v>5750</v>
      </c>
      <c r="I26" s="260">
        <f>G26+H26</f>
        <v>288618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 t="s">
        <v>355</v>
      </c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1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3">L28</f>
        <v>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4">J28+K28</f>
        <v>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3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4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3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4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3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4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3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4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3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4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3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4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3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4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3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4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3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4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3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4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3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4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3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4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3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4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3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4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 t="shared" ref="D44" si="5">D45</f>
        <v>0</v>
      </c>
      <c r="E44" s="64">
        <f>E45</f>
        <v>0</v>
      </c>
      <c r="F44" s="216">
        <f>D44+E44</f>
        <v>0</v>
      </c>
      <c r="G44" s="215">
        <f t="shared" ref="G44" si="6">G45</f>
        <v>0</v>
      </c>
      <c r="H44" s="172">
        <f t="shared" ref="H44:K44" si="7">H45</f>
        <v>0</v>
      </c>
      <c r="I44" s="261">
        <f>G44+H44</f>
        <v>0</v>
      </c>
      <c r="J44" s="215">
        <f t="shared" si="7"/>
        <v>0</v>
      </c>
      <c r="K44" s="172">
        <f t="shared" si="7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8">F51+I51+L51+O51</f>
        <v>375124</v>
      </c>
      <c r="D51" s="221">
        <f t="shared" ref="D51" si="9">SUM(D52,D283)</f>
        <v>86506</v>
      </c>
      <c r="E51" s="78">
        <f>SUM(E52,E283)</f>
        <v>0</v>
      </c>
      <c r="F51" s="222">
        <f t="shared" ref="F51:F115" si="10">D51+E51</f>
        <v>86506</v>
      </c>
      <c r="G51" s="221">
        <f>SUM(G52,G283)</f>
        <v>282868</v>
      </c>
      <c r="H51" s="175">
        <f>SUM(H52,H283)</f>
        <v>5750</v>
      </c>
      <c r="I51" s="79">
        <f t="shared" ref="I51:I115" si="11">G51+H51</f>
        <v>288618</v>
      </c>
      <c r="J51" s="221">
        <f>SUM(J52,J283)</f>
        <v>0</v>
      </c>
      <c r="K51" s="175">
        <f>SUM(K52,K283)</f>
        <v>0</v>
      </c>
      <c r="L51" s="79">
        <f t="shared" ref="L51:L115" si="12">J51+K51</f>
        <v>0</v>
      </c>
      <c r="M51" s="279">
        <f>SUM(M52,M283)</f>
        <v>0</v>
      </c>
      <c r="N51" s="78">
        <f>SUM(N52,N283)</f>
        <v>0</v>
      </c>
      <c r="O51" s="79">
        <f t="shared" ref="O51:O115" si="13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8"/>
        <v>375124</v>
      </c>
      <c r="D52" s="223">
        <f t="shared" ref="D52" si="14">SUM(D53,D195)</f>
        <v>86506</v>
      </c>
      <c r="E52" s="82">
        <f>SUM(E53,E195)</f>
        <v>0</v>
      </c>
      <c r="F52" s="224">
        <f t="shared" si="10"/>
        <v>86506</v>
      </c>
      <c r="G52" s="223">
        <f>SUM(G53,G195)</f>
        <v>282868</v>
      </c>
      <c r="H52" s="176">
        <f>SUM(H53,H195)</f>
        <v>5750</v>
      </c>
      <c r="I52" s="83">
        <f t="shared" si="11"/>
        <v>288618</v>
      </c>
      <c r="J52" s="223">
        <f>SUM(J53,J195)</f>
        <v>0</v>
      </c>
      <c r="K52" s="176">
        <f>SUM(K53,K195)</f>
        <v>0</v>
      </c>
      <c r="L52" s="83">
        <f t="shared" si="12"/>
        <v>0</v>
      </c>
      <c r="M52" s="280">
        <f>SUM(M53,M195)</f>
        <v>0</v>
      </c>
      <c r="N52" s="82">
        <f>SUM(N53,N195)</f>
        <v>0</v>
      </c>
      <c r="O52" s="83">
        <f t="shared" si="13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8"/>
        <v>368923</v>
      </c>
      <c r="D53" s="225">
        <f t="shared" ref="D53" si="15">SUM(D54,D76,D174,D188)</f>
        <v>83305</v>
      </c>
      <c r="E53" s="85">
        <f>SUM(E54,E76,E174,E188)</f>
        <v>0</v>
      </c>
      <c r="F53" s="226">
        <f t="shared" si="10"/>
        <v>83305</v>
      </c>
      <c r="G53" s="225">
        <f>SUM(G54,G76,G174,G188)</f>
        <v>282868</v>
      </c>
      <c r="H53" s="177">
        <f>SUM(H54,H76,H174,H188)</f>
        <v>2750</v>
      </c>
      <c r="I53" s="86">
        <f t="shared" si="11"/>
        <v>285618</v>
      </c>
      <c r="J53" s="225">
        <f>SUM(J54,J76,J174,J188)</f>
        <v>0</v>
      </c>
      <c r="K53" s="177">
        <f>SUM(K54,K76,K174,K188)</f>
        <v>0</v>
      </c>
      <c r="L53" s="86">
        <f t="shared" si="12"/>
        <v>0</v>
      </c>
      <c r="M53" s="281">
        <f>SUM(M54,M76,M174,M188)</f>
        <v>0</v>
      </c>
      <c r="N53" s="85">
        <f>SUM(N54,N76,N174,N188)</f>
        <v>0</v>
      </c>
      <c r="O53" s="86">
        <f t="shared" si="13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8"/>
        <v>356698</v>
      </c>
      <c r="D54" s="227">
        <f t="shared" ref="D54" si="16">SUM(D55,D68)</f>
        <v>73830</v>
      </c>
      <c r="E54" s="88">
        <f>SUM(E55,E68)</f>
        <v>0</v>
      </c>
      <c r="F54" s="228">
        <f t="shared" si="10"/>
        <v>73830</v>
      </c>
      <c r="G54" s="227">
        <f>SUM(G55,G68)</f>
        <v>282868</v>
      </c>
      <c r="H54" s="178">
        <f>SUM(H55,H68)</f>
        <v>0</v>
      </c>
      <c r="I54" s="89">
        <f t="shared" si="11"/>
        <v>282868</v>
      </c>
      <c r="J54" s="227">
        <f>SUM(J55,J68)</f>
        <v>0</v>
      </c>
      <c r="K54" s="178">
        <f>SUM(K55,K68)</f>
        <v>0</v>
      </c>
      <c r="L54" s="89">
        <f t="shared" si="12"/>
        <v>0</v>
      </c>
      <c r="M54" s="122">
        <f>SUM(M55,M68)</f>
        <v>0</v>
      </c>
      <c r="N54" s="88">
        <f>SUM(N55,N68)</f>
        <v>0</v>
      </c>
      <c r="O54" s="89">
        <f t="shared" si="13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8"/>
        <v>272882</v>
      </c>
      <c r="D55" s="229">
        <f t="shared" ref="D55" si="17">SUM(D56,D59,D67)</f>
        <v>45406</v>
      </c>
      <c r="E55" s="43">
        <f>SUM(E56,E59,E67)</f>
        <v>0</v>
      </c>
      <c r="F55" s="230">
        <f t="shared" si="10"/>
        <v>45406</v>
      </c>
      <c r="G55" s="229">
        <f>SUM(G56,G59,G67)</f>
        <v>227476</v>
      </c>
      <c r="H55" s="91">
        <f>SUM(H56,H59,H67)</f>
        <v>0</v>
      </c>
      <c r="I55" s="101">
        <f t="shared" si="11"/>
        <v>227476</v>
      </c>
      <c r="J55" s="229">
        <f>SUM(J56,J59,J67)</f>
        <v>0</v>
      </c>
      <c r="K55" s="91">
        <f>SUM(K56,K59,K67)</f>
        <v>0</v>
      </c>
      <c r="L55" s="101">
        <f t="shared" si="12"/>
        <v>0</v>
      </c>
      <c r="M55" s="123">
        <f>SUM(M56,M59,M67)</f>
        <v>0</v>
      </c>
      <c r="N55" s="114">
        <f>SUM(N56,N59,N67)</f>
        <v>0</v>
      </c>
      <c r="O55" s="141">
        <f t="shared" si="13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8"/>
        <v>256861</v>
      </c>
      <c r="D56" s="115">
        <f t="shared" ref="D56" si="18">SUM(D57:D58)</f>
        <v>37629</v>
      </c>
      <c r="E56" s="93">
        <f>SUM(E57:E58)</f>
        <v>0</v>
      </c>
      <c r="F56" s="231">
        <f t="shared" si="10"/>
        <v>37629</v>
      </c>
      <c r="G56" s="115">
        <f>SUM(G57:G58)</f>
        <v>219232</v>
      </c>
      <c r="H56" s="179">
        <f>SUM(H57:H58)</f>
        <v>0</v>
      </c>
      <c r="I56" s="94">
        <f t="shared" si="11"/>
        <v>219232</v>
      </c>
      <c r="J56" s="115">
        <f>SUM(J57:J58)</f>
        <v>0</v>
      </c>
      <c r="K56" s="179">
        <f>SUM(K57:K58)</f>
        <v>0</v>
      </c>
      <c r="L56" s="94">
        <f t="shared" si="12"/>
        <v>0</v>
      </c>
      <c r="M56" s="120">
        <f>SUM(M57:M58)</f>
        <v>0</v>
      </c>
      <c r="N56" s="93">
        <f>SUM(N57:N58)</f>
        <v>0</v>
      </c>
      <c r="O56" s="94">
        <f t="shared" si="13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8"/>
        <v>0</v>
      </c>
      <c r="D57" s="232"/>
      <c r="E57" s="47"/>
      <c r="F57" s="127">
        <f t="shared" si="10"/>
        <v>0</v>
      </c>
      <c r="G57" s="232"/>
      <c r="H57" s="180"/>
      <c r="I57" s="95">
        <f t="shared" si="11"/>
        <v>0</v>
      </c>
      <c r="J57" s="232"/>
      <c r="K57" s="180"/>
      <c r="L57" s="95">
        <f t="shared" si="12"/>
        <v>0</v>
      </c>
      <c r="M57" s="275"/>
      <c r="N57" s="47"/>
      <c r="O57" s="95">
        <f t="shared" si="13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8"/>
        <v>256861</v>
      </c>
      <c r="D58" s="233">
        <v>37629</v>
      </c>
      <c r="E58" s="52"/>
      <c r="F58" s="126">
        <f t="shared" si="10"/>
        <v>37629</v>
      </c>
      <c r="G58" s="233">
        <v>219232</v>
      </c>
      <c r="H58" s="181"/>
      <c r="I58" s="96">
        <f t="shared" si="11"/>
        <v>219232</v>
      </c>
      <c r="J58" s="233"/>
      <c r="K58" s="181"/>
      <c r="L58" s="96">
        <f t="shared" si="12"/>
        <v>0</v>
      </c>
      <c r="M58" s="110"/>
      <c r="N58" s="52"/>
      <c r="O58" s="96">
        <f t="shared" si="13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8"/>
        <v>16021</v>
      </c>
      <c r="D59" s="234">
        <f t="shared" ref="D59" si="19">SUM(D60:D66)</f>
        <v>7777</v>
      </c>
      <c r="E59" s="34">
        <f>SUM(E60:E66)</f>
        <v>0</v>
      </c>
      <c r="F59" s="131">
        <f>D59+E59</f>
        <v>7777</v>
      </c>
      <c r="G59" s="234">
        <f>SUM(G60:G66)</f>
        <v>8244</v>
      </c>
      <c r="H59" s="104">
        <f>SUM(H60:H66)</f>
        <v>0</v>
      </c>
      <c r="I59" s="98">
        <f t="shared" si="11"/>
        <v>8244</v>
      </c>
      <c r="J59" s="234">
        <f>SUM(J60:J66)</f>
        <v>0</v>
      </c>
      <c r="K59" s="104">
        <f>SUM(K60:K66)</f>
        <v>0</v>
      </c>
      <c r="L59" s="98">
        <f t="shared" si="12"/>
        <v>0</v>
      </c>
      <c r="M59" s="119">
        <f>SUM(M60:M66)</f>
        <v>0</v>
      </c>
      <c r="N59" s="34">
        <f>SUM(N60:N66)</f>
        <v>0</v>
      </c>
      <c r="O59" s="98">
        <f t="shared" si="13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8"/>
        <v>0</v>
      </c>
      <c r="D60" s="233"/>
      <c r="E60" s="52"/>
      <c r="F60" s="126">
        <f t="shared" si="10"/>
        <v>0</v>
      </c>
      <c r="G60" s="233"/>
      <c r="H60" s="181"/>
      <c r="I60" s="96">
        <f t="shared" si="11"/>
        <v>0</v>
      </c>
      <c r="J60" s="233"/>
      <c r="K60" s="181"/>
      <c r="L60" s="96">
        <f t="shared" si="12"/>
        <v>0</v>
      </c>
      <c r="M60" s="110"/>
      <c r="N60" s="52"/>
      <c r="O60" s="96">
        <f t="shared" si="13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8"/>
        <v>0</v>
      </c>
      <c r="D61" s="233"/>
      <c r="E61" s="52"/>
      <c r="F61" s="126">
        <f t="shared" si="10"/>
        <v>0</v>
      </c>
      <c r="G61" s="233"/>
      <c r="H61" s="181"/>
      <c r="I61" s="96">
        <f t="shared" si="11"/>
        <v>0</v>
      </c>
      <c r="J61" s="233"/>
      <c r="K61" s="181"/>
      <c r="L61" s="96">
        <f t="shared" si="12"/>
        <v>0</v>
      </c>
      <c r="M61" s="110"/>
      <c r="N61" s="52"/>
      <c r="O61" s="96">
        <f t="shared" si="13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8"/>
        <v>0</v>
      </c>
      <c r="D62" s="233"/>
      <c r="E62" s="52"/>
      <c r="F62" s="126">
        <f t="shared" si="10"/>
        <v>0</v>
      </c>
      <c r="G62" s="233"/>
      <c r="H62" s="181"/>
      <c r="I62" s="96">
        <f t="shared" si="11"/>
        <v>0</v>
      </c>
      <c r="J62" s="233"/>
      <c r="K62" s="181"/>
      <c r="L62" s="96">
        <f t="shared" si="12"/>
        <v>0</v>
      </c>
      <c r="M62" s="110"/>
      <c r="N62" s="52"/>
      <c r="O62" s="96">
        <f t="shared" si="13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8"/>
        <v>0</v>
      </c>
      <c r="D63" s="233"/>
      <c r="E63" s="52"/>
      <c r="F63" s="126">
        <f t="shared" si="10"/>
        <v>0</v>
      </c>
      <c r="G63" s="233"/>
      <c r="H63" s="181"/>
      <c r="I63" s="96">
        <f t="shared" si="11"/>
        <v>0</v>
      </c>
      <c r="J63" s="233"/>
      <c r="K63" s="181"/>
      <c r="L63" s="96">
        <f t="shared" si="12"/>
        <v>0</v>
      </c>
      <c r="M63" s="110"/>
      <c r="N63" s="52"/>
      <c r="O63" s="96">
        <f t="shared" si="13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8"/>
        <v>812</v>
      </c>
      <c r="D64" s="233">
        <v>812</v>
      </c>
      <c r="E64" s="52"/>
      <c r="F64" s="126">
        <f t="shared" si="10"/>
        <v>812</v>
      </c>
      <c r="G64" s="233"/>
      <c r="H64" s="181"/>
      <c r="I64" s="96">
        <f t="shared" si="11"/>
        <v>0</v>
      </c>
      <c r="J64" s="233"/>
      <c r="K64" s="181"/>
      <c r="L64" s="96">
        <f t="shared" si="12"/>
        <v>0</v>
      </c>
      <c r="M64" s="110"/>
      <c r="N64" s="52"/>
      <c r="O64" s="96">
        <f t="shared" si="13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8"/>
        <v>6659</v>
      </c>
      <c r="D65" s="233">
        <v>6659</v>
      </c>
      <c r="E65" s="52"/>
      <c r="F65" s="126">
        <f t="shared" si="10"/>
        <v>6659</v>
      </c>
      <c r="G65" s="233"/>
      <c r="H65" s="181"/>
      <c r="I65" s="96">
        <f t="shared" si="11"/>
        <v>0</v>
      </c>
      <c r="J65" s="233"/>
      <c r="K65" s="181"/>
      <c r="L65" s="96">
        <f t="shared" si="12"/>
        <v>0</v>
      </c>
      <c r="M65" s="110"/>
      <c r="N65" s="52"/>
      <c r="O65" s="96">
        <f t="shared" si="13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8"/>
        <v>306</v>
      </c>
      <c r="D66" s="233">
        <v>306</v>
      </c>
      <c r="E66" s="52"/>
      <c r="F66" s="126">
        <f t="shared" si="10"/>
        <v>306</v>
      </c>
      <c r="G66" s="233">
        <v>8244</v>
      </c>
      <c r="H66" s="181"/>
      <c r="I66" s="96"/>
      <c r="J66" s="233"/>
      <c r="K66" s="181"/>
      <c r="L66" s="96">
        <f t="shared" si="12"/>
        <v>0</v>
      </c>
      <c r="M66" s="110"/>
      <c r="N66" s="52"/>
      <c r="O66" s="96">
        <f t="shared" si="13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8"/>
        <v>0</v>
      </c>
      <c r="D67" s="235"/>
      <c r="E67" s="99"/>
      <c r="F67" s="236">
        <f t="shared" si="10"/>
        <v>0</v>
      </c>
      <c r="G67" s="235"/>
      <c r="H67" s="182"/>
      <c r="I67" s="100">
        <f t="shared" si="11"/>
        <v>0</v>
      </c>
      <c r="J67" s="235"/>
      <c r="K67" s="182"/>
      <c r="L67" s="100">
        <f t="shared" si="12"/>
        <v>0</v>
      </c>
      <c r="M67" s="282"/>
      <c r="N67" s="99"/>
      <c r="O67" s="100">
        <f t="shared" si="13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8"/>
        <v>83816</v>
      </c>
      <c r="D68" s="229">
        <f t="shared" ref="D68" si="20">SUM(D69:D70)</f>
        <v>28424</v>
      </c>
      <c r="E68" s="43">
        <f>SUM(E69:E70)</f>
        <v>0</v>
      </c>
      <c r="F68" s="230">
        <f>D68+E68</f>
        <v>28424</v>
      </c>
      <c r="G68" s="229">
        <f>SUM(G69:G70)</f>
        <v>55392</v>
      </c>
      <c r="H68" s="91">
        <f>SUM(H69:H70)</f>
        <v>0</v>
      </c>
      <c r="I68" s="101">
        <f t="shared" si="11"/>
        <v>55392</v>
      </c>
      <c r="J68" s="229">
        <f>SUM(J69:J70)</f>
        <v>0</v>
      </c>
      <c r="K68" s="91">
        <f>SUM(K69:K70)</f>
        <v>0</v>
      </c>
      <c r="L68" s="101">
        <f t="shared" si="12"/>
        <v>0</v>
      </c>
      <c r="M68" s="109">
        <f>SUM(M69:M70)</f>
        <v>0</v>
      </c>
      <c r="N68" s="43">
        <f>SUM(N69:N70)</f>
        <v>0</v>
      </c>
      <c r="O68" s="101">
        <f t="shared" si="13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8"/>
        <v>67269</v>
      </c>
      <c r="D69" s="232">
        <v>13277</v>
      </c>
      <c r="E69" s="47"/>
      <c r="F69" s="127">
        <f t="shared" si="10"/>
        <v>13277</v>
      </c>
      <c r="G69" s="232">
        <v>53992</v>
      </c>
      <c r="H69" s="180"/>
      <c r="I69" s="95">
        <f t="shared" si="11"/>
        <v>53992</v>
      </c>
      <c r="J69" s="232"/>
      <c r="K69" s="180"/>
      <c r="L69" s="95">
        <f t="shared" si="12"/>
        <v>0</v>
      </c>
      <c r="M69" s="275"/>
      <c r="N69" s="47"/>
      <c r="O69" s="95">
        <f t="shared" si="13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8"/>
        <v>16547</v>
      </c>
      <c r="D70" s="234">
        <f t="shared" ref="D70" si="21">SUM(D71:D75)</f>
        <v>15147</v>
      </c>
      <c r="E70" s="34">
        <f>SUM(E71:E75)</f>
        <v>0</v>
      </c>
      <c r="F70" s="131">
        <f t="shared" si="10"/>
        <v>15147</v>
      </c>
      <c r="G70" s="234">
        <f>SUM(G71:G75)</f>
        <v>1400</v>
      </c>
      <c r="H70" s="104">
        <f>SUM(H71:H75)</f>
        <v>0</v>
      </c>
      <c r="I70" s="98">
        <f t="shared" si="11"/>
        <v>1400</v>
      </c>
      <c r="J70" s="234">
        <f>SUM(J71:J75)</f>
        <v>0</v>
      </c>
      <c r="K70" s="104">
        <f>SUM(K71:K75)</f>
        <v>0</v>
      </c>
      <c r="L70" s="98">
        <f t="shared" si="12"/>
        <v>0</v>
      </c>
      <c r="M70" s="119">
        <f>SUM(M71:M75)</f>
        <v>0</v>
      </c>
      <c r="N70" s="34">
        <f>SUM(N71:N75)</f>
        <v>0</v>
      </c>
      <c r="O70" s="98">
        <f t="shared" si="13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8"/>
        <v>12278</v>
      </c>
      <c r="D71" s="233">
        <v>10878</v>
      </c>
      <c r="E71" s="52"/>
      <c r="F71" s="126">
        <f t="shared" si="10"/>
        <v>10878</v>
      </c>
      <c r="G71" s="233">
        <v>1400</v>
      </c>
      <c r="H71" s="181"/>
      <c r="I71" s="96">
        <f t="shared" si="11"/>
        <v>1400</v>
      </c>
      <c r="J71" s="233"/>
      <c r="K71" s="181"/>
      <c r="L71" s="96">
        <f t="shared" si="12"/>
        <v>0</v>
      </c>
      <c r="M71" s="110"/>
      <c r="N71" s="52"/>
      <c r="O71" s="96">
        <f t="shared" si="13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8"/>
        <v>0</v>
      </c>
      <c r="D72" s="233"/>
      <c r="E72" s="52"/>
      <c r="F72" s="126">
        <f t="shared" si="10"/>
        <v>0</v>
      </c>
      <c r="G72" s="233"/>
      <c r="H72" s="181"/>
      <c r="I72" s="96">
        <f t="shared" si="11"/>
        <v>0</v>
      </c>
      <c r="J72" s="233"/>
      <c r="K72" s="181"/>
      <c r="L72" s="96">
        <f t="shared" si="12"/>
        <v>0</v>
      </c>
      <c r="M72" s="110"/>
      <c r="N72" s="52"/>
      <c r="O72" s="96">
        <f t="shared" si="13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8"/>
        <v>0</v>
      </c>
      <c r="D73" s="233"/>
      <c r="E73" s="52"/>
      <c r="F73" s="126">
        <f t="shared" si="10"/>
        <v>0</v>
      </c>
      <c r="G73" s="233"/>
      <c r="H73" s="181"/>
      <c r="I73" s="96">
        <f t="shared" si="11"/>
        <v>0</v>
      </c>
      <c r="J73" s="233"/>
      <c r="K73" s="181"/>
      <c r="L73" s="96">
        <f t="shared" si="12"/>
        <v>0</v>
      </c>
      <c r="M73" s="110"/>
      <c r="N73" s="52"/>
      <c r="O73" s="96">
        <f t="shared" si="13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8"/>
        <v>4269</v>
      </c>
      <c r="D74" s="233">
        <v>4269</v>
      </c>
      <c r="E74" s="52"/>
      <c r="F74" s="126">
        <f t="shared" si="10"/>
        <v>4269</v>
      </c>
      <c r="G74" s="233"/>
      <c r="H74" s="181"/>
      <c r="I74" s="96">
        <f t="shared" si="11"/>
        <v>0</v>
      </c>
      <c r="J74" s="233"/>
      <c r="K74" s="181"/>
      <c r="L74" s="96">
        <f t="shared" si="12"/>
        <v>0</v>
      </c>
      <c r="M74" s="110"/>
      <c r="N74" s="52"/>
      <c r="O74" s="96">
        <f t="shared" si="13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8"/>
        <v>0</v>
      </c>
      <c r="D75" s="233"/>
      <c r="E75" s="52"/>
      <c r="F75" s="126">
        <f t="shared" si="10"/>
        <v>0</v>
      </c>
      <c r="G75" s="233"/>
      <c r="H75" s="181"/>
      <c r="I75" s="96">
        <f t="shared" si="11"/>
        <v>0</v>
      </c>
      <c r="J75" s="233"/>
      <c r="K75" s="181"/>
      <c r="L75" s="96">
        <f t="shared" si="12"/>
        <v>0</v>
      </c>
      <c r="M75" s="110"/>
      <c r="N75" s="52"/>
      <c r="O75" s="96">
        <f t="shared" si="13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8"/>
        <v>12225</v>
      </c>
      <c r="D76" s="227">
        <f t="shared" ref="D76" si="22">SUM(D77,D84,D131,D165,D166,D173)</f>
        <v>9475</v>
      </c>
      <c r="E76" s="88">
        <f>SUM(E77,E84,E131,E165,E166,E173)</f>
        <v>0</v>
      </c>
      <c r="F76" s="228">
        <f t="shared" si="10"/>
        <v>9475</v>
      </c>
      <c r="G76" s="227">
        <f>SUM(G77,G84,G131,G165,G166,G173)</f>
        <v>0</v>
      </c>
      <c r="H76" s="178">
        <f>SUM(H77,H84,H131,H165,H166,H173)</f>
        <v>2750</v>
      </c>
      <c r="I76" s="89">
        <f t="shared" si="11"/>
        <v>2750</v>
      </c>
      <c r="J76" s="227">
        <f>SUM(J77,J84,J131,J165,J166,J173)</f>
        <v>0</v>
      </c>
      <c r="K76" s="178">
        <f>SUM(K77,K84,K131,K165,K166,K173)</f>
        <v>0</v>
      </c>
      <c r="L76" s="89">
        <f t="shared" si="12"/>
        <v>0</v>
      </c>
      <c r="M76" s="122">
        <f>SUM(M77,M84,M131,M165,M166,M173)</f>
        <v>0</v>
      </c>
      <c r="N76" s="88">
        <f>SUM(N77,N84,N131,N165,N166,N173)</f>
        <v>0</v>
      </c>
      <c r="O76" s="89">
        <f t="shared" si="13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8"/>
        <v>0</v>
      </c>
      <c r="D77" s="229">
        <f t="shared" ref="D77" si="23">SUM(D78,D81)</f>
        <v>0</v>
      </c>
      <c r="E77" s="43">
        <f>SUM(E78,E81)</f>
        <v>0</v>
      </c>
      <c r="F77" s="230">
        <f t="shared" si="10"/>
        <v>0</v>
      </c>
      <c r="G77" s="229">
        <f>SUM(G78,G81)</f>
        <v>0</v>
      </c>
      <c r="H77" s="91">
        <f>SUM(H78,H81)</f>
        <v>0</v>
      </c>
      <c r="I77" s="101">
        <f t="shared" si="11"/>
        <v>0</v>
      </c>
      <c r="J77" s="229">
        <f>SUM(J78,J81)</f>
        <v>0</v>
      </c>
      <c r="K77" s="91">
        <f>SUM(K78,K81)</f>
        <v>0</v>
      </c>
      <c r="L77" s="101">
        <f t="shared" si="12"/>
        <v>0</v>
      </c>
      <c r="M77" s="109">
        <f>SUM(M78,M81)</f>
        <v>0</v>
      </c>
      <c r="N77" s="43">
        <f>SUM(N78,N81)</f>
        <v>0</v>
      </c>
      <c r="O77" s="101">
        <f t="shared" si="13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8"/>
        <v>0</v>
      </c>
      <c r="D78" s="237">
        <f t="shared" ref="D78" si="24">SUM(D79:D80)</f>
        <v>0</v>
      </c>
      <c r="E78" s="60">
        <f>SUM(E79:E80)</f>
        <v>0</v>
      </c>
      <c r="F78" s="238">
        <f t="shared" si="10"/>
        <v>0</v>
      </c>
      <c r="G78" s="237">
        <f>SUM(G79:G80)</f>
        <v>0</v>
      </c>
      <c r="H78" s="183">
        <f>SUM(H79:H80)</f>
        <v>0</v>
      </c>
      <c r="I78" s="103">
        <f t="shared" si="11"/>
        <v>0</v>
      </c>
      <c r="J78" s="237">
        <f>SUM(J79:J80)</f>
        <v>0</v>
      </c>
      <c r="K78" s="183">
        <f>SUM(K79:K80)</f>
        <v>0</v>
      </c>
      <c r="L78" s="103">
        <f t="shared" si="12"/>
        <v>0</v>
      </c>
      <c r="M78" s="124">
        <f>SUM(M79:M80)</f>
        <v>0</v>
      </c>
      <c r="N78" s="60">
        <f>SUM(N79:N80)</f>
        <v>0</v>
      </c>
      <c r="O78" s="103">
        <f t="shared" si="13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8"/>
        <v>0</v>
      </c>
      <c r="D79" s="233"/>
      <c r="E79" s="52"/>
      <c r="F79" s="126">
        <f t="shared" si="10"/>
        <v>0</v>
      </c>
      <c r="G79" s="233"/>
      <c r="H79" s="181"/>
      <c r="I79" s="96">
        <f t="shared" si="11"/>
        <v>0</v>
      </c>
      <c r="J79" s="233"/>
      <c r="K79" s="181"/>
      <c r="L79" s="96">
        <f t="shared" si="12"/>
        <v>0</v>
      </c>
      <c r="M79" s="110"/>
      <c r="N79" s="52"/>
      <c r="O79" s="96">
        <f t="shared" si="13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8"/>
        <v>0</v>
      </c>
      <c r="D80" s="233"/>
      <c r="E80" s="52"/>
      <c r="F80" s="126">
        <f t="shared" si="10"/>
        <v>0</v>
      </c>
      <c r="G80" s="233"/>
      <c r="H80" s="181"/>
      <c r="I80" s="96">
        <f t="shared" si="11"/>
        <v>0</v>
      </c>
      <c r="J80" s="233"/>
      <c r="K80" s="181"/>
      <c r="L80" s="96">
        <f t="shared" si="12"/>
        <v>0</v>
      </c>
      <c r="M80" s="110"/>
      <c r="N80" s="52"/>
      <c r="O80" s="96">
        <f t="shared" si="13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8"/>
        <v>0</v>
      </c>
      <c r="D81" s="234">
        <f t="shared" ref="D81" si="25">SUM(D82:D83)</f>
        <v>0</v>
      </c>
      <c r="E81" s="34">
        <f>SUM(E82:E83)</f>
        <v>0</v>
      </c>
      <c r="F81" s="131">
        <f t="shared" si="10"/>
        <v>0</v>
      </c>
      <c r="G81" s="234">
        <f>SUM(G82:G83)</f>
        <v>0</v>
      </c>
      <c r="H81" s="104">
        <f>SUM(H82:H83)</f>
        <v>0</v>
      </c>
      <c r="I81" s="98">
        <f t="shared" si="11"/>
        <v>0</v>
      </c>
      <c r="J81" s="234">
        <f>SUM(J82:J83)</f>
        <v>0</v>
      </c>
      <c r="K81" s="104">
        <f>SUM(K82:K83)</f>
        <v>0</v>
      </c>
      <c r="L81" s="98">
        <f t="shared" si="12"/>
        <v>0</v>
      </c>
      <c r="M81" s="119">
        <f>SUM(M82:M83)</f>
        <v>0</v>
      </c>
      <c r="N81" s="34">
        <f>SUM(N82:N83)</f>
        <v>0</v>
      </c>
      <c r="O81" s="98">
        <f t="shared" si="13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8"/>
        <v>0</v>
      </c>
      <c r="D82" s="233"/>
      <c r="E82" s="52"/>
      <c r="F82" s="126">
        <f t="shared" si="10"/>
        <v>0</v>
      </c>
      <c r="G82" s="233"/>
      <c r="H82" s="181"/>
      <c r="I82" s="96">
        <f t="shared" si="11"/>
        <v>0</v>
      </c>
      <c r="J82" s="233"/>
      <c r="K82" s="181"/>
      <c r="L82" s="96">
        <f t="shared" si="12"/>
        <v>0</v>
      </c>
      <c r="M82" s="110"/>
      <c r="N82" s="52"/>
      <c r="O82" s="96">
        <f t="shared" si="13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8"/>
        <v>0</v>
      </c>
      <c r="D83" s="233"/>
      <c r="E83" s="52"/>
      <c r="F83" s="126">
        <f t="shared" si="10"/>
        <v>0</v>
      </c>
      <c r="G83" s="233"/>
      <c r="H83" s="181"/>
      <c r="I83" s="96">
        <f t="shared" si="11"/>
        <v>0</v>
      </c>
      <c r="J83" s="233"/>
      <c r="K83" s="181"/>
      <c r="L83" s="96">
        <f t="shared" si="12"/>
        <v>0</v>
      </c>
      <c r="M83" s="110"/>
      <c r="N83" s="52"/>
      <c r="O83" s="96">
        <f t="shared" si="13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8"/>
        <v>1599</v>
      </c>
      <c r="D84" s="229">
        <f t="shared" ref="D84" si="26">SUM(D85,D90,D96,D104,D113,D117,D123,D129)</f>
        <v>1599</v>
      </c>
      <c r="E84" s="43">
        <f>SUM(E85,E90,E96,E104,E113,E117,E123,E129)</f>
        <v>0</v>
      </c>
      <c r="F84" s="230">
        <f t="shared" si="10"/>
        <v>1599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11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12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13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8"/>
        <v>673</v>
      </c>
      <c r="D85" s="115">
        <f t="shared" ref="D85" si="27">SUM(D86:D89)</f>
        <v>673</v>
      </c>
      <c r="E85" s="93">
        <f>SUM(E86:E89)</f>
        <v>0</v>
      </c>
      <c r="F85" s="231">
        <f t="shared" si="10"/>
        <v>673</v>
      </c>
      <c r="G85" s="115">
        <f>SUM(G86:G89)</f>
        <v>0</v>
      </c>
      <c r="H85" s="179">
        <f>SUM(H86:H89)</f>
        <v>0</v>
      </c>
      <c r="I85" s="94">
        <f t="shared" si="11"/>
        <v>0</v>
      </c>
      <c r="J85" s="115">
        <f>SUM(J86:J89)</f>
        <v>0</v>
      </c>
      <c r="K85" s="179">
        <f>SUM(K86:K89)</f>
        <v>0</v>
      </c>
      <c r="L85" s="94">
        <f t="shared" si="12"/>
        <v>0</v>
      </c>
      <c r="M85" s="120">
        <f>SUM(M86:M89)</f>
        <v>0</v>
      </c>
      <c r="N85" s="93">
        <f>SUM(N86:N89)</f>
        <v>0</v>
      </c>
      <c r="O85" s="94">
        <f t="shared" si="13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8"/>
        <v>0</v>
      </c>
      <c r="D86" s="232"/>
      <c r="E86" s="47"/>
      <c r="F86" s="127">
        <f t="shared" si="10"/>
        <v>0</v>
      </c>
      <c r="G86" s="232"/>
      <c r="H86" s="180"/>
      <c r="I86" s="95">
        <f t="shared" si="11"/>
        <v>0</v>
      </c>
      <c r="J86" s="232"/>
      <c r="K86" s="180"/>
      <c r="L86" s="95">
        <f t="shared" si="12"/>
        <v>0</v>
      </c>
      <c r="M86" s="275"/>
      <c r="N86" s="47"/>
      <c r="O86" s="95">
        <f t="shared" si="13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8"/>
        <v>403</v>
      </c>
      <c r="D87" s="233">
        <v>403</v>
      </c>
      <c r="E87" s="52"/>
      <c r="F87" s="126">
        <f t="shared" si="10"/>
        <v>403</v>
      </c>
      <c r="G87" s="233"/>
      <c r="H87" s="181"/>
      <c r="I87" s="96">
        <f t="shared" si="11"/>
        <v>0</v>
      </c>
      <c r="J87" s="233"/>
      <c r="K87" s="181"/>
      <c r="L87" s="96">
        <f t="shared" si="12"/>
        <v>0</v>
      </c>
      <c r="M87" s="110"/>
      <c r="N87" s="52"/>
      <c r="O87" s="96">
        <f t="shared" si="13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8"/>
        <v>234</v>
      </c>
      <c r="D88" s="233">
        <v>234</v>
      </c>
      <c r="E88" s="52"/>
      <c r="F88" s="126">
        <f t="shared" si="10"/>
        <v>234</v>
      </c>
      <c r="G88" s="233"/>
      <c r="H88" s="181"/>
      <c r="I88" s="96">
        <f t="shared" si="11"/>
        <v>0</v>
      </c>
      <c r="J88" s="233"/>
      <c r="K88" s="181"/>
      <c r="L88" s="96">
        <f t="shared" si="12"/>
        <v>0</v>
      </c>
      <c r="M88" s="110"/>
      <c r="N88" s="52"/>
      <c r="O88" s="96">
        <f t="shared" si="13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8"/>
        <v>36</v>
      </c>
      <c r="D89" s="233">
        <v>36</v>
      </c>
      <c r="E89" s="52"/>
      <c r="F89" s="126">
        <f t="shared" si="10"/>
        <v>36</v>
      </c>
      <c r="G89" s="233"/>
      <c r="H89" s="181"/>
      <c r="I89" s="96">
        <f t="shared" si="11"/>
        <v>0</v>
      </c>
      <c r="J89" s="233"/>
      <c r="K89" s="181"/>
      <c r="L89" s="96">
        <f t="shared" si="12"/>
        <v>0</v>
      </c>
      <c r="M89" s="110"/>
      <c r="N89" s="52"/>
      <c r="O89" s="96">
        <f t="shared" si="13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8"/>
        <v>0</v>
      </c>
      <c r="D90" s="234">
        <f t="shared" ref="D90" si="28">SUM(D91:D95)</f>
        <v>0</v>
      </c>
      <c r="E90" s="34">
        <f>SUM(E91:E95)</f>
        <v>0</v>
      </c>
      <c r="F90" s="131">
        <f t="shared" si="10"/>
        <v>0</v>
      </c>
      <c r="G90" s="234">
        <f>SUM(G91:G95)</f>
        <v>0</v>
      </c>
      <c r="H90" s="104">
        <f>SUM(H91:H95)</f>
        <v>0</v>
      </c>
      <c r="I90" s="98">
        <f t="shared" si="11"/>
        <v>0</v>
      </c>
      <c r="J90" s="234">
        <f>SUM(J91:J95)</f>
        <v>0</v>
      </c>
      <c r="K90" s="104">
        <f>SUM(K91:K95)</f>
        <v>0</v>
      </c>
      <c r="L90" s="98">
        <f t="shared" si="12"/>
        <v>0</v>
      </c>
      <c r="M90" s="119">
        <f>SUM(M91:M95)</f>
        <v>0</v>
      </c>
      <c r="N90" s="34">
        <f>SUM(N91:N95)</f>
        <v>0</v>
      </c>
      <c r="O90" s="98">
        <f t="shared" si="13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8"/>
        <v>0</v>
      </c>
      <c r="D91" s="233"/>
      <c r="E91" s="52"/>
      <c r="F91" s="126">
        <f t="shared" si="10"/>
        <v>0</v>
      </c>
      <c r="G91" s="233"/>
      <c r="H91" s="181"/>
      <c r="I91" s="96">
        <f t="shared" si="11"/>
        <v>0</v>
      </c>
      <c r="J91" s="233"/>
      <c r="K91" s="181"/>
      <c r="L91" s="96">
        <f t="shared" si="12"/>
        <v>0</v>
      </c>
      <c r="M91" s="110"/>
      <c r="N91" s="52"/>
      <c r="O91" s="96">
        <f t="shared" si="13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8"/>
        <v>0</v>
      </c>
      <c r="D92" s="233"/>
      <c r="E92" s="52"/>
      <c r="F92" s="126">
        <f t="shared" si="10"/>
        <v>0</v>
      </c>
      <c r="G92" s="233"/>
      <c r="H92" s="181"/>
      <c r="I92" s="96">
        <f t="shared" si="11"/>
        <v>0</v>
      </c>
      <c r="J92" s="233"/>
      <c r="K92" s="181"/>
      <c r="L92" s="96">
        <f t="shared" si="12"/>
        <v>0</v>
      </c>
      <c r="M92" s="110"/>
      <c r="N92" s="52"/>
      <c r="O92" s="96">
        <f t="shared" si="13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8"/>
        <v>0</v>
      </c>
      <c r="D93" s="233"/>
      <c r="E93" s="52"/>
      <c r="F93" s="126">
        <f t="shared" si="10"/>
        <v>0</v>
      </c>
      <c r="G93" s="233"/>
      <c r="H93" s="181"/>
      <c r="I93" s="96">
        <f t="shared" si="11"/>
        <v>0</v>
      </c>
      <c r="J93" s="233"/>
      <c r="K93" s="181"/>
      <c r="L93" s="96">
        <f t="shared" si="12"/>
        <v>0</v>
      </c>
      <c r="M93" s="110"/>
      <c r="N93" s="52"/>
      <c r="O93" s="96">
        <f t="shared" si="13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8"/>
        <v>0</v>
      </c>
      <c r="D94" s="233"/>
      <c r="E94" s="52"/>
      <c r="F94" s="126">
        <f t="shared" si="10"/>
        <v>0</v>
      </c>
      <c r="G94" s="233"/>
      <c r="H94" s="181"/>
      <c r="I94" s="96">
        <f t="shared" si="11"/>
        <v>0</v>
      </c>
      <c r="J94" s="233"/>
      <c r="K94" s="181"/>
      <c r="L94" s="96">
        <f t="shared" si="12"/>
        <v>0</v>
      </c>
      <c r="M94" s="110"/>
      <c r="N94" s="52"/>
      <c r="O94" s="96">
        <f t="shared" si="13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8"/>
        <v>0</v>
      </c>
      <c r="D95" s="233"/>
      <c r="E95" s="52"/>
      <c r="F95" s="126">
        <f t="shared" si="10"/>
        <v>0</v>
      </c>
      <c r="G95" s="233"/>
      <c r="H95" s="181"/>
      <c r="I95" s="96">
        <f t="shared" si="11"/>
        <v>0</v>
      </c>
      <c r="J95" s="233"/>
      <c r="K95" s="181"/>
      <c r="L95" s="96">
        <f t="shared" si="12"/>
        <v>0</v>
      </c>
      <c r="M95" s="110"/>
      <c r="N95" s="52"/>
      <c r="O95" s="96">
        <f t="shared" si="13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8"/>
        <v>669</v>
      </c>
      <c r="D96" s="234">
        <f t="shared" ref="D96" si="29">SUM(D97:D103)</f>
        <v>669</v>
      </c>
      <c r="E96" s="34">
        <f>SUM(E97:E103)</f>
        <v>0</v>
      </c>
      <c r="F96" s="131">
        <f t="shared" si="10"/>
        <v>669</v>
      </c>
      <c r="G96" s="234">
        <f>SUM(G97:G103)</f>
        <v>0</v>
      </c>
      <c r="H96" s="104">
        <f>SUM(H97:H103)</f>
        <v>0</v>
      </c>
      <c r="I96" s="98">
        <f t="shared" si="11"/>
        <v>0</v>
      </c>
      <c r="J96" s="234">
        <f>SUM(J97:J103)</f>
        <v>0</v>
      </c>
      <c r="K96" s="104">
        <f>SUM(K97:K103)</f>
        <v>0</v>
      </c>
      <c r="L96" s="98">
        <f t="shared" si="12"/>
        <v>0</v>
      </c>
      <c r="M96" s="119">
        <f>SUM(M97:M103)</f>
        <v>0</v>
      </c>
      <c r="N96" s="34">
        <f>SUM(N97:N103)</f>
        <v>0</v>
      </c>
      <c r="O96" s="98">
        <f t="shared" si="13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8"/>
        <v>0</v>
      </c>
      <c r="D97" s="233"/>
      <c r="E97" s="52"/>
      <c r="F97" s="126">
        <f t="shared" si="10"/>
        <v>0</v>
      </c>
      <c r="G97" s="233"/>
      <c r="H97" s="181"/>
      <c r="I97" s="96">
        <f t="shared" si="11"/>
        <v>0</v>
      </c>
      <c r="J97" s="233"/>
      <c r="K97" s="181"/>
      <c r="L97" s="96">
        <f t="shared" si="12"/>
        <v>0</v>
      </c>
      <c r="M97" s="110"/>
      <c r="N97" s="52"/>
      <c r="O97" s="96">
        <f t="shared" si="13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8"/>
        <v>0</v>
      </c>
      <c r="D98" s="233"/>
      <c r="E98" s="52"/>
      <c r="F98" s="126">
        <f t="shared" si="10"/>
        <v>0</v>
      </c>
      <c r="G98" s="233"/>
      <c r="H98" s="181"/>
      <c r="I98" s="96">
        <f t="shared" si="11"/>
        <v>0</v>
      </c>
      <c r="J98" s="233"/>
      <c r="K98" s="181"/>
      <c r="L98" s="96">
        <f t="shared" si="12"/>
        <v>0</v>
      </c>
      <c r="M98" s="110"/>
      <c r="N98" s="52"/>
      <c r="O98" s="96">
        <f t="shared" si="13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8"/>
        <v>0</v>
      </c>
      <c r="D99" s="232"/>
      <c r="E99" s="47"/>
      <c r="F99" s="127">
        <f t="shared" si="10"/>
        <v>0</v>
      </c>
      <c r="G99" s="232"/>
      <c r="H99" s="180"/>
      <c r="I99" s="95">
        <f t="shared" si="11"/>
        <v>0</v>
      </c>
      <c r="J99" s="232"/>
      <c r="K99" s="180"/>
      <c r="L99" s="95">
        <f t="shared" si="12"/>
        <v>0</v>
      </c>
      <c r="M99" s="275"/>
      <c r="N99" s="47"/>
      <c r="O99" s="95">
        <f t="shared" si="13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8"/>
        <v>60</v>
      </c>
      <c r="D100" s="233">
        <v>60</v>
      </c>
      <c r="E100" s="52"/>
      <c r="F100" s="126">
        <f t="shared" si="10"/>
        <v>60</v>
      </c>
      <c r="G100" s="233"/>
      <c r="H100" s="181"/>
      <c r="I100" s="96">
        <f t="shared" si="11"/>
        <v>0</v>
      </c>
      <c r="J100" s="233"/>
      <c r="K100" s="181"/>
      <c r="L100" s="96">
        <f t="shared" si="12"/>
        <v>0</v>
      </c>
      <c r="M100" s="110"/>
      <c r="N100" s="52"/>
      <c r="O100" s="96">
        <f t="shared" si="13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8"/>
        <v>0</v>
      </c>
      <c r="D101" s="233"/>
      <c r="E101" s="52"/>
      <c r="F101" s="126">
        <f t="shared" si="10"/>
        <v>0</v>
      </c>
      <c r="G101" s="233"/>
      <c r="H101" s="181"/>
      <c r="I101" s="96">
        <f t="shared" si="11"/>
        <v>0</v>
      </c>
      <c r="J101" s="233"/>
      <c r="K101" s="181"/>
      <c r="L101" s="96">
        <f t="shared" si="12"/>
        <v>0</v>
      </c>
      <c r="M101" s="110"/>
      <c r="N101" s="52"/>
      <c r="O101" s="96">
        <f t="shared" si="13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8"/>
        <v>0</v>
      </c>
      <c r="D102" s="233"/>
      <c r="E102" s="52"/>
      <c r="F102" s="126">
        <f t="shared" si="10"/>
        <v>0</v>
      </c>
      <c r="G102" s="233"/>
      <c r="H102" s="181"/>
      <c r="I102" s="96">
        <f t="shared" si="11"/>
        <v>0</v>
      </c>
      <c r="J102" s="233"/>
      <c r="K102" s="181"/>
      <c r="L102" s="96">
        <f t="shared" si="12"/>
        <v>0</v>
      </c>
      <c r="M102" s="110"/>
      <c r="N102" s="52"/>
      <c r="O102" s="96">
        <f t="shared" si="13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8"/>
        <v>609</v>
      </c>
      <c r="D103" s="233">
        <f>87+72+450</f>
        <v>609</v>
      </c>
      <c r="E103" s="52"/>
      <c r="F103" s="126">
        <f t="shared" si="10"/>
        <v>609</v>
      </c>
      <c r="G103" s="233"/>
      <c r="H103" s="181"/>
      <c r="I103" s="96">
        <f t="shared" si="11"/>
        <v>0</v>
      </c>
      <c r="J103" s="233"/>
      <c r="K103" s="181"/>
      <c r="L103" s="96">
        <f t="shared" si="12"/>
        <v>0</v>
      </c>
      <c r="M103" s="110"/>
      <c r="N103" s="52"/>
      <c r="O103" s="96">
        <f t="shared" si="13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8"/>
        <v>257</v>
      </c>
      <c r="D104" s="234">
        <f t="shared" ref="D104" si="30">SUM(D105:D112)</f>
        <v>257</v>
      </c>
      <c r="E104" s="34">
        <f>SUM(E105:E112)</f>
        <v>0</v>
      </c>
      <c r="F104" s="131">
        <f t="shared" si="10"/>
        <v>257</v>
      </c>
      <c r="G104" s="234">
        <f>SUM(G105:G112)</f>
        <v>0</v>
      </c>
      <c r="H104" s="104">
        <f>SUM(H105:H112)</f>
        <v>0</v>
      </c>
      <c r="I104" s="98">
        <f t="shared" si="11"/>
        <v>0</v>
      </c>
      <c r="J104" s="234">
        <f>SUM(J105:J112)</f>
        <v>0</v>
      </c>
      <c r="K104" s="104">
        <f>SUM(K105:K112)</f>
        <v>0</v>
      </c>
      <c r="L104" s="98">
        <f t="shared" si="12"/>
        <v>0</v>
      </c>
      <c r="M104" s="119">
        <f>SUM(M105:M112)</f>
        <v>0</v>
      </c>
      <c r="N104" s="34">
        <f>SUM(N105:N112)</f>
        <v>0</v>
      </c>
      <c r="O104" s="98">
        <f t="shared" si="13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8"/>
        <v>0</v>
      </c>
      <c r="D105" s="233"/>
      <c r="E105" s="52"/>
      <c r="F105" s="126">
        <f t="shared" si="10"/>
        <v>0</v>
      </c>
      <c r="G105" s="233"/>
      <c r="H105" s="181"/>
      <c r="I105" s="96">
        <f t="shared" si="11"/>
        <v>0</v>
      </c>
      <c r="J105" s="233"/>
      <c r="K105" s="181"/>
      <c r="L105" s="96">
        <f t="shared" si="12"/>
        <v>0</v>
      </c>
      <c r="M105" s="110"/>
      <c r="N105" s="52"/>
      <c r="O105" s="96">
        <f t="shared" si="13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8"/>
        <v>0</v>
      </c>
      <c r="D106" s="233"/>
      <c r="E106" s="52"/>
      <c r="F106" s="126">
        <f t="shared" si="10"/>
        <v>0</v>
      </c>
      <c r="G106" s="233"/>
      <c r="H106" s="181"/>
      <c r="I106" s="96">
        <f t="shared" si="11"/>
        <v>0</v>
      </c>
      <c r="J106" s="233"/>
      <c r="K106" s="181"/>
      <c r="L106" s="96">
        <f t="shared" si="12"/>
        <v>0</v>
      </c>
      <c r="M106" s="110"/>
      <c r="N106" s="52"/>
      <c r="O106" s="96">
        <f t="shared" si="13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8"/>
        <v>143</v>
      </c>
      <c r="D107" s="233">
        <v>143</v>
      </c>
      <c r="E107" s="52"/>
      <c r="F107" s="126">
        <f t="shared" si="10"/>
        <v>143</v>
      </c>
      <c r="G107" s="233"/>
      <c r="H107" s="181"/>
      <c r="I107" s="96">
        <f t="shared" si="11"/>
        <v>0</v>
      </c>
      <c r="J107" s="233"/>
      <c r="K107" s="181"/>
      <c r="L107" s="96">
        <f t="shared" si="12"/>
        <v>0</v>
      </c>
      <c r="M107" s="110"/>
      <c r="N107" s="52"/>
      <c r="O107" s="96">
        <f t="shared" si="13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8"/>
        <v>114</v>
      </c>
      <c r="D108" s="233">
        <v>114</v>
      </c>
      <c r="E108" s="52"/>
      <c r="F108" s="126">
        <f t="shared" si="10"/>
        <v>114</v>
      </c>
      <c r="G108" s="233"/>
      <c r="H108" s="181"/>
      <c r="I108" s="96">
        <f t="shared" si="11"/>
        <v>0</v>
      </c>
      <c r="J108" s="233"/>
      <c r="K108" s="181"/>
      <c r="L108" s="96">
        <f t="shared" si="12"/>
        <v>0</v>
      </c>
      <c r="M108" s="110"/>
      <c r="N108" s="52"/>
      <c r="O108" s="96">
        <f t="shared" si="13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8"/>
        <v>0</v>
      </c>
      <c r="D109" s="233"/>
      <c r="E109" s="52"/>
      <c r="F109" s="126">
        <f t="shared" si="10"/>
        <v>0</v>
      </c>
      <c r="G109" s="233"/>
      <c r="H109" s="181"/>
      <c r="I109" s="96">
        <f t="shared" si="11"/>
        <v>0</v>
      </c>
      <c r="J109" s="233"/>
      <c r="K109" s="181"/>
      <c r="L109" s="96">
        <f t="shared" si="12"/>
        <v>0</v>
      </c>
      <c r="M109" s="110"/>
      <c r="N109" s="52"/>
      <c r="O109" s="96">
        <f t="shared" si="13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8"/>
        <v>0</v>
      </c>
      <c r="D110" s="233"/>
      <c r="E110" s="52"/>
      <c r="F110" s="126">
        <f t="shared" si="10"/>
        <v>0</v>
      </c>
      <c r="G110" s="233"/>
      <c r="H110" s="181"/>
      <c r="I110" s="96">
        <f t="shared" si="11"/>
        <v>0</v>
      </c>
      <c r="J110" s="233"/>
      <c r="K110" s="181"/>
      <c r="L110" s="96">
        <f t="shared" si="12"/>
        <v>0</v>
      </c>
      <c r="M110" s="110"/>
      <c r="N110" s="52"/>
      <c r="O110" s="96">
        <f t="shared" si="13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8"/>
        <v>0</v>
      </c>
      <c r="D111" s="233"/>
      <c r="E111" s="52"/>
      <c r="F111" s="126">
        <f t="shared" si="10"/>
        <v>0</v>
      </c>
      <c r="G111" s="233"/>
      <c r="H111" s="181"/>
      <c r="I111" s="96">
        <f t="shared" si="11"/>
        <v>0</v>
      </c>
      <c r="J111" s="233"/>
      <c r="K111" s="181"/>
      <c r="L111" s="96">
        <f t="shared" si="12"/>
        <v>0</v>
      </c>
      <c r="M111" s="110"/>
      <c r="N111" s="52"/>
      <c r="O111" s="96">
        <f t="shared" si="13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8"/>
        <v>0</v>
      </c>
      <c r="D112" s="233"/>
      <c r="E112" s="52"/>
      <c r="F112" s="126">
        <f t="shared" si="10"/>
        <v>0</v>
      </c>
      <c r="G112" s="233"/>
      <c r="H112" s="181"/>
      <c r="I112" s="96">
        <f t="shared" si="11"/>
        <v>0</v>
      </c>
      <c r="J112" s="233"/>
      <c r="K112" s="181"/>
      <c r="L112" s="96">
        <f t="shared" si="12"/>
        <v>0</v>
      </c>
      <c r="M112" s="110"/>
      <c r="N112" s="52"/>
      <c r="O112" s="96">
        <f t="shared" si="13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8"/>
        <v>0</v>
      </c>
      <c r="D113" s="234">
        <f t="shared" ref="D113" si="31">SUM(D114:D116)</f>
        <v>0</v>
      </c>
      <c r="E113" s="34">
        <f>SUM(E114:E116)</f>
        <v>0</v>
      </c>
      <c r="F113" s="131">
        <f t="shared" si="10"/>
        <v>0</v>
      </c>
      <c r="G113" s="234">
        <f>SUM(G114:G116)</f>
        <v>0</v>
      </c>
      <c r="H113" s="104">
        <f>SUM(H114:H116)</f>
        <v>0</v>
      </c>
      <c r="I113" s="98">
        <f t="shared" si="11"/>
        <v>0</v>
      </c>
      <c r="J113" s="234">
        <f>SUM(J114:J116)</f>
        <v>0</v>
      </c>
      <c r="K113" s="104">
        <f>SUM(K114:K116)</f>
        <v>0</v>
      </c>
      <c r="L113" s="98">
        <f t="shared" si="12"/>
        <v>0</v>
      </c>
      <c r="M113" s="119">
        <f>SUM(M114:M116)</f>
        <v>0</v>
      </c>
      <c r="N113" s="34">
        <f>SUM(N114:N116)</f>
        <v>0</v>
      </c>
      <c r="O113" s="98">
        <f t="shared" si="13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8"/>
        <v>0</v>
      </c>
      <c r="D114" s="233"/>
      <c r="E114" s="52"/>
      <c r="F114" s="126">
        <f t="shared" si="10"/>
        <v>0</v>
      </c>
      <c r="G114" s="233"/>
      <c r="H114" s="181"/>
      <c r="I114" s="96">
        <f t="shared" si="11"/>
        <v>0</v>
      </c>
      <c r="J114" s="233"/>
      <c r="K114" s="181"/>
      <c r="L114" s="96">
        <f t="shared" si="12"/>
        <v>0</v>
      </c>
      <c r="M114" s="110"/>
      <c r="N114" s="52"/>
      <c r="O114" s="96">
        <f t="shared" si="13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32">F115+I115+L115+O115</f>
        <v>0</v>
      </c>
      <c r="D115" s="233"/>
      <c r="E115" s="52"/>
      <c r="F115" s="126">
        <f t="shared" si="10"/>
        <v>0</v>
      </c>
      <c r="G115" s="233"/>
      <c r="H115" s="181"/>
      <c r="I115" s="96">
        <f t="shared" si="11"/>
        <v>0</v>
      </c>
      <c r="J115" s="233"/>
      <c r="K115" s="181"/>
      <c r="L115" s="96">
        <f t="shared" si="12"/>
        <v>0</v>
      </c>
      <c r="M115" s="110"/>
      <c r="N115" s="52"/>
      <c r="O115" s="96">
        <f t="shared" si="13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32"/>
        <v>0</v>
      </c>
      <c r="D116" s="233">
        <f>72-72</f>
        <v>0</v>
      </c>
      <c r="E116" s="52"/>
      <c r="F116" s="126">
        <f t="shared" ref="F116:F180" si="33">D116+E116</f>
        <v>0</v>
      </c>
      <c r="G116" s="233"/>
      <c r="H116" s="181"/>
      <c r="I116" s="96">
        <f t="shared" ref="I116:I180" si="34">G116+H116</f>
        <v>0</v>
      </c>
      <c r="J116" s="233"/>
      <c r="K116" s="181"/>
      <c r="L116" s="96">
        <f t="shared" ref="L116:L180" si="35">J116+K116</f>
        <v>0</v>
      </c>
      <c r="M116" s="110"/>
      <c r="N116" s="52"/>
      <c r="O116" s="96">
        <f t="shared" ref="O116:O180" si="36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32"/>
        <v>0</v>
      </c>
      <c r="D117" s="234">
        <f t="shared" ref="D117" si="37">SUM(D118:D122)</f>
        <v>0</v>
      </c>
      <c r="E117" s="34">
        <f>SUM(E118:E122)</f>
        <v>0</v>
      </c>
      <c r="F117" s="131">
        <f t="shared" si="33"/>
        <v>0</v>
      </c>
      <c r="G117" s="234">
        <f>SUM(G118:G122)</f>
        <v>0</v>
      </c>
      <c r="H117" s="104">
        <f>SUM(H118:H122)</f>
        <v>0</v>
      </c>
      <c r="I117" s="98">
        <f t="shared" si="34"/>
        <v>0</v>
      </c>
      <c r="J117" s="234">
        <f>SUM(J118:J122)</f>
        <v>0</v>
      </c>
      <c r="K117" s="104">
        <f>SUM(K118:K122)</f>
        <v>0</v>
      </c>
      <c r="L117" s="98">
        <f t="shared" si="35"/>
        <v>0</v>
      </c>
      <c r="M117" s="119">
        <f>SUM(M118:M122)</f>
        <v>0</v>
      </c>
      <c r="N117" s="34">
        <f>SUM(N118:N122)</f>
        <v>0</v>
      </c>
      <c r="O117" s="98">
        <f t="shared" si="36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32"/>
        <v>0</v>
      </c>
      <c r="D118" s="233"/>
      <c r="E118" s="52"/>
      <c r="F118" s="126">
        <f t="shared" si="33"/>
        <v>0</v>
      </c>
      <c r="G118" s="233"/>
      <c r="H118" s="181"/>
      <c r="I118" s="96">
        <f t="shared" si="34"/>
        <v>0</v>
      </c>
      <c r="J118" s="233"/>
      <c r="K118" s="181"/>
      <c r="L118" s="96">
        <f t="shared" si="35"/>
        <v>0</v>
      </c>
      <c r="M118" s="110"/>
      <c r="N118" s="52"/>
      <c r="O118" s="96">
        <f t="shared" si="36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32"/>
        <v>0</v>
      </c>
      <c r="D119" s="233"/>
      <c r="E119" s="52"/>
      <c r="F119" s="126">
        <f t="shared" si="33"/>
        <v>0</v>
      </c>
      <c r="G119" s="233"/>
      <c r="H119" s="181"/>
      <c r="I119" s="96">
        <f t="shared" si="34"/>
        <v>0</v>
      </c>
      <c r="J119" s="233"/>
      <c r="K119" s="181"/>
      <c r="L119" s="96">
        <f t="shared" si="35"/>
        <v>0</v>
      </c>
      <c r="M119" s="110"/>
      <c r="N119" s="52"/>
      <c r="O119" s="96">
        <f t="shared" si="36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32"/>
        <v>0</v>
      </c>
      <c r="D120" s="233"/>
      <c r="E120" s="52"/>
      <c r="F120" s="126">
        <f t="shared" si="33"/>
        <v>0</v>
      </c>
      <c r="G120" s="233"/>
      <c r="H120" s="181"/>
      <c r="I120" s="96">
        <f t="shared" si="34"/>
        <v>0</v>
      </c>
      <c r="J120" s="233"/>
      <c r="K120" s="181"/>
      <c r="L120" s="96">
        <f t="shared" si="35"/>
        <v>0</v>
      </c>
      <c r="M120" s="110"/>
      <c r="N120" s="52"/>
      <c r="O120" s="96">
        <f t="shared" si="36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32"/>
        <v>0</v>
      </c>
      <c r="D121" s="233"/>
      <c r="E121" s="52"/>
      <c r="F121" s="126">
        <f t="shared" si="33"/>
        <v>0</v>
      </c>
      <c r="G121" s="233"/>
      <c r="H121" s="181"/>
      <c r="I121" s="96">
        <f t="shared" si="34"/>
        <v>0</v>
      </c>
      <c r="J121" s="233"/>
      <c r="K121" s="181"/>
      <c r="L121" s="96">
        <f t="shared" si="35"/>
        <v>0</v>
      </c>
      <c r="M121" s="110"/>
      <c r="N121" s="52"/>
      <c r="O121" s="96">
        <f t="shared" si="36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32"/>
        <v>0</v>
      </c>
      <c r="D122" s="233"/>
      <c r="E122" s="52"/>
      <c r="F122" s="126">
        <f t="shared" si="33"/>
        <v>0</v>
      </c>
      <c r="G122" s="233"/>
      <c r="H122" s="181"/>
      <c r="I122" s="96">
        <f t="shared" si="34"/>
        <v>0</v>
      </c>
      <c r="J122" s="233"/>
      <c r="K122" s="181"/>
      <c r="L122" s="96">
        <f t="shared" si="35"/>
        <v>0</v>
      </c>
      <c r="M122" s="110"/>
      <c r="N122" s="52"/>
      <c r="O122" s="96">
        <f t="shared" si="36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32"/>
        <v>0</v>
      </c>
      <c r="D123" s="234">
        <f t="shared" ref="D123" si="38">SUM(D124:D128)</f>
        <v>0</v>
      </c>
      <c r="E123" s="34">
        <f>SUM(E124:E128)</f>
        <v>0</v>
      </c>
      <c r="F123" s="131">
        <f t="shared" si="33"/>
        <v>0</v>
      </c>
      <c r="G123" s="234">
        <f>SUM(G124:G128)</f>
        <v>0</v>
      </c>
      <c r="H123" s="104">
        <f>SUM(H124:H128)</f>
        <v>0</v>
      </c>
      <c r="I123" s="98">
        <f t="shared" si="34"/>
        <v>0</v>
      </c>
      <c r="J123" s="234">
        <f>SUM(J124:J128)</f>
        <v>0</v>
      </c>
      <c r="K123" s="104">
        <f>SUM(K124:K128)</f>
        <v>0</v>
      </c>
      <c r="L123" s="98">
        <f t="shared" si="35"/>
        <v>0</v>
      </c>
      <c r="M123" s="119">
        <f>SUM(M124:M128)</f>
        <v>0</v>
      </c>
      <c r="N123" s="34">
        <f>SUM(N124:N128)</f>
        <v>0</v>
      </c>
      <c r="O123" s="98">
        <f t="shared" si="36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32"/>
        <v>0</v>
      </c>
      <c r="D124" s="233"/>
      <c r="E124" s="52"/>
      <c r="F124" s="126">
        <f t="shared" si="33"/>
        <v>0</v>
      </c>
      <c r="G124" s="233"/>
      <c r="H124" s="181"/>
      <c r="I124" s="96">
        <f t="shared" si="34"/>
        <v>0</v>
      </c>
      <c r="J124" s="233"/>
      <c r="K124" s="181"/>
      <c r="L124" s="96">
        <f t="shared" si="35"/>
        <v>0</v>
      </c>
      <c r="M124" s="110"/>
      <c r="N124" s="52"/>
      <c r="O124" s="96">
        <f t="shared" si="36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32"/>
        <v>0</v>
      </c>
      <c r="D125" s="233"/>
      <c r="E125" s="52"/>
      <c r="F125" s="126">
        <f t="shared" si="33"/>
        <v>0</v>
      </c>
      <c r="G125" s="233"/>
      <c r="H125" s="181"/>
      <c r="I125" s="96">
        <f t="shared" si="34"/>
        <v>0</v>
      </c>
      <c r="J125" s="233"/>
      <c r="K125" s="181"/>
      <c r="L125" s="96">
        <f t="shared" si="35"/>
        <v>0</v>
      </c>
      <c r="M125" s="110"/>
      <c r="N125" s="52"/>
      <c r="O125" s="96">
        <f t="shared" si="36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32"/>
        <v>0</v>
      </c>
      <c r="D126" s="233"/>
      <c r="E126" s="52"/>
      <c r="F126" s="126">
        <f t="shared" si="33"/>
        <v>0</v>
      </c>
      <c r="G126" s="233"/>
      <c r="H126" s="181"/>
      <c r="I126" s="96">
        <f t="shared" si="34"/>
        <v>0</v>
      </c>
      <c r="J126" s="233"/>
      <c r="K126" s="181"/>
      <c r="L126" s="96">
        <f t="shared" si="35"/>
        <v>0</v>
      </c>
      <c r="M126" s="110"/>
      <c r="N126" s="52"/>
      <c r="O126" s="96">
        <f t="shared" si="36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32"/>
        <v>0</v>
      </c>
      <c r="D127" s="233"/>
      <c r="E127" s="52"/>
      <c r="F127" s="126">
        <f t="shared" si="33"/>
        <v>0</v>
      </c>
      <c r="G127" s="233"/>
      <c r="H127" s="181"/>
      <c r="I127" s="96">
        <f t="shared" si="34"/>
        <v>0</v>
      </c>
      <c r="J127" s="233"/>
      <c r="K127" s="181"/>
      <c r="L127" s="96">
        <f t="shared" si="35"/>
        <v>0</v>
      </c>
      <c r="M127" s="110"/>
      <c r="N127" s="52"/>
      <c r="O127" s="96">
        <f t="shared" si="36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32"/>
        <v>0</v>
      </c>
      <c r="D128" s="233"/>
      <c r="E128" s="52"/>
      <c r="F128" s="126">
        <f t="shared" si="33"/>
        <v>0</v>
      </c>
      <c r="G128" s="233"/>
      <c r="H128" s="181"/>
      <c r="I128" s="96">
        <f t="shared" si="34"/>
        <v>0</v>
      </c>
      <c r="J128" s="233"/>
      <c r="K128" s="181"/>
      <c r="L128" s="96">
        <f t="shared" si="35"/>
        <v>0</v>
      </c>
      <c r="M128" s="110"/>
      <c r="N128" s="52"/>
      <c r="O128" s="96">
        <f t="shared" si="36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32"/>
        <v>0</v>
      </c>
      <c r="D129" s="237">
        <f t="shared" ref="D129" si="39">SUM(D130)</f>
        <v>0</v>
      </c>
      <c r="E129" s="60">
        <f t="shared" ref="E129:N129" si="40">SUM(E130)</f>
        <v>0</v>
      </c>
      <c r="F129" s="238">
        <f t="shared" si="33"/>
        <v>0</v>
      </c>
      <c r="G129" s="237">
        <f t="shared" ref="G129" si="41">SUM(G130)</f>
        <v>0</v>
      </c>
      <c r="H129" s="183">
        <f t="shared" si="40"/>
        <v>0</v>
      </c>
      <c r="I129" s="103">
        <f t="shared" si="34"/>
        <v>0</v>
      </c>
      <c r="J129" s="237">
        <f t="shared" si="40"/>
        <v>0</v>
      </c>
      <c r="K129" s="183">
        <f t="shared" si="40"/>
        <v>0</v>
      </c>
      <c r="L129" s="103">
        <f t="shared" si="35"/>
        <v>0</v>
      </c>
      <c r="M129" s="119">
        <f t="shared" si="40"/>
        <v>0</v>
      </c>
      <c r="N129" s="34">
        <f t="shared" si="40"/>
        <v>0</v>
      </c>
      <c r="O129" s="98">
        <f t="shared" si="36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32"/>
        <v>0</v>
      </c>
      <c r="D130" s="233"/>
      <c r="E130" s="52"/>
      <c r="F130" s="126">
        <f t="shared" si="33"/>
        <v>0</v>
      </c>
      <c r="G130" s="233"/>
      <c r="H130" s="181"/>
      <c r="I130" s="96">
        <f t="shared" si="34"/>
        <v>0</v>
      </c>
      <c r="J130" s="233"/>
      <c r="K130" s="181"/>
      <c r="L130" s="96">
        <f t="shared" si="35"/>
        <v>0</v>
      </c>
      <c r="M130" s="110"/>
      <c r="N130" s="52"/>
      <c r="O130" s="96">
        <f t="shared" si="36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32"/>
        <v>10626</v>
      </c>
      <c r="D131" s="229">
        <f t="shared" ref="D131" si="42">SUM(D132,D137,D141,D142,D145,D152,D160,D161,D164)</f>
        <v>7876</v>
      </c>
      <c r="E131" s="43">
        <f>SUM(E132,E137,E141,E142,E145,E152,E160,E161,E164)</f>
        <v>0</v>
      </c>
      <c r="F131" s="230">
        <f t="shared" si="33"/>
        <v>7876</v>
      </c>
      <c r="G131" s="229">
        <f>SUM(G132,G137,G141,G142,G145,G152,G160,G161,G164)</f>
        <v>0</v>
      </c>
      <c r="H131" s="91">
        <f>SUM(H132,H137,H141,H142,H145,H152,H160,H161,H164)</f>
        <v>2750</v>
      </c>
      <c r="I131" s="101">
        <f t="shared" si="34"/>
        <v>2750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35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36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32"/>
        <v>4883</v>
      </c>
      <c r="D132" s="342">
        <f t="shared" ref="D132" si="43">SUM(D133:D136)</f>
        <v>4883</v>
      </c>
      <c r="E132" s="183">
        <f>SUM(E133:E136)</f>
        <v>0</v>
      </c>
      <c r="F132" s="238">
        <f t="shared" si="33"/>
        <v>4883</v>
      </c>
      <c r="G132" s="237">
        <f t="shared" ref="G132" si="44">SUM(G133:G136)</f>
        <v>0</v>
      </c>
      <c r="H132" s="183">
        <f>SUM(H133:H136)</f>
        <v>0</v>
      </c>
      <c r="I132" s="103">
        <f t="shared" si="34"/>
        <v>0</v>
      </c>
      <c r="J132" s="237">
        <f>SUM(J133:J136)</f>
        <v>0</v>
      </c>
      <c r="K132" s="183">
        <f>SUM(K133:K136)</f>
        <v>0</v>
      </c>
      <c r="L132" s="103">
        <f t="shared" si="35"/>
        <v>0</v>
      </c>
      <c r="M132" s="124">
        <f>SUM(M133:M136)</f>
        <v>0</v>
      </c>
      <c r="N132" s="60">
        <f>SUM(N133:N136)</f>
        <v>0</v>
      </c>
      <c r="O132" s="103">
        <f t="shared" si="36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32"/>
        <v>1793</v>
      </c>
      <c r="D133" s="233">
        <v>1793</v>
      </c>
      <c r="E133" s="52"/>
      <c r="F133" s="126">
        <f t="shared" si="33"/>
        <v>1793</v>
      </c>
      <c r="G133" s="233"/>
      <c r="H133" s="181"/>
      <c r="I133" s="96">
        <f t="shared" si="34"/>
        <v>0</v>
      </c>
      <c r="J133" s="233"/>
      <c r="K133" s="181"/>
      <c r="L133" s="96">
        <f t="shared" si="35"/>
        <v>0</v>
      </c>
      <c r="M133" s="110"/>
      <c r="N133" s="52"/>
      <c r="O133" s="96">
        <f t="shared" si="36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32"/>
        <v>3090</v>
      </c>
      <c r="D134" s="233">
        <f>2640+450</f>
        <v>3090</v>
      </c>
      <c r="E134" s="52"/>
      <c r="F134" s="126">
        <f t="shared" si="33"/>
        <v>3090</v>
      </c>
      <c r="G134" s="233"/>
      <c r="H134" s="181"/>
      <c r="I134" s="96">
        <f t="shared" si="34"/>
        <v>0</v>
      </c>
      <c r="J134" s="233"/>
      <c r="K134" s="181"/>
      <c r="L134" s="96">
        <f t="shared" si="35"/>
        <v>0</v>
      </c>
      <c r="M134" s="110"/>
      <c r="N134" s="52"/>
      <c r="O134" s="96">
        <f t="shared" si="36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32"/>
        <v>0</v>
      </c>
      <c r="D135" s="233"/>
      <c r="E135" s="52"/>
      <c r="F135" s="126">
        <f t="shared" si="33"/>
        <v>0</v>
      </c>
      <c r="G135" s="233"/>
      <c r="H135" s="181"/>
      <c r="I135" s="96">
        <f t="shared" si="34"/>
        <v>0</v>
      </c>
      <c r="J135" s="233"/>
      <c r="K135" s="181"/>
      <c r="L135" s="96">
        <f t="shared" si="35"/>
        <v>0</v>
      </c>
      <c r="M135" s="110"/>
      <c r="N135" s="52"/>
      <c r="O135" s="96">
        <f t="shared" si="36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32"/>
        <v>0</v>
      </c>
      <c r="D136" s="233"/>
      <c r="E136" s="52"/>
      <c r="F136" s="126">
        <f t="shared" si="33"/>
        <v>0</v>
      </c>
      <c r="G136" s="233"/>
      <c r="H136" s="181"/>
      <c r="I136" s="96">
        <f t="shared" si="34"/>
        <v>0</v>
      </c>
      <c r="J136" s="233"/>
      <c r="K136" s="181"/>
      <c r="L136" s="96">
        <f t="shared" si="35"/>
        <v>0</v>
      </c>
      <c r="M136" s="110"/>
      <c r="N136" s="52"/>
      <c r="O136" s="96">
        <f t="shared" si="36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32"/>
        <v>292</v>
      </c>
      <c r="D137" s="234">
        <f t="shared" ref="D137" si="45">SUM(D138:D140)</f>
        <v>292</v>
      </c>
      <c r="E137" s="34">
        <f>SUM(E138:E140)</f>
        <v>0</v>
      </c>
      <c r="F137" s="131">
        <f t="shared" si="33"/>
        <v>292</v>
      </c>
      <c r="G137" s="234">
        <f>SUM(G138:G140)</f>
        <v>0</v>
      </c>
      <c r="H137" s="104">
        <f>SUM(H138:H140)</f>
        <v>0</v>
      </c>
      <c r="I137" s="98">
        <f t="shared" si="34"/>
        <v>0</v>
      </c>
      <c r="J137" s="234">
        <f>SUM(J138:J140)</f>
        <v>0</v>
      </c>
      <c r="K137" s="104">
        <f>SUM(K138:K140)</f>
        <v>0</v>
      </c>
      <c r="L137" s="98">
        <f t="shared" si="35"/>
        <v>0</v>
      </c>
      <c r="M137" s="119">
        <f>SUM(M138:M140)</f>
        <v>0</v>
      </c>
      <c r="N137" s="34">
        <f>SUM(N138:N140)</f>
        <v>0</v>
      </c>
      <c r="O137" s="98">
        <f t="shared" si="36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32"/>
        <v>0</v>
      </c>
      <c r="D138" s="233"/>
      <c r="E138" s="52"/>
      <c r="F138" s="126">
        <f t="shared" si="33"/>
        <v>0</v>
      </c>
      <c r="G138" s="233"/>
      <c r="H138" s="181"/>
      <c r="I138" s="96">
        <f t="shared" si="34"/>
        <v>0</v>
      </c>
      <c r="J138" s="233"/>
      <c r="K138" s="181"/>
      <c r="L138" s="96">
        <f t="shared" si="35"/>
        <v>0</v>
      </c>
      <c r="M138" s="110"/>
      <c r="N138" s="52"/>
      <c r="O138" s="96">
        <f t="shared" si="36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32"/>
        <v>292</v>
      </c>
      <c r="D139" s="233">
        <v>292</v>
      </c>
      <c r="E139" s="52"/>
      <c r="F139" s="126">
        <f t="shared" si="33"/>
        <v>292</v>
      </c>
      <c r="G139" s="233"/>
      <c r="H139" s="181"/>
      <c r="I139" s="96">
        <f t="shared" si="34"/>
        <v>0</v>
      </c>
      <c r="J139" s="233"/>
      <c r="K139" s="181"/>
      <c r="L139" s="96">
        <f t="shared" si="35"/>
        <v>0</v>
      </c>
      <c r="M139" s="110"/>
      <c r="N139" s="52"/>
      <c r="O139" s="96">
        <f t="shared" si="36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32"/>
        <v>0</v>
      </c>
      <c r="D140" s="233"/>
      <c r="E140" s="52"/>
      <c r="F140" s="126">
        <f t="shared" si="33"/>
        <v>0</v>
      </c>
      <c r="G140" s="233"/>
      <c r="H140" s="181"/>
      <c r="I140" s="96">
        <f t="shared" si="34"/>
        <v>0</v>
      </c>
      <c r="J140" s="233"/>
      <c r="K140" s="181"/>
      <c r="L140" s="96">
        <f t="shared" si="35"/>
        <v>0</v>
      </c>
      <c r="M140" s="110"/>
      <c r="N140" s="52"/>
      <c r="O140" s="96">
        <f t="shared" si="36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32"/>
        <v>0</v>
      </c>
      <c r="D141" s="233"/>
      <c r="E141" s="52"/>
      <c r="F141" s="126">
        <f t="shared" si="33"/>
        <v>0</v>
      </c>
      <c r="G141" s="233"/>
      <c r="H141" s="181"/>
      <c r="I141" s="96">
        <f t="shared" si="34"/>
        <v>0</v>
      </c>
      <c r="J141" s="233"/>
      <c r="K141" s="181"/>
      <c r="L141" s="96">
        <f t="shared" si="35"/>
        <v>0</v>
      </c>
      <c r="M141" s="110"/>
      <c r="N141" s="52"/>
      <c r="O141" s="96">
        <f t="shared" si="36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32"/>
        <v>62</v>
      </c>
      <c r="D142" s="234">
        <f t="shared" ref="D142" si="46">SUM(D143:D144)</f>
        <v>62</v>
      </c>
      <c r="E142" s="34">
        <f>SUM(E143:E144)</f>
        <v>0</v>
      </c>
      <c r="F142" s="131">
        <f t="shared" si="33"/>
        <v>62</v>
      </c>
      <c r="G142" s="234">
        <f>SUM(G143:G144)</f>
        <v>0</v>
      </c>
      <c r="H142" s="104">
        <f>SUM(H143:H144)</f>
        <v>0</v>
      </c>
      <c r="I142" s="98">
        <f t="shared" si="34"/>
        <v>0</v>
      </c>
      <c r="J142" s="234">
        <f>SUM(J143:J144)</f>
        <v>0</v>
      </c>
      <c r="K142" s="104">
        <f>SUM(K143:K144)</f>
        <v>0</v>
      </c>
      <c r="L142" s="98">
        <f t="shared" si="35"/>
        <v>0</v>
      </c>
      <c r="M142" s="119">
        <f>SUM(M143:M144)</f>
        <v>0</v>
      </c>
      <c r="N142" s="34">
        <f>SUM(N143:N144)</f>
        <v>0</v>
      </c>
      <c r="O142" s="98">
        <f t="shared" si="36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32"/>
        <v>62</v>
      </c>
      <c r="D143" s="233">
        <v>62</v>
      </c>
      <c r="E143" s="52"/>
      <c r="F143" s="126">
        <f t="shared" si="33"/>
        <v>62</v>
      </c>
      <c r="G143" s="233"/>
      <c r="H143" s="181"/>
      <c r="I143" s="96">
        <f t="shared" si="34"/>
        <v>0</v>
      </c>
      <c r="J143" s="233"/>
      <c r="K143" s="181"/>
      <c r="L143" s="96">
        <f t="shared" si="35"/>
        <v>0</v>
      </c>
      <c r="M143" s="110"/>
      <c r="N143" s="52"/>
      <c r="O143" s="96">
        <f t="shared" si="36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32"/>
        <v>0</v>
      </c>
      <c r="D144" s="233"/>
      <c r="E144" s="52"/>
      <c r="F144" s="126">
        <f t="shared" si="33"/>
        <v>0</v>
      </c>
      <c r="G144" s="233"/>
      <c r="H144" s="181"/>
      <c r="I144" s="96">
        <f t="shared" si="34"/>
        <v>0</v>
      </c>
      <c r="J144" s="233"/>
      <c r="K144" s="181"/>
      <c r="L144" s="96">
        <f t="shared" si="35"/>
        <v>0</v>
      </c>
      <c r="M144" s="110"/>
      <c r="N144" s="52"/>
      <c r="O144" s="96">
        <f t="shared" si="36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32"/>
        <v>581</v>
      </c>
      <c r="D145" s="115">
        <f t="shared" ref="D145" si="47">SUM(D146:D151)</f>
        <v>581</v>
      </c>
      <c r="E145" s="93">
        <f>SUM(E146:E151)</f>
        <v>0</v>
      </c>
      <c r="F145" s="231">
        <f t="shared" si="33"/>
        <v>581</v>
      </c>
      <c r="G145" s="115">
        <f>SUM(G146:G151)</f>
        <v>0</v>
      </c>
      <c r="H145" s="179">
        <f>SUM(H146:H151)</f>
        <v>0</v>
      </c>
      <c r="I145" s="94">
        <f t="shared" si="34"/>
        <v>0</v>
      </c>
      <c r="J145" s="115">
        <f>SUM(J146:J151)</f>
        <v>0</v>
      </c>
      <c r="K145" s="179">
        <f>SUM(K146:K151)</f>
        <v>0</v>
      </c>
      <c r="L145" s="94">
        <f t="shared" si="35"/>
        <v>0</v>
      </c>
      <c r="M145" s="120">
        <f>SUM(M146:M151)</f>
        <v>0</v>
      </c>
      <c r="N145" s="93">
        <f>SUM(N146:N151)</f>
        <v>0</v>
      </c>
      <c r="O145" s="94">
        <f t="shared" si="36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32"/>
        <v>143</v>
      </c>
      <c r="D146" s="232">
        <v>143</v>
      </c>
      <c r="E146" s="47"/>
      <c r="F146" s="127">
        <f t="shared" si="33"/>
        <v>143</v>
      </c>
      <c r="G146" s="232"/>
      <c r="H146" s="180"/>
      <c r="I146" s="95">
        <f t="shared" si="34"/>
        <v>0</v>
      </c>
      <c r="J146" s="232"/>
      <c r="K146" s="180"/>
      <c r="L146" s="95">
        <f t="shared" si="35"/>
        <v>0</v>
      </c>
      <c r="M146" s="275"/>
      <c r="N146" s="47"/>
      <c r="O146" s="95">
        <f t="shared" si="36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32"/>
        <v>328</v>
      </c>
      <c r="D147" s="233">
        <v>328</v>
      </c>
      <c r="E147" s="52"/>
      <c r="F147" s="126">
        <f t="shared" si="33"/>
        <v>328</v>
      </c>
      <c r="G147" s="233"/>
      <c r="H147" s="181"/>
      <c r="I147" s="96">
        <f t="shared" si="34"/>
        <v>0</v>
      </c>
      <c r="J147" s="233"/>
      <c r="K147" s="181"/>
      <c r="L147" s="96">
        <f t="shared" si="35"/>
        <v>0</v>
      </c>
      <c r="M147" s="110"/>
      <c r="N147" s="52"/>
      <c r="O147" s="96">
        <f t="shared" si="36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32"/>
        <v>0</v>
      </c>
      <c r="D148" s="233"/>
      <c r="E148" s="52"/>
      <c r="F148" s="126">
        <f t="shared" si="33"/>
        <v>0</v>
      </c>
      <c r="G148" s="233"/>
      <c r="H148" s="181"/>
      <c r="I148" s="96">
        <f t="shared" si="34"/>
        <v>0</v>
      </c>
      <c r="J148" s="233"/>
      <c r="K148" s="181"/>
      <c r="L148" s="96">
        <f t="shared" si="35"/>
        <v>0</v>
      </c>
      <c r="M148" s="110"/>
      <c r="N148" s="52"/>
      <c r="O148" s="96">
        <f t="shared" si="36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32"/>
        <v>0</v>
      </c>
      <c r="D149" s="233"/>
      <c r="E149" s="52"/>
      <c r="F149" s="126">
        <f t="shared" si="33"/>
        <v>0</v>
      </c>
      <c r="G149" s="233"/>
      <c r="H149" s="181"/>
      <c r="I149" s="96">
        <f t="shared" si="34"/>
        <v>0</v>
      </c>
      <c r="J149" s="233"/>
      <c r="K149" s="181"/>
      <c r="L149" s="96">
        <f t="shared" si="35"/>
        <v>0</v>
      </c>
      <c r="M149" s="110"/>
      <c r="N149" s="52"/>
      <c r="O149" s="96">
        <f t="shared" si="36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32"/>
        <v>110</v>
      </c>
      <c r="D150" s="233">
        <v>110</v>
      </c>
      <c r="E150" s="52"/>
      <c r="F150" s="126">
        <f t="shared" si="33"/>
        <v>110</v>
      </c>
      <c r="G150" s="233"/>
      <c r="H150" s="181"/>
      <c r="I150" s="96">
        <f t="shared" si="34"/>
        <v>0</v>
      </c>
      <c r="J150" s="233"/>
      <c r="K150" s="181"/>
      <c r="L150" s="96">
        <f t="shared" si="35"/>
        <v>0</v>
      </c>
      <c r="M150" s="110"/>
      <c r="N150" s="52"/>
      <c r="O150" s="96">
        <f t="shared" si="36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32"/>
        <v>0</v>
      </c>
      <c r="D151" s="233"/>
      <c r="E151" s="52"/>
      <c r="F151" s="126">
        <f t="shared" si="33"/>
        <v>0</v>
      </c>
      <c r="G151" s="233"/>
      <c r="H151" s="181"/>
      <c r="I151" s="96">
        <f t="shared" si="34"/>
        <v>0</v>
      </c>
      <c r="J151" s="233"/>
      <c r="K151" s="181"/>
      <c r="L151" s="96">
        <f t="shared" si="35"/>
        <v>0</v>
      </c>
      <c r="M151" s="110"/>
      <c r="N151" s="52"/>
      <c r="O151" s="96">
        <f t="shared" si="36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32"/>
        <v>0</v>
      </c>
      <c r="D152" s="234">
        <f t="shared" ref="D152" si="48">SUM(D153:D159)</f>
        <v>0</v>
      </c>
      <c r="E152" s="34">
        <f>SUM(E153:E159)</f>
        <v>0</v>
      </c>
      <c r="F152" s="131">
        <f t="shared" si="33"/>
        <v>0</v>
      </c>
      <c r="G152" s="234">
        <f>SUM(G153:G159)</f>
        <v>0</v>
      </c>
      <c r="H152" s="104">
        <f>SUM(H153:H159)</f>
        <v>0</v>
      </c>
      <c r="I152" s="98">
        <f t="shared" si="34"/>
        <v>0</v>
      </c>
      <c r="J152" s="234">
        <f>SUM(J153:J159)</f>
        <v>0</v>
      </c>
      <c r="K152" s="104">
        <f>SUM(K153:K159)</f>
        <v>0</v>
      </c>
      <c r="L152" s="98">
        <f t="shared" si="35"/>
        <v>0</v>
      </c>
      <c r="M152" s="119">
        <f>SUM(M153:M159)</f>
        <v>0</v>
      </c>
      <c r="N152" s="34">
        <f>SUM(N153:N159)</f>
        <v>0</v>
      </c>
      <c r="O152" s="98">
        <f t="shared" si="36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32"/>
        <v>0</v>
      </c>
      <c r="D153" s="233"/>
      <c r="E153" s="52"/>
      <c r="F153" s="126">
        <f t="shared" si="33"/>
        <v>0</v>
      </c>
      <c r="G153" s="233"/>
      <c r="H153" s="181"/>
      <c r="I153" s="96">
        <f t="shared" si="34"/>
        <v>0</v>
      </c>
      <c r="J153" s="233"/>
      <c r="K153" s="181"/>
      <c r="L153" s="96">
        <f t="shared" si="35"/>
        <v>0</v>
      </c>
      <c r="M153" s="110"/>
      <c r="N153" s="52"/>
      <c r="O153" s="96">
        <f t="shared" si="36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32"/>
        <v>0</v>
      </c>
      <c r="D154" s="233"/>
      <c r="E154" s="52"/>
      <c r="F154" s="126">
        <f t="shared" si="33"/>
        <v>0</v>
      </c>
      <c r="G154" s="233"/>
      <c r="H154" s="181"/>
      <c r="I154" s="96">
        <f t="shared" si="34"/>
        <v>0</v>
      </c>
      <c r="J154" s="233"/>
      <c r="K154" s="181"/>
      <c r="L154" s="96">
        <f t="shared" si="35"/>
        <v>0</v>
      </c>
      <c r="M154" s="110"/>
      <c r="N154" s="52"/>
      <c r="O154" s="96">
        <f t="shared" si="36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32"/>
        <v>0</v>
      </c>
      <c r="D155" s="233"/>
      <c r="E155" s="52"/>
      <c r="F155" s="126">
        <f t="shared" si="33"/>
        <v>0</v>
      </c>
      <c r="G155" s="233"/>
      <c r="H155" s="181"/>
      <c r="I155" s="96">
        <f t="shared" si="34"/>
        <v>0</v>
      </c>
      <c r="J155" s="233"/>
      <c r="K155" s="181"/>
      <c r="L155" s="96">
        <f t="shared" si="35"/>
        <v>0</v>
      </c>
      <c r="M155" s="110"/>
      <c r="N155" s="52"/>
      <c r="O155" s="96">
        <f t="shared" si="36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32"/>
        <v>0</v>
      </c>
      <c r="D156" s="233"/>
      <c r="E156" s="52"/>
      <c r="F156" s="126">
        <f t="shared" si="33"/>
        <v>0</v>
      </c>
      <c r="G156" s="233"/>
      <c r="H156" s="181"/>
      <c r="I156" s="96">
        <f t="shared" si="34"/>
        <v>0</v>
      </c>
      <c r="J156" s="233"/>
      <c r="K156" s="181"/>
      <c r="L156" s="96">
        <f t="shared" si="35"/>
        <v>0</v>
      </c>
      <c r="M156" s="110"/>
      <c r="N156" s="52"/>
      <c r="O156" s="96">
        <f t="shared" si="36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32"/>
        <v>0</v>
      </c>
      <c r="D157" s="233"/>
      <c r="E157" s="52"/>
      <c r="F157" s="126">
        <f t="shared" si="33"/>
        <v>0</v>
      </c>
      <c r="G157" s="233"/>
      <c r="H157" s="181"/>
      <c r="I157" s="96">
        <f t="shared" si="34"/>
        <v>0</v>
      </c>
      <c r="J157" s="233"/>
      <c r="K157" s="181"/>
      <c r="L157" s="96">
        <f t="shared" si="35"/>
        <v>0</v>
      </c>
      <c r="M157" s="110"/>
      <c r="N157" s="52"/>
      <c r="O157" s="96">
        <f t="shared" si="36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32"/>
        <v>0</v>
      </c>
      <c r="D158" s="233"/>
      <c r="E158" s="52"/>
      <c r="F158" s="126">
        <f t="shared" si="33"/>
        <v>0</v>
      </c>
      <c r="G158" s="233"/>
      <c r="H158" s="181"/>
      <c r="I158" s="96">
        <f t="shared" si="34"/>
        <v>0</v>
      </c>
      <c r="J158" s="233"/>
      <c r="K158" s="181"/>
      <c r="L158" s="96">
        <f t="shared" si="35"/>
        <v>0</v>
      </c>
      <c r="M158" s="110"/>
      <c r="N158" s="52"/>
      <c r="O158" s="96">
        <f t="shared" si="36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32"/>
        <v>0</v>
      </c>
      <c r="D159" s="233"/>
      <c r="E159" s="52"/>
      <c r="F159" s="126">
        <f t="shared" si="33"/>
        <v>0</v>
      </c>
      <c r="G159" s="233"/>
      <c r="H159" s="181"/>
      <c r="I159" s="96">
        <f t="shared" si="34"/>
        <v>0</v>
      </c>
      <c r="J159" s="233"/>
      <c r="K159" s="181"/>
      <c r="L159" s="96">
        <f t="shared" si="35"/>
        <v>0</v>
      </c>
      <c r="M159" s="110"/>
      <c r="N159" s="52"/>
      <c r="O159" s="96">
        <f t="shared" si="36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32"/>
        <v>4808</v>
      </c>
      <c r="D160" s="235">
        <v>2058</v>
      </c>
      <c r="E160" s="99"/>
      <c r="F160" s="236">
        <f t="shared" si="33"/>
        <v>2058</v>
      </c>
      <c r="G160" s="235"/>
      <c r="H160" s="182">
        <v>2750</v>
      </c>
      <c r="I160" s="100">
        <f t="shared" si="34"/>
        <v>2750</v>
      </c>
      <c r="J160" s="235"/>
      <c r="K160" s="182"/>
      <c r="L160" s="100">
        <f t="shared" si="35"/>
        <v>0</v>
      </c>
      <c r="M160" s="282"/>
      <c r="N160" s="99"/>
      <c r="O160" s="100">
        <f t="shared" si="36"/>
        <v>0</v>
      </c>
      <c r="P160" s="329" t="s">
        <v>355</v>
      </c>
    </row>
    <row r="161" spans="1:16" x14ac:dyDescent="0.25">
      <c r="A161" s="92">
        <v>2380</v>
      </c>
      <c r="B161" s="69" t="s">
        <v>140</v>
      </c>
      <c r="C161" s="343">
        <f t="shared" si="32"/>
        <v>0</v>
      </c>
      <c r="D161" s="115">
        <f t="shared" ref="D161" si="49">SUM(D162:D163)</f>
        <v>0</v>
      </c>
      <c r="E161" s="93">
        <f>SUM(E162:E163)</f>
        <v>0</v>
      </c>
      <c r="F161" s="231">
        <f t="shared" si="33"/>
        <v>0</v>
      </c>
      <c r="G161" s="115">
        <f>SUM(G162:G163)</f>
        <v>0</v>
      </c>
      <c r="H161" s="179">
        <f>SUM(H162:H163)</f>
        <v>0</v>
      </c>
      <c r="I161" s="94">
        <f t="shared" si="34"/>
        <v>0</v>
      </c>
      <c r="J161" s="115">
        <f>SUM(J162:J163)</f>
        <v>0</v>
      </c>
      <c r="K161" s="179">
        <f>SUM(K162:K163)</f>
        <v>0</v>
      </c>
      <c r="L161" s="94">
        <f t="shared" si="35"/>
        <v>0</v>
      </c>
      <c r="M161" s="120">
        <f>SUM(M162:M163)</f>
        <v>0</v>
      </c>
      <c r="N161" s="93">
        <f>SUM(N162:N163)</f>
        <v>0</v>
      </c>
      <c r="O161" s="94">
        <f t="shared" si="36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32"/>
        <v>0</v>
      </c>
      <c r="D162" s="232"/>
      <c r="E162" s="47"/>
      <c r="F162" s="127">
        <f t="shared" si="33"/>
        <v>0</v>
      </c>
      <c r="G162" s="232"/>
      <c r="H162" s="180"/>
      <c r="I162" s="95">
        <f t="shared" si="34"/>
        <v>0</v>
      </c>
      <c r="J162" s="232"/>
      <c r="K162" s="180"/>
      <c r="L162" s="95">
        <f t="shared" si="35"/>
        <v>0</v>
      </c>
      <c r="M162" s="275"/>
      <c r="N162" s="47"/>
      <c r="O162" s="95">
        <f t="shared" si="36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32"/>
        <v>0</v>
      </c>
      <c r="D163" s="233"/>
      <c r="E163" s="52"/>
      <c r="F163" s="126">
        <f t="shared" si="33"/>
        <v>0</v>
      </c>
      <c r="G163" s="233"/>
      <c r="H163" s="181"/>
      <c r="I163" s="96">
        <f t="shared" si="34"/>
        <v>0</v>
      </c>
      <c r="J163" s="233"/>
      <c r="K163" s="181"/>
      <c r="L163" s="96">
        <f t="shared" si="35"/>
        <v>0</v>
      </c>
      <c r="M163" s="110"/>
      <c r="N163" s="52"/>
      <c r="O163" s="96">
        <f t="shared" si="36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32"/>
        <v>0</v>
      </c>
      <c r="D164" s="235"/>
      <c r="E164" s="99"/>
      <c r="F164" s="236">
        <f t="shared" si="33"/>
        <v>0</v>
      </c>
      <c r="G164" s="235"/>
      <c r="H164" s="182"/>
      <c r="I164" s="100">
        <f t="shared" si="34"/>
        <v>0</v>
      </c>
      <c r="J164" s="235"/>
      <c r="K164" s="182"/>
      <c r="L164" s="100">
        <f t="shared" si="35"/>
        <v>0</v>
      </c>
      <c r="M164" s="282"/>
      <c r="N164" s="99"/>
      <c r="O164" s="100">
        <f t="shared" si="36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32"/>
        <v>0</v>
      </c>
      <c r="D165" s="239"/>
      <c r="E165" s="105"/>
      <c r="F165" s="240">
        <f t="shared" si="33"/>
        <v>0</v>
      </c>
      <c r="G165" s="239"/>
      <c r="H165" s="184"/>
      <c r="I165" s="106">
        <f t="shared" si="34"/>
        <v>0</v>
      </c>
      <c r="J165" s="239"/>
      <c r="K165" s="184"/>
      <c r="L165" s="106">
        <f t="shared" si="35"/>
        <v>0</v>
      </c>
      <c r="M165" s="283"/>
      <c r="N165" s="105"/>
      <c r="O165" s="106">
        <f t="shared" si="36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32"/>
        <v>0</v>
      </c>
      <c r="D166" s="229">
        <f t="shared" ref="D166" si="50">SUM(D167,D172)</f>
        <v>0</v>
      </c>
      <c r="E166" s="43">
        <f>SUM(E167,E172)</f>
        <v>0</v>
      </c>
      <c r="F166" s="230">
        <f t="shared" si="33"/>
        <v>0</v>
      </c>
      <c r="G166" s="229">
        <f t="shared" ref="G166" si="51">SUM(G167,G172)</f>
        <v>0</v>
      </c>
      <c r="H166" s="91">
        <f t="shared" ref="H166:K166" si="52">SUM(H167,H172)</f>
        <v>0</v>
      </c>
      <c r="I166" s="101">
        <f t="shared" si="34"/>
        <v>0</v>
      </c>
      <c r="J166" s="229">
        <f t="shared" si="52"/>
        <v>0</v>
      </c>
      <c r="K166" s="91">
        <f t="shared" si="52"/>
        <v>0</v>
      </c>
      <c r="L166" s="101">
        <f t="shared" si="35"/>
        <v>0</v>
      </c>
      <c r="M166" s="123">
        <f t="shared" ref="M166:N166" si="53">SUM(M167,M172)</f>
        <v>0</v>
      </c>
      <c r="N166" s="114">
        <f t="shared" si="53"/>
        <v>0</v>
      </c>
      <c r="O166" s="141">
        <f t="shared" si="36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32"/>
        <v>0</v>
      </c>
      <c r="D167" s="237">
        <f>SUM(D168:D171)</f>
        <v>0</v>
      </c>
      <c r="E167" s="60">
        <f>SUM(E168:E171)</f>
        <v>0</v>
      </c>
      <c r="F167" s="238">
        <f t="shared" si="33"/>
        <v>0</v>
      </c>
      <c r="G167" s="237">
        <f t="shared" ref="G167" si="54">SUM(G168:G171)</f>
        <v>0</v>
      </c>
      <c r="H167" s="183">
        <f t="shared" ref="H167:K167" si="55">SUM(H168:H171)</f>
        <v>0</v>
      </c>
      <c r="I167" s="103">
        <f t="shared" si="34"/>
        <v>0</v>
      </c>
      <c r="J167" s="237">
        <f t="shared" si="55"/>
        <v>0</v>
      </c>
      <c r="K167" s="183">
        <f t="shared" si="55"/>
        <v>0</v>
      </c>
      <c r="L167" s="103">
        <f t="shared" si="35"/>
        <v>0</v>
      </c>
      <c r="M167" s="289">
        <f t="shared" ref="M167:N167" si="56">SUM(M168:M171)</f>
        <v>0</v>
      </c>
      <c r="N167" s="292">
        <f t="shared" si="56"/>
        <v>0</v>
      </c>
      <c r="O167" s="297">
        <f t="shared" si="36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32"/>
        <v>0</v>
      </c>
      <c r="D168" s="233"/>
      <c r="E168" s="52"/>
      <c r="F168" s="126">
        <f t="shared" si="33"/>
        <v>0</v>
      </c>
      <c r="G168" s="233"/>
      <c r="H168" s="181"/>
      <c r="I168" s="96">
        <f t="shared" si="34"/>
        <v>0</v>
      </c>
      <c r="J168" s="233"/>
      <c r="K168" s="181"/>
      <c r="L168" s="96">
        <f t="shared" si="35"/>
        <v>0</v>
      </c>
      <c r="M168" s="110"/>
      <c r="N168" s="52"/>
      <c r="O168" s="96">
        <f t="shared" si="36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32"/>
        <v>0</v>
      </c>
      <c r="D169" s="233"/>
      <c r="E169" s="52"/>
      <c r="F169" s="126">
        <f t="shared" si="33"/>
        <v>0</v>
      </c>
      <c r="G169" s="233"/>
      <c r="H169" s="181"/>
      <c r="I169" s="96">
        <f t="shared" si="34"/>
        <v>0</v>
      </c>
      <c r="J169" s="233"/>
      <c r="K169" s="181"/>
      <c r="L169" s="96">
        <f t="shared" si="35"/>
        <v>0</v>
      </c>
      <c r="M169" s="110"/>
      <c r="N169" s="52"/>
      <c r="O169" s="96">
        <f t="shared" si="36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32"/>
        <v>0</v>
      </c>
      <c r="D170" s="233"/>
      <c r="E170" s="52"/>
      <c r="F170" s="126">
        <f t="shared" si="33"/>
        <v>0</v>
      </c>
      <c r="G170" s="233"/>
      <c r="H170" s="181"/>
      <c r="I170" s="96">
        <f t="shared" si="34"/>
        <v>0</v>
      </c>
      <c r="J170" s="233"/>
      <c r="K170" s="181"/>
      <c r="L170" s="96">
        <f t="shared" si="35"/>
        <v>0</v>
      </c>
      <c r="M170" s="110"/>
      <c r="N170" s="52"/>
      <c r="O170" s="96">
        <f t="shared" si="36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32"/>
        <v>0</v>
      </c>
      <c r="D171" s="233"/>
      <c r="E171" s="52"/>
      <c r="F171" s="126">
        <f t="shared" si="33"/>
        <v>0</v>
      </c>
      <c r="G171" s="233"/>
      <c r="H171" s="181"/>
      <c r="I171" s="96">
        <f t="shared" si="34"/>
        <v>0</v>
      </c>
      <c r="J171" s="233"/>
      <c r="K171" s="181"/>
      <c r="L171" s="96">
        <f t="shared" si="35"/>
        <v>0</v>
      </c>
      <c r="M171" s="110"/>
      <c r="N171" s="52"/>
      <c r="O171" s="96">
        <f t="shared" si="36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32"/>
        <v>0</v>
      </c>
      <c r="D172" s="233"/>
      <c r="E172" s="52"/>
      <c r="F172" s="126">
        <f t="shared" si="33"/>
        <v>0</v>
      </c>
      <c r="G172" s="233"/>
      <c r="H172" s="181"/>
      <c r="I172" s="96">
        <f t="shared" si="34"/>
        <v>0</v>
      </c>
      <c r="J172" s="233"/>
      <c r="K172" s="181"/>
      <c r="L172" s="96">
        <f t="shared" si="35"/>
        <v>0</v>
      </c>
      <c r="M172" s="110"/>
      <c r="N172" s="52"/>
      <c r="O172" s="96">
        <f t="shared" si="36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32"/>
        <v>0</v>
      </c>
      <c r="D173" s="199"/>
      <c r="E173" s="28"/>
      <c r="F173" s="200">
        <f t="shared" si="33"/>
        <v>0</v>
      </c>
      <c r="G173" s="199"/>
      <c r="H173" s="165"/>
      <c r="I173" s="29">
        <f t="shared" si="34"/>
        <v>0</v>
      </c>
      <c r="J173" s="199"/>
      <c r="K173" s="165"/>
      <c r="L173" s="29">
        <f t="shared" si="35"/>
        <v>0</v>
      </c>
      <c r="M173" s="271"/>
      <c r="N173" s="28"/>
      <c r="O173" s="29">
        <f t="shared" si="36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32"/>
        <v>0</v>
      </c>
      <c r="D174" s="227">
        <f t="shared" ref="D174" si="57">SUM(D175,D185)</f>
        <v>0</v>
      </c>
      <c r="E174" s="88">
        <f>SUM(E175,E185)</f>
        <v>0</v>
      </c>
      <c r="F174" s="228">
        <f t="shared" si="33"/>
        <v>0</v>
      </c>
      <c r="G174" s="227">
        <f>SUM(G175,G185)</f>
        <v>0</v>
      </c>
      <c r="H174" s="178">
        <f>SUM(H175,H185)</f>
        <v>0</v>
      </c>
      <c r="I174" s="89">
        <f t="shared" si="34"/>
        <v>0</v>
      </c>
      <c r="J174" s="227">
        <f>SUM(J175,J185)</f>
        <v>0</v>
      </c>
      <c r="K174" s="178">
        <f>SUM(K175,K185)</f>
        <v>0</v>
      </c>
      <c r="L174" s="89">
        <f t="shared" si="35"/>
        <v>0</v>
      </c>
      <c r="M174" s="122">
        <f>SUM(M175,M185)</f>
        <v>0</v>
      </c>
      <c r="N174" s="88">
        <f>SUM(N175,N185)</f>
        <v>0</v>
      </c>
      <c r="O174" s="89">
        <f t="shared" si="36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32"/>
        <v>0</v>
      </c>
      <c r="D175" s="229">
        <f t="shared" ref="D175" si="58">SUM(D176,D180)</f>
        <v>0</v>
      </c>
      <c r="E175" s="43">
        <f>SUM(E176,E180)</f>
        <v>0</v>
      </c>
      <c r="F175" s="230">
        <f t="shared" si="33"/>
        <v>0</v>
      </c>
      <c r="G175" s="229">
        <f t="shared" ref="G175" si="59">SUM(G176,G180)</f>
        <v>0</v>
      </c>
      <c r="H175" s="91">
        <f t="shared" ref="H175:K175" si="60">SUM(H176,H180)</f>
        <v>0</v>
      </c>
      <c r="I175" s="101">
        <f t="shared" si="34"/>
        <v>0</v>
      </c>
      <c r="J175" s="229">
        <f t="shared" si="60"/>
        <v>0</v>
      </c>
      <c r="K175" s="91">
        <f t="shared" si="60"/>
        <v>0</v>
      </c>
      <c r="L175" s="101">
        <f t="shared" si="35"/>
        <v>0</v>
      </c>
      <c r="M175" s="123">
        <f t="shared" ref="M175:N175" si="61">SUM(M176,M180)</f>
        <v>0</v>
      </c>
      <c r="N175" s="114">
        <f t="shared" si="61"/>
        <v>0</v>
      </c>
      <c r="O175" s="141">
        <f t="shared" si="36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32"/>
        <v>0</v>
      </c>
      <c r="D176" s="237">
        <f t="shared" ref="D176" si="62">SUM(D177:D179)</f>
        <v>0</v>
      </c>
      <c r="E176" s="60">
        <f>SUM(E177:E179)</f>
        <v>0</v>
      </c>
      <c r="F176" s="238">
        <f t="shared" si="33"/>
        <v>0</v>
      </c>
      <c r="G176" s="237">
        <f>SUM(G177:G179)</f>
        <v>0</v>
      </c>
      <c r="H176" s="183">
        <f>SUM(H177:H179)</f>
        <v>0</v>
      </c>
      <c r="I176" s="103">
        <f t="shared" si="34"/>
        <v>0</v>
      </c>
      <c r="J176" s="237">
        <f>SUM(J177:J179)</f>
        <v>0</v>
      </c>
      <c r="K176" s="183">
        <f>SUM(K177:K179)</f>
        <v>0</v>
      </c>
      <c r="L176" s="103">
        <f t="shared" si="35"/>
        <v>0</v>
      </c>
      <c r="M176" s="124">
        <f>SUM(M177:M179)</f>
        <v>0</v>
      </c>
      <c r="N176" s="60">
        <f>SUM(N177:N179)</f>
        <v>0</v>
      </c>
      <c r="O176" s="103">
        <f t="shared" si="36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32"/>
        <v>0</v>
      </c>
      <c r="D177" s="233"/>
      <c r="E177" s="52"/>
      <c r="F177" s="126">
        <f t="shared" si="33"/>
        <v>0</v>
      </c>
      <c r="G177" s="233"/>
      <c r="H177" s="181"/>
      <c r="I177" s="96">
        <f t="shared" si="34"/>
        <v>0</v>
      </c>
      <c r="J177" s="233"/>
      <c r="K177" s="181"/>
      <c r="L177" s="96">
        <f t="shared" si="35"/>
        <v>0</v>
      </c>
      <c r="M177" s="110"/>
      <c r="N177" s="52"/>
      <c r="O177" s="96">
        <f t="shared" si="36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32"/>
        <v>0</v>
      </c>
      <c r="D178" s="233"/>
      <c r="E178" s="52"/>
      <c r="F178" s="126">
        <f t="shared" si="33"/>
        <v>0</v>
      </c>
      <c r="G178" s="233"/>
      <c r="H178" s="181"/>
      <c r="I178" s="96">
        <f t="shared" si="34"/>
        <v>0</v>
      </c>
      <c r="J178" s="233"/>
      <c r="K178" s="181"/>
      <c r="L178" s="96">
        <f t="shared" si="35"/>
        <v>0</v>
      </c>
      <c r="M178" s="110"/>
      <c r="N178" s="52"/>
      <c r="O178" s="96">
        <f t="shared" si="36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32"/>
        <v>0</v>
      </c>
      <c r="D179" s="233"/>
      <c r="E179" s="52"/>
      <c r="F179" s="126">
        <f t="shared" si="33"/>
        <v>0</v>
      </c>
      <c r="G179" s="233"/>
      <c r="H179" s="181"/>
      <c r="I179" s="96">
        <f t="shared" si="34"/>
        <v>0</v>
      </c>
      <c r="J179" s="233"/>
      <c r="K179" s="181"/>
      <c r="L179" s="96">
        <f t="shared" si="35"/>
        <v>0</v>
      </c>
      <c r="M179" s="110"/>
      <c r="N179" s="52"/>
      <c r="O179" s="96">
        <f t="shared" si="36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63">F180+I180+L180+O180</f>
        <v>0</v>
      </c>
      <c r="D180" s="237">
        <f t="shared" ref="D180" si="64">SUM(D181:D184)</f>
        <v>0</v>
      </c>
      <c r="E180" s="60">
        <f>SUM(E181:E184)</f>
        <v>0</v>
      </c>
      <c r="F180" s="238">
        <f t="shared" si="33"/>
        <v>0</v>
      </c>
      <c r="G180" s="237">
        <f t="shared" ref="G180" si="65">SUM(G181:G184)</f>
        <v>0</v>
      </c>
      <c r="H180" s="183">
        <f t="shared" ref="H180:K180" si="66">SUM(H181:H184)</f>
        <v>0</v>
      </c>
      <c r="I180" s="103">
        <f t="shared" si="34"/>
        <v>0</v>
      </c>
      <c r="J180" s="237">
        <f t="shared" si="66"/>
        <v>0</v>
      </c>
      <c r="K180" s="183">
        <f t="shared" si="66"/>
        <v>0</v>
      </c>
      <c r="L180" s="103">
        <f t="shared" si="35"/>
        <v>0</v>
      </c>
      <c r="M180" s="125">
        <f t="shared" ref="M180:N180" si="67">SUM(M181:M184)</f>
        <v>0</v>
      </c>
      <c r="N180" s="293">
        <f t="shared" si="67"/>
        <v>0</v>
      </c>
      <c r="O180" s="298">
        <f t="shared" si="36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63"/>
        <v>0</v>
      </c>
      <c r="D181" s="233"/>
      <c r="E181" s="52"/>
      <c r="F181" s="126">
        <f t="shared" ref="F181:F244" si="68">D181+E181</f>
        <v>0</v>
      </c>
      <c r="G181" s="233"/>
      <c r="H181" s="181"/>
      <c r="I181" s="96">
        <f t="shared" ref="I181:I244" si="69">G181+H181</f>
        <v>0</v>
      </c>
      <c r="J181" s="233"/>
      <c r="K181" s="181"/>
      <c r="L181" s="96">
        <f t="shared" ref="L181:L244" si="70">J181+K181</f>
        <v>0</v>
      </c>
      <c r="M181" s="110"/>
      <c r="N181" s="52"/>
      <c r="O181" s="96">
        <f t="shared" ref="O181:O244" si="71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63"/>
        <v>0</v>
      </c>
      <c r="D182" s="233"/>
      <c r="E182" s="52"/>
      <c r="F182" s="126">
        <f t="shared" si="68"/>
        <v>0</v>
      </c>
      <c r="G182" s="233"/>
      <c r="H182" s="181"/>
      <c r="I182" s="96">
        <f t="shared" si="69"/>
        <v>0</v>
      </c>
      <c r="J182" s="233"/>
      <c r="K182" s="181"/>
      <c r="L182" s="96">
        <f t="shared" si="70"/>
        <v>0</v>
      </c>
      <c r="M182" s="110"/>
      <c r="N182" s="52"/>
      <c r="O182" s="96">
        <f t="shared" si="71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63"/>
        <v>0</v>
      </c>
      <c r="D183" s="233"/>
      <c r="E183" s="52"/>
      <c r="F183" s="126">
        <f t="shared" si="68"/>
        <v>0</v>
      </c>
      <c r="G183" s="233"/>
      <c r="H183" s="181"/>
      <c r="I183" s="96">
        <f t="shared" si="69"/>
        <v>0</v>
      </c>
      <c r="J183" s="233"/>
      <c r="K183" s="181"/>
      <c r="L183" s="96">
        <f t="shared" si="70"/>
        <v>0</v>
      </c>
      <c r="M183" s="110"/>
      <c r="N183" s="52"/>
      <c r="O183" s="96">
        <f t="shared" si="71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63"/>
        <v>0</v>
      </c>
      <c r="D184" s="241"/>
      <c r="E184" s="112"/>
      <c r="F184" s="242">
        <f t="shared" si="68"/>
        <v>0</v>
      </c>
      <c r="G184" s="241"/>
      <c r="H184" s="185"/>
      <c r="I184" s="135">
        <f t="shared" si="69"/>
        <v>0</v>
      </c>
      <c r="J184" s="241"/>
      <c r="K184" s="185"/>
      <c r="L184" s="135">
        <f t="shared" si="70"/>
        <v>0</v>
      </c>
      <c r="M184" s="113"/>
      <c r="N184" s="112"/>
      <c r="O184" s="135">
        <f t="shared" si="71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63"/>
        <v>0</v>
      </c>
      <c r="D185" s="243">
        <f t="shared" ref="D185" si="72">SUM(D186:D187)</f>
        <v>0</v>
      </c>
      <c r="E185" s="114">
        <f>SUM(E186:E187)</f>
        <v>0</v>
      </c>
      <c r="F185" s="140">
        <f t="shared" si="68"/>
        <v>0</v>
      </c>
      <c r="G185" s="243">
        <f t="shared" ref="G185" si="73">SUM(G186:G187)</f>
        <v>0</v>
      </c>
      <c r="H185" s="186">
        <f t="shared" ref="H185:K185" si="74">SUM(H186:H187)</f>
        <v>0</v>
      </c>
      <c r="I185" s="141">
        <f t="shared" si="69"/>
        <v>0</v>
      </c>
      <c r="J185" s="243">
        <f t="shared" si="74"/>
        <v>0</v>
      </c>
      <c r="K185" s="186">
        <f t="shared" si="74"/>
        <v>0</v>
      </c>
      <c r="L185" s="141">
        <f t="shared" si="70"/>
        <v>0</v>
      </c>
      <c r="M185" s="123">
        <f t="shared" ref="M185:N185" si="75">SUM(M186:M187)</f>
        <v>0</v>
      </c>
      <c r="N185" s="114">
        <f t="shared" si="75"/>
        <v>0</v>
      </c>
      <c r="O185" s="141">
        <f t="shared" si="71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63"/>
        <v>0</v>
      </c>
      <c r="D186" s="235"/>
      <c r="E186" s="99"/>
      <c r="F186" s="236">
        <f t="shared" si="68"/>
        <v>0</v>
      </c>
      <c r="G186" s="235"/>
      <c r="H186" s="182"/>
      <c r="I186" s="100">
        <f t="shared" si="69"/>
        <v>0</v>
      </c>
      <c r="J186" s="235"/>
      <c r="K186" s="182"/>
      <c r="L186" s="100">
        <f t="shared" si="70"/>
        <v>0</v>
      </c>
      <c r="M186" s="282"/>
      <c r="N186" s="99"/>
      <c r="O186" s="100">
        <f t="shared" si="71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63"/>
        <v>0</v>
      </c>
      <c r="D187" s="232"/>
      <c r="E187" s="47"/>
      <c r="F187" s="127">
        <f t="shared" si="68"/>
        <v>0</v>
      </c>
      <c r="G187" s="232"/>
      <c r="H187" s="180"/>
      <c r="I187" s="95">
        <f t="shared" si="69"/>
        <v>0</v>
      </c>
      <c r="J187" s="232"/>
      <c r="K187" s="180"/>
      <c r="L187" s="95">
        <f t="shared" si="70"/>
        <v>0</v>
      </c>
      <c r="M187" s="275"/>
      <c r="N187" s="47"/>
      <c r="O187" s="95">
        <f t="shared" si="71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63"/>
        <v>0</v>
      </c>
      <c r="D188" s="227">
        <f t="shared" ref="D188" si="76">SUM(D189,D192)</f>
        <v>0</v>
      </c>
      <c r="E188" s="88">
        <f>SUM(E189,E192)</f>
        <v>0</v>
      </c>
      <c r="F188" s="228">
        <f t="shared" si="68"/>
        <v>0</v>
      </c>
      <c r="G188" s="227">
        <f>SUM(G189,G192)</f>
        <v>0</v>
      </c>
      <c r="H188" s="178">
        <f>SUM(H189,H192)</f>
        <v>0</v>
      </c>
      <c r="I188" s="89">
        <f t="shared" si="69"/>
        <v>0</v>
      </c>
      <c r="J188" s="227">
        <f>SUM(J189,J192)</f>
        <v>0</v>
      </c>
      <c r="K188" s="178">
        <f>SUM(K189,K192)</f>
        <v>0</v>
      </c>
      <c r="L188" s="89">
        <f t="shared" si="70"/>
        <v>0</v>
      </c>
      <c r="M188" s="122">
        <f>SUM(M189,M192)</f>
        <v>0</v>
      </c>
      <c r="N188" s="88">
        <f>SUM(N189,N192)</f>
        <v>0</v>
      </c>
      <c r="O188" s="89">
        <f t="shared" si="71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63"/>
        <v>0</v>
      </c>
      <c r="D189" s="229">
        <f t="shared" ref="D189" si="77">SUM(D190,D191)</f>
        <v>0</v>
      </c>
      <c r="E189" s="43">
        <f>SUM(E190,E191)</f>
        <v>0</v>
      </c>
      <c r="F189" s="230">
        <f t="shared" si="68"/>
        <v>0</v>
      </c>
      <c r="G189" s="229">
        <f>SUM(G190,G191)</f>
        <v>0</v>
      </c>
      <c r="H189" s="91">
        <f>SUM(H190,H191)</f>
        <v>0</v>
      </c>
      <c r="I189" s="101">
        <f t="shared" si="69"/>
        <v>0</v>
      </c>
      <c r="J189" s="229">
        <f>SUM(J190,J191)</f>
        <v>0</v>
      </c>
      <c r="K189" s="91">
        <f>SUM(K190,K191)</f>
        <v>0</v>
      </c>
      <c r="L189" s="101">
        <f t="shared" si="70"/>
        <v>0</v>
      </c>
      <c r="M189" s="109">
        <f>SUM(M190,M191)</f>
        <v>0</v>
      </c>
      <c r="N189" s="43">
        <f>SUM(N190,N191)</f>
        <v>0</v>
      </c>
      <c r="O189" s="101">
        <f t="shared" si="71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63"/>
        <v>0</v>
      </c>
      <c r="D190" s="232"/>
      <c r="E190" s="47"/>
      <c r="F190" s="127">
        <f t="shared" si="68"/>
        <v>0</v>
      </c>
      <c r="G190" s="232"/>
      <c r="H190" s="180"/>
      <c r="I190" s="95">
        <f t="shared" si="69"/>
        <v>0</v>
      </c>
      <c r="J190" s="232"/>
      <c r="K190" s="180"/>
      <c r="L190" s="95">
        <f t="shared" si="70"/>
        <v>0</v>
      </c>
      <c r="M190" s="275"/>
      <c r="N190" s="47"/>
      <c r="O190" s="95">
        <f t="shared" si="71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63"/>
        <v>0</v>
      </c>
      <c r="D191" s="233"/>
      <c r="E191" s="52"/>
      <c r="F191" s="126">
        <f t="shared" si="68"/>
        <v>0</v>
      </c>
      <c r="G191" s="233"/>
      <c r="H191" s="181"/>
      <c r="I191" s="96">
        <f t="shared" si="69"/>
        <v>0</v>
      </c>
      <c r="J191" s="233"/>
      <c r="K191" s="181"/>
      <c r="L191" s="96">
        <f t="shared" si="70"/>
        <v>0</v>
      </c>
      <c r="M191" s="110"/>
      <c r="N191" s="52"/>
      <c r="O191" s="96">
        <f t="shared" si="71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63"/>
        <v>0</v>
      </c>
      <c r="D192" s="229">
        <f t="shared" ref="D192" si="78">SUM(D193)</f>
        <v>0</v>
      </c>
      <c r="E192" s="43">
        <f>SUM(E193)</f>
        <v>0</v>
      </c>
      <c r="F192" s="230">
        <f t="shared" si="68"/>
        <v>0</v>
      </c>
      <c r="G192" s="229">
        <f>SUM(G193)</f>
        <v>0</v>
      </c>
      <c r="H192" s="91">
        <f>SUM(H193)</f>
        <v>0</v>
      </c>
      <c r="I192" s="101">
        <f t="shared" si="69"/>
        <v>0</v>
      </c>
      <c r="J192" s="229">
        <f>SUM(J193)</f>
        <v>0</v>
      </c>
      <c r="K192" s="91">
        <f>SUM(K193)</f>
        <v>0</v>
      </c>
      <c r="L192" s="101">
        <f t="shared" si="70"/>
        <v>0</v>
      </c>
      <c r="M192" s="109">
        <f>SUM(M193)</f>
        <v>0</v>
      </c>
      <c r="N192" s="43">
        <f>SUM(N193)</f>
        <v>0</v>
      </c>
      <c r="O192" s="101">
        <f t="shared" si="71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63"/>
        <v>0</v>
      </c>
      <c r="D193" s="237">
        <f t="shared" ref="D193" si="79">SUM(D194:D194)</f>
        <v>0</v>
      </c>
      <c r="E193" s="60">
        <f>SUM(E194:E194)</f>
        <v>0</v>
      </c>
      <c r="F193" s="238">
        <f t="shared" si="68"/>
        <v>0</v>
      </c>
      <c r="G193" s="237">
        <f>SUM(G194:G194)</f>
        <v>0</v>
      </c>
      <c r="H193" s="183">
        <f>SUM(H194:H194)</f>
        <v>0</v>
      </c>
      <c r="I193" s="103">
        <f t="shared" si="69"/>
        <v>0</v>
      </c>
      <c r="J193" s="237">
        <f>SUM(J194:J194)</f>
        <v>0</v>
      </c>
      <c r="K193" s="183">
        <f>SUM(K194:K194)</f>
        <v>0</v>
      </c>
      <c r="L193" s="103">
        <f t="shared" si="70"/>
        <v>0</v>
      </c>
      <c r="M193" s="124">
        <f>SUM(M194:M194)</f>
        <v>0</v>
      </c>
      <c r="N193" s="60">
        <f>SUM(N194:N194)</f>
        <v>0</v>
      </c>
      <c r="O193" s="103">
        <f t="shared" si="71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63"/>
        <v>0</v>
      </c>
      <c r="D194" s="233"/>
      <c r="E194" s="52"/>
      <c r="F194" s="126">
        <f t="shared" si="68"/>
        <v>0</v>
      </c>
      <c r="G194" s="233"/>
      <c r="H194" s="181"/>
      <c r="I194" s="96">
        <f t="shared" si="69"/>
        <v>0</v>
      </c>
      <c r="J194" s="233"/>
      <c r="K194" s="181"/>
      <c r="L194" s="96">
        <f t="shared" si="70"/>
        <v>0</v>
      </c>
      <c r="M194" s="110"/>
      <c r="N194" s="52"/>
      <c r="O194" s="96">
        <f t="shared" si="71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63"/>
        <v>6201</v>
      </c>
      <c r="D195" s="225">
        <f t="shared" ref="D195" si="80">SUM(D196,D231,D269)</f>
        <v>3201</v>
      </c>
      <c r="E195" s="85">
        <f>SUM(E196,E231,E269)</f>
        <v>0</v>
      </c>
      <c r="F195" s="226">
        <f t="shared" si="68"/>
        <v>3201</v>
      </c>
      <c r="G195" s="225">
        <f>SUM(G196,G231,G269)</f>
        <v>0</v>
      </c>
      <c r="H195" s="177">
        <f>SUM(H196,H231,H269)</f>
        <v>3000</v>
      </c>
      <c r="I195" s="86">
        <f t="shared" si="69"/>
        <v>3000</v>
      </c>
      <c r="J195" s="225">
        <f>SUM(J196,J231,J269)</f>
        <v>0</v>
      </c>
      <c r="K195" s="177">
        <f>SUM(K196,K231,K269)</f>
        <v>0</v>
      </c>
      <c r="L195" s="86">
        <f t="shared" si="70"/>
        <v>0</v>
      </c>
      <c r="M195" s="290">
        <f>SUM(M196,M231,M269)</f>
        <v>0</v>
      </c>
      <c r="N195" s="294">
        <f>SUM(N196,N231,N269)</f>
        <v>0</v>
      </c>
      <c r="O195" s="299">
        <f t="shared" si="71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6201</v>
      </c>
      <c r="D196" s="227">
        <f t="shared" ref="D196" si="81">D197+D205</f>
        <v>3201</v>
      </c>
      <c r="E196" s="88">
        <f>E197+E205</f>
        <v>0</v>
      </c>
      <c r="F196" s="228">
        <f t="shared" si="68"/>
        <v>3201</v>
      </c>
      <c r="G196" s="227">
        <f>G197+G205</f>
        <v>0</v>
      </c>
      <c r="H196" s="178">
        <f>H197+H205</f>
        <v>3000</v>
      </c>
      <c r="I196" s="89">
        <f t="shared" si="69"/>
        <v>3000</v>
      </c>
      <c r="J196" s="227">
        <f>J197+J205</f>
        <v>0</v>
      </c>
      <c r="K196" s="178">
        <f>K197+K205</f>
        <v>0</v>
      </c>
      <c r="L196" s="89">
        <f t="shared" si="70"/>
        <v>0</v>
      </c>
      <c r="M196" s="122">
        <f>M197+M205</f>
        <v>0</v>
      </c>
      <c r="N196" s="88">
        <f>N197+N205</f>
        <v>0</v>
      </c>
      <c r="O196" s="89">
        <f t="shared" si="71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63"/>
        <v>255</v>
      </c>
      <c r="D197" s="229">
        <f t="shared" ref="D197" si="82">D198+D199+D202+D203+D204</f>
        <v>255</v>
      </c>
      <c r="E197" s="43">
        <f>E198+E199+E202+E203+E204</f>
        <v>0</v>
      </c>
      <c r="F197" s="230">
        <f t="shared" si="68"/>
        <v>255</v>
      </c>
      <c r="G197" s="229">
        <f>G198+G199+G202+G203+G204</f>
        <v>0</v>
      </c>
      <c r="H197" s="91">
        <f>H198+H199+H202+H203+H204</f>
        <v>0</v>
      </c>
      <c r="I197" s="101">
        <f t="shared" si="69"/>
        <v>0</v>
      </c>
      <c r="J197" s="229">
        <f>J198+J199+J202+J203+J204</f>
        <v>0</v>
      </c>
      <c r="K197" s="91">
        <f>K198+K199+K202+K203+K204</f>
        <v>0</v>
      </c>
      <c r="L197" s="101">
        <f t="shared" si="70"/>
        <v>0</v>
      </c>
      <c r="M197" s="109">
        <f>M198+M199+M202+M203+M204</f>
        <v>0</v>
      </c>
      <c r="N197" s="43">
        <f>N198+N199+N202+N203+N204</f>
        <v>0</v>
      </c>
      <c r="O197" s="101">
        <f t="shared" si="71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63"/>
        <v>0</v>
      </c>
      <c r="D198" s="232"/>
      <c r="E198" s="47"/>
      <c r="F198" s="127">
        <f t="shared" si="68"/>
        <v>0</v>
      </c>
      <c r="G198" s="232"/>
      <c r="H198" s="180"/>
      <c r="I198" s="95">
        <f t="shared" si="69"/>
        <v>0</v>
      </c>
      <c r="J198" s="232"/>
      <c r="K198" s="180"/>
      <c r="L198" s="95">
        <f t="shared" si="70"/>
        <v>0</v>
      </c>
      <c r="M198" s="275"/>
      <c r="N198" s="47"/>
      <c r="O198" s="95">
        <f t="shared" si="71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63"/>
        <v>255</v>
      </c>
      <c r="D199" s="234">
        <f t="shared" ref="D199" si="83">D200+D201</f>
        <v>255</v>
      </c>
      <c r="E199" s="34">
        <f>E200+E201</f>
        <v>0</v>
      </c>
      <c r="F199" s="131">
        <f t="shared" si="68"/>
        <v>255</v>
      </c>
      <c r="G199" s="234">
        <f>G200+G201</f>
        <v>0</v>
      </c>
      <c r="H199" s="104">
        <f>H200+H201</f>
        <v>0</v>
      </c>
      <c r="I199" s="98">
        <f t="shared" si="69"/>
        <v>0</v>
      </c>
      <c r="J199" s="234">
        <f>J200+J201</f>
        <v>0</v>
      </c>
      <c r="K199" s="104">
        <f>K200+K201</f>
        <v>0</v>
      </c>
      <c r="L199" s="98">
        <f t="shared" si="70"/>
        <v>0</v>
      </c>
      <c r="M199" s="119">
        <f>M200+M201</f>
        <v>0</v>
      </c>
      <c r="N199" s="34">
        <f>N200+N201</f>
        <v>0</v>
      </c>
      <c r="O199" s="98">
        <f t="shared" si="71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63"/>
        <v>255</v>
      </c>
      <c r="D200" s="233">
        <v>255</v>
      </c>
      <c r="E200" s="52"/>
      <c r="F200" s="126">
        <f t="shared" si="68"/>
        <v>255</v>
      </c>
      <c r="G200" s="233"/>
      <c r="H200" s="181"/>
      <c r="I200" s="96">
        <f t="shared" si="69"/>
        <v>0</v>
      </c>
      <c r="J200" s="233"/>
      <c r="K200" s="181"/>
      <c r="L200" s="96">
        <f t="shared" si="70"/>
        <v>0</v>
      </c>
      <c r="M200" s="110"/>
      <c r="N200" s="52"/>
      <c r="O200" s="96">
        <f t="shared" si="71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63"/>
        <v>0</v>
      </c>
      <c r="D201" s="233"/>
      <c r="E201" s="52"/>
      <c r="F201" s="126">
        <f t="shared" si="68"/>
        <v>0</v>
      </c>
      <c r="G201" s="233"/>
      <c r="H201" s="181"/>
      <c r="I201" s="96">
        <f t="shared" si="69"/>
        <v>0</v>
      </c>
      <c r="J201" s="233"/>
      <c r="K201" s="181"/>
      <c r="L201" s="96">
        <f t="shared" si="70"/>
        <v>0</v>
      </c>
      <c r="M201" s="110"/>
      <c r="N201" s="52"/>
      <c r="O201" s="96">
        <f t="shared" si="71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63"/>
        <v>0</v>
      </c>
      <c r="D202" s="233"/>
      <c r="E202" s="52"/>
      <c r="F202" s="126">
        <f t="shared" si="68"/>
        <v>0</v>
      </c>
      <c r="G202" s="233"/>
      <c r="H202" s="181"/>
      <c r="I202" s="96">
        <f t="shared" si="69"/>
        <v>0</v>
      </c>
      <c r="J202" s="233"/>
      <c r="K202" s="181"/>
      <c r="L202" s="96">
        <f t="shared" si="70"/>
        <v>0</v>
      </c>
      <c r="M202" s="110"/>
      <c r="N202" s="52"/>
      <c r="O202" s="96">
        <f t="shared" si="71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63"/>
        <v>0</v>
      </c>
      <c r="D203" s="233"/>
      <c r="E203" s="52"/>
      <c r="F203" s="126">
        <f t="shared" si="68"/>
        <v>0</v>
      </c>
      <c r="G203" s="233"/>
      <c r="H203" s="181"/>
      <c r="I203" s="96">
        <f t="shared" si="69"/>
        <v>0</v>
      </c>
      <c r="J203" s="233"/>
      <c r="K203" s="181"/>
      <c r="L203" s="96">
        <f t="shared" si="70"/>
        <v>0</v>
      </c>
      <c r="M203" s="110"/>
      <c r="N203" s="52"/>
      <c r="O203" s="96">
        <f t="shared" si="71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63"/>
        <v>0</v>
      </c>
      <c r="D204" s="233"/>
      <c r="E204" s="52"/>
      <c r="F204" s="126">
        <f t="shared" si="68"/>
        <v>0</v>
      </c>
      <c r="G204" s="233"/>
      <c r="H204" s="181"/>
      <c r="I204" s="96">
        <f t="shared" si="69"/>
        <v>0</v>
      </c>
      <c r="J204" s="233"/>
      <c r="K204" s="181"/>
      <c r="L204" s="96">
        <f t="shared" si="70"/>
        <v>0</v>
      </c>
      <c r="M204" s="110"/>
      <c r="N204" s="52"/>
      <c r="O204" s="96">
        <f t="shared" si="71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63"/>
        <v>5946</v>
      </c>
      <c r="D205" s="229">
        <f t="shared" ref="D205" si="84">D206+D216+D217+D226+D227+D228+D230</f>
        <v>2946</v>
      </c>
      <c r="E205" s="43">
        <f>E206+E216+E217+E226+E227+E228+E230</f>
        <v>0</v>
      </c>
      <c r="F205" s="230">
        <f t="shared" si="68"/>
        <v>2946</v>
      </c>
      <c r="G205" s="229">
        <f>G206+G216+G217+G226+G227+G228+G230</f>
        <v>0</v>
      </c>
      <c r="H205" s="91">
        <f>H206+H216+H217+H226+H227+H228+H230</f>
        <v>3000</v>
      </c>
      <c r="I205" s="101">
        <f t="shared" si="69"/>
        <v>3000</v>
      </c>
      <c r="J205" s="229">
        <f>J206+J216+J217+J226+J227+J228+J230</f>
        <v>0</v>
      </c>
      <c r="K205" s="91">
        <f>K206+K216+K217+K226+K227+K228+K230</f>
        <v>0</v>
      </c>
      <c r="L205" s="101">
        <f t="shared" si="70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71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63"/>
        <v>0</v>
      </c>
      <c r="D206" s="115">
        <f t="shared" ref="D206" si="85">SUM(D207:D215)</f>
        <v>0</v>
      </c>
      <c r="E206" s="93">
        <f>SUM(E207:E215)</f>
        <v>0</v>
      </c>
      <c r="F206" s="231">
        <f t="shared" si="68"/>
        <v>0</v>
      </c>
      <c r="G206" s="115">
        <f>SUM(G207:G215)</f>
        <v>0</v>
      </c>
      <c r="H206" s="179">
        <f>SUM(H207:H215)</f>
        <v>0</v>
      </c>
      <c r="I206" s="94">
        <f t="shared" si="69"/>
        <v>0</v>
      </c>
      <c r="J206" s="115">
        <f>SUM(J207:J215)</f>
        <v>0</v>
      </c>
      <c r="K206" s="179">
        <f>SUM(K207:K215)</f>
        <v>0</v>
      </c>
      <c r="L206" s="94">
        <f t="shared" si="70"/>
        <v>0</v>
      </c>
      <c r="M206" s="120">
        <f>SUM(M207:M215)</f>
        <v>0</v>
      </c>
      <c r="N206" s="93">
        <f>SUM(N207:N215)</f>
        <v>0</v>
      </c>
      <c r="O206" s="94">
        <f t="shared" si="71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63"/>
        <v>0</v>
      </c>
      <c r="D207" s="232"/>
      <c r="E207" s="47"/>
      <c r="F207" s="127">
        <f t="shared" si="68"/>
        <v>0</v>
      </c>
      <c r="G207" s="232"/>
      <c r="H207" s="180"/>
      <c r="I207" s="95">
        <f t="shared" si="69"/>
        <v>0</v>
      </c>
      <c r="J207" s="232"/>
      <c r="K207" s="180"/>
      <c r="L207" s="95">
        <f t="shared" si="70"/>
        <v>0</v>
      </c>
      <c r="M207" s="275"/>
      <c r="N207" s="47"/>
      <c r="O207" s="95">
        <f t="shared" si="71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63"/>
        <v>0</v>
      </c>
      <c r="D208" s="233"/>
      <c r="E208" s="52"/>
      <c r="F208" s="126">
        <f t="shared" si="68"/>
        <v>0</v>
      </c>
      <c r="G208" s="233"/>
      <c r="H208" s="181"/>
      <c r="I208" s="96">
        <f t="shared" si="69"/>
        <v>0</v>
      </c>
      <c r="J208" s="233"/>
      <c r="K208" s="181"/>
      <c r="L208" s="96">
        <f t="shared" si="70"/>
        <v>0</v>
      </c>
      <c r="M208" s="110"/>
      <c r="N208" s="52"/>
      <c r="O208" s="96">
        <f t="shared" si="71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63"/>
        <v>0</v>
      </c>
      <c r="D209" s="233"/>
      <c r="E209" s="52"/>
      <c r="F209" s="126">
        <f t="shared" si="68"/>
        <v>0</v>
      </c>
      <c r="G209" s="233"/>
      <c r="H209" s="181"/>
      <c r="I209" s="96">
        <f t="shared" si="69"/>
        <v>0</v>
      </c>
      <c r="J209" s="233"/>
      <c r="K209" s="181"/>
      <c r="L209" s="96">
        <f t="shared" si="70"/>
        <v>0</v>
      </c>
      <c r="M209" s="110"/>
      <c r="N209" s="52"/>
      <c r="O209" s="96">
        <f t="shared" si="71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63"/>
        <v>0</v>
      </c>
      <c r="D210" s="233"/>
      <c r="E210" s="52"/>
      <c r="F210" s="126">
        <f t="shared" si="68"/>
        <v>0</v>
      </c>
      <c r="G210" s="233"/>
      <c r="H210" s="181"/>
      <c r="I210" s="96">
        <f t="shared" si="69"/>
        <v>0</v>
      </c>
      <c r="J210" s="233"/>
      <c r="K210" s="181"/>
      <c r="L210" s="96">
        <f t="shared" si="70"/>
        <v>0</v>
      </c>
      <c r="M210" s="110"/>
      <c r="N210" s="52"/>
      <c r="O210" s="96">
        <f t="shared" si="71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63"/>
        <v>0</v>
      </c>
      <c r="D211" s="233"/>
      <c r="E211" s="52"/>
      <c r="F211" s="126">
        <f t="shared" si="68"/>
        <v>0</v>
      </c>
      <c r="G211" s="233"/>
      <c r="H211" s="181"/>
      <c r="I211" s="96">
        <f t="shared" si="69"/>
        <v>0</v>
      </c>
      <c r="J211" s="233"/>
      <c r="K211" s="181"/>
      <c r="L211" s="96">
        <f t="shared" si="70"/>
        <v>0</v>
      </c>
      <c r="M211" s="110"/>
      <c r="N211" s="52"/>
      <c r="O211" s="96">
        <f t="shared" si="71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63"/>
        <v>0</v>
      </c>
      <c r="D212" s="233"/>
      <c r="E212" s="52"/>
      <c r="F212" s="126">
        <f t="shared" si="68"/>
        <v>0</v>
      </c>
      <c r="G212" s="233"/>
      <c r="H212" s="181"/>
      <c r="I212" s="96">
        <f t="shared" si="69"/>
        <v>0</v>
      </c>
      <c r="J212" s="233"/>
      <c r="K212" s="181"/>
      <c r="L212" s="96">
        <f t="shared" si="70"/>
        <v>0</v>
      </c>
      <c r="M212" s="110"/>
      <c r="N212" s="52"/>
      <c r="O212" s="96">
        <f t="shared" si="71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63"/>
        <v>0</v>
      </c>
      <c r="D213" s="233"/>
      <c r="E213" s="52"/>
      <c r="F213" s="126">
        <f t="shared" si="68"/>
        <v>0</v>
      </c>
      <c r="G213" s="233"/>
      <c r="H213" s="181"/>
      <c r="I213" s="96">
        <f t="shared" si="69"/>
        <v>0</v>
      </c>
      <c r="J213" s="233"/>
      <c r="K213" s="181"/>
      <c r="L213" s="96">
        <f t="shared" si="70"/>
        <v>0</v>
      </c>
      <c r="M213" s="110"/>
      <c r="N213" s="52"/>
      <c r="O213" s="96">
        <f t="shared" si="71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63"/>
        <v>0</v>
      </c>
      <c r="D214" s="233"/>
      <c r="E214" s="52"/>
      <c r="F214" s="126">
        <f t="shared" si="68"/>
        <v>0</v>
      </c>
      <c r="G214" s="233"/>
      <c r="H214" s="181"/>
      <c r="I214" s="96">
        <f t="shared" si="69"/>
        <v>0</v>
      </c>
      <c r="J214" s="233"/>
      <c r="K214" s="181"/>
      <c r="L214" s="96">
        <f t="shared" si="70"/>
        <v>0</v>
      </c>
      <c r="M214" s="110"/>
      <c r="N214" s="52"/>
      <c r="O214" s="96">
        <f t="shared" si="71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63"/>
        <v>0</v>
      </c>
      <c r="D215" s="233"/>
      <c r="E215" s="52"/>
      <c r="F215" s="126">
        <f t="shared" si="68"/>
        <v>0</v>
      </c>
      <c r="G215" s="233"/>
      <c r="H215" s="181"/>
      <c r="I215" s="96">
        <f t="shared" si="69"/>
        <v>0</v>
      </c>
      <c r="J215" s="233"/>
      <c r="K215" s="181"/>
      <c r="L215" s="96">
        <f t="shared" si="70"/>
        <v>0</v>
      </c>
      <c r="M215" s="110"/>
      <c r="N215" s="52"/>
      <c r="O215" s="96">
        <f t="shared" si="71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63"/>
        <v>0</v>
      </c>
      <c r="D216" s="233"/>
      <c r="E216" s="52"/>
      <c r="F216" s="126">
        <f t="shared" si="68"/>
        <v>0</v>
      </c>
      <c r="G216" s="233"/>
      <c r="H216" s="181"/>
      <c r="I216" s="96">
        <f t="shared" si="69"/>
        <v>0</v>
      </c>
      <c r="J216" s="233"/>
      <c r="K216" s="181"/>
      <c r="L216" s="96">
        <f t="shared" si="70"/>
        <v>0</v>
      </c>
      <c r="M216" s="110"/>
      <c r="N216" s="52"/>
      <c r="O216" s="96">
        <f t="shared" si="71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63"/>
        <v>5946</v>
      </c>
      <c r="D217" s="234">
        <f t="shared" ref="D217" si="86">SUM(D218:D225)</f>
        <v>2946</v>
      </c>
      <c r="E217" s="34">
        <f>SUM(E218:E225)</f>
        <v>0</v>
      </c>
      <c r="F217" s="131">
        <f t="shared" si="68"/>
        <v>2946</v>
      </c>
      <c r="G217" s="234">
        <f>SUM(G218:G225)</f>
        <v>0</v>
      </c>
      <c r="H217" s="104">
        <f>SUM(H218:H225)</f>
        <v>3000</v>
      </c>
      <c r="I217" s="98">
        <f t="shared" si="69"/>
        <v>3000</v>
      </c>
      <c r="J217" s="234">
        <f>SUM(J218:J225)</f>
        <v>0</v>
      </c>
      <c r="K217" s="104">
        <f>SUM(K218:K225)</f>
        <v>0</v>
      </c>
      <c r="L217" s="98">
        <f t="shared" si="70"/>
        <v>0</v>
      </c>
      <c r="M217" s="119">
        <f>SUM(M218:M225)</f>
        <v>0</v>
      </c>
      <c r="N217" s="34">
        <f>SUM(N218:N225)</f>
        <v>0</v>
      </c>
      <c r="O217" s="98">
        <f t="shared" si="71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63"/>
        <v>0</v>
      </c>
      <c r="D218" s="233"/>
      <c r="E218" s="52"/>
      <c r="F218" s="126">
        <f t="shared" si="68"/>
        <v>0</v>
      </c>
      <c r="G218" s="233"/>
      <c r="H218" s="181"/>
      <c r="I218" s="96">
        <f t="shared" si="69"/>
        <v>0</v>
      </c>
      <c r="J218" s="233"/>
      <c r="K218" s="181"/>
      <c r="L218" s="96">
        <f t="shared" si="70"/>
        <v>0</v>
      </c>
      <c r="M218" s="110"/>
      <c r="N218" s="52"/>
      <c r="O218" s="96">
        <f t="shared" si="71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63"/>
        <v>0</v>
      </c>
      <c r="D219" s="233"/>
      <c r="E219" s="52"/>
      <c r="F219" s="126">
        <f t="shared" si="68"/>
        <v>0</v>
      </c>
      <c r="G219" s="233"/>
      <c r="H219" s="181"/>
      <c r="I219" s="96">
        <f t="shared" si="69"/>
        <v>0</v>
      </c>
      <c r="J219" s="233"/>
      <c r="K219" s="181"/>
      <c r="L219" s="96">
        <f t="shared" si="70"/>
        <v>0</v>
      </c>
      <c r="M219" s="110"/>
      <c r="N219" s="52"/>
      <c r="O219" s="96">
        <f t="shared" si="71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63"/>
        <v>3572</v>
      </c>
      <c r="D220" s="233">
        <v>572</v>
      </c>
      <c r="E220" s="52"/>
      <c r="F220" s="126">
        <f t="shared" si="68"/>
        <v>572</v>
      </c>
      <c r="G220" s="233"/>
      <c r="H220" s="181">
        <v>3000</v>
      </c>
      <c r="I220" s="96">
        <f t="shared" si="69"/>
        <v>3000</v>
      </c>
      <c r="J220" s="233"/>
      <c r="K220" s="181"/>
      <c r="L220" s="96">
        <f t="shared" si="70"/>
        <v>0</v>
      </c>
      <c r="M220" s="110"/>
      <c r="N220" s="52"/>
      <c r="O220" s="96">
        <f t="shared" si="71"/>
        <v>0</v>
      </c>
      <c r="P220" s="351" t="s">
        <v>355</v>
      </c>
    </row>
    <row r="221" spans="1:16" ht="24" x14ac:dyDescent="0.25">
      <c r="A221" s="31">
        <v>5234</v>
      </c>
      <c r="B221" s="50" t="s">
        <v>193</v>
      </c>
      <c r="C221" s="343">
        <f t="shared" si="63"/>
        <v>0</v>
      </c>
      <c r="D221" s="233"/>
      <c r="E221" s="52"/>
      <c r="F221" s="126">
        <f t="shared" si="68"/>
        <v>0</v>
      </c>
      <c r="G221" s="233"/>
      <c r="H221" s="181"/>
      <c r="I221" s="96">
        <f t="shared" si="69"/>
        <v>0</v>
      </c>
      <c r="J221" s="233"/>
      <c r="K221" s="181"/>
      <c r="L221" s="96">
        <f t="shared" si="70"/>
        <v>0</v>
      </c>
      <c r="M221" s="110"/>
      <c r="N221" s="52"/>
      <c r="O221" s="96">
        <f t="shared" si="71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63"/>
        <v>0</v>
      </c>
      <c r="D222" s="233"/>
      <c r="E222" s="52"/>
      <c r="F222" s="126">
        <f t="shared" si="68"/>
        <v>0</v>
      </c>
      <c r="G222" s="233"/>
      <c r="H222" s="181"/>
      <c r="I222" s="96">
        <f t="shared" si="69"/>
        <v>0</v>
      </c>
      <c r="J222" s="233"/>
      <c r="K222" s="181"/>
      <c r="L222" s="96">
        <f t="shared" si="70"/>
        <v>0</v>
      </c>
      <c r="M222" s="110"/>
      <c r="N222" s="52"/>
      <c r="O222" s="96">
        <f t="shared" si="71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63"/>
        <v>0</v>
      </c>
      <c r="D223" s="233"/>
      <c r="E223" s="52"/>
      <c r="F223" s="126">
        <f t="shared" si="68"/>
        <v>0</v>
      </c>
      <c r="G223" s="233"/>
      <c r="H223" s="181"/>
      <c r="I223" s="96">
        <f t="shared" si="69"/>
        <v>0</v>
      </c>
      <c r="J223" s="233"/>
      <c r="K223" s="181"/>
      <c r="L223" s="96">
        <f t="shared" si="70"/>
        <v>0</v>
      </c>
      <c r="M223" s="110"/>
      <c r="N223" s="52"/>
      <c r="O223" s="96">
        <f t="shared" si="71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63"/>
        <v>2374</v>
      </c>
      <c r="D224" s="233">
        <f>1890+484</f>
        <v>2374</v>
      </c>
      <c r="E224" s="52"/>
      <c r="F224" s="126">
        <f t="shared" si="68"/>
        <v>2374</v>
      </c>
      <c r="G224" s="233"/>
      <c r="H224" s="181"/>
      <c r="I224" s="96">
        <f t="shared" si="69"/>
        <v>0</v>
      </c>
      <c r="J224" s="233"/>
      <c r="K224" s="181"/>
      <c r="L224" s="96">
        <f t="shared" si="70"/>
        <v>0</v>
      </c>
      <c r="M224" s="110"/>
      <c r="N224" s="52"/>
      <c r="O224" s="96">
        <f t="shared" si="71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63"/>
        <v>0</v>
      </c>
      <c r="D225" s="233"/>
      <c r="E225" s="52"/>
      <c r="F225" s="126">
        <f t="shared" si="68"/>
        <v>0</v>
      </c>
      <c r="G225" s="233"/>
      <c r="H225" s="181"/>
      <c r="I225" s="96">
        <f t="shared" si="69"/>
        <v>0</v>
      </c>
      <c r="J225" s="233"/>
      <c r="K225" s="181"/>
      <c r="L225" s="96">
        <f t="shared" si="70"/>
        <v>0</v>
      </c>
      <c r="M225" s="110"/>
      <c r="N225" s="52"/>
      <c r="O225" s="96">
        <f t="shared" si="71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63"/>
        <v>0</v>
      </c>
      <c r="D226" s="233"/>
      <c r="E226" s="52"/>
      <c r="F226" s="126">
        <f t="shared" si="68"/>
        <v>0</v>
      </c>
      <c r="G226" s="233"/>
      <c r="H226" s="181"/>
      <c r="I226" s="96">
        <f t="shared" si="69"/>
        <v>0</v>
      </c>
      <c r="J226" s="233"/>
      <c r="K226" s="181"/>
      <c r="L226" s="96">
        <f t="shared" si="70"/>
        <v>0</v>
      </c>
      <c r="M226" s="110"/>
      <c r="N226" s="52"/>
      <c r="O226" s="96">
        <f t="shared" si="71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63"/>
        <v>0</v>
      </c>
      <c r="D227" s="233"/>
      <c r="E227" s="52"/>
      <c r="F227" s="126">
        <f t="shared" si="68"/>
        <v>0</v>
      </c>
      <c r="G227" s="233"/>
      <c r="H227" s="181"/>
      <c r="I227" s="96">
        <f t="shared" si="69"/>
        <v>0</v>
      </c>
      <c r="J227" s="233"/>
      <c r="K227" s="181"/>
      <c r="L227" s="96">
        <f t="shared" si="70"/>
        <v>0</v>
      </c>
      <c r="M227" s="110"/>
      <c r="N227" s="52"/>
      <c r="O227" s="96">
        <f t="shared" si="71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63"/>
        <v>0</v>
      </c>
      <c r="D228" s="234">
        <f t="shared" ref="D228" si="87">SUM(D229)</f>
        <v>0</v>
      </c>
      <c r="E228" s="34">
        <f>SUM(E229)</f>
        <v>0</v>
      </c>
      <c r="F228" s="131">
        <f t="shared" si="68"/>
        <v>0</v>
      </c>
      <c r="G228" s="234">
        <f>SUM(G229)</f>
        <v>0</v>
      </c>
      <c r="H228" s="104">
        <f>SUM(H229)</f>
        <v>0</v>
      </c>
      <c r="I228" s="98">
        <f t="shared" si="69"/>
        <v>0</v>
      </c>
      <c r="J228" s="234">
        <f>SUM(J229)</f>
        <v>0</v>
      </c>
      <c r="K228" s="104">
        <f>SUM(K229)</f>
        <v>0</v>
      </c>
      <c r="L228" s="98">
        <f t="shared" si="70"/>
        <v>0</v>
      </c>
      <c r="M228" s="119">
        <f>SUM(M229)</f>
        <v>0</v>
      </c>
      <c r="N228" s="34">
        <f>SUM(N229)</f>
        <v>0</v>
      </c>
      <c r="O228" s="98">
        <f t="shared" si="71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63"/>
        <v>0</v>
      </c>
      <c r="D229" s="233"/>
      <c r="E229" s="52"/>
      <c r="F229" s="126">
        <f t="shared" si="68"/>
        <v>0</v>
      </c>
      <c r="G229" s="233"/>
      <c r="H229" s="181"/>
      <c r="I229" s="96">
        <f t="shared" si="69"/>
        <v>0</v>
      </c>
      <c r="J229" s="233"/>
      <c r="K229" s="181"/>
      <c r="L229" s="96">
        <f t="shared" si="70"/>
        <v>0</v>
      </c>
      <c r="M229" s="110"/>
      <c r="N229" s="52"/>
      <c r="O229" s="96">
        <f t="shared" si="71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63"/>
        <v>0</v>
      </c>
      <c r="D230" s="235"/>
      <c r="E230" s="99"/>
      <c r="F230" s="236">
        <f t="shared" si="68"/>
        <v>0</v>
      </c>
      <c r="G230" s="235"/>
      <c r="H230" s="182"/>
      <c r="I230" s="100">
        <f t="shared" si="69"/>
        <v>0</v>
      </c>
      <c r="J230" s="235"/>
      <c r="K230" s="182"/>
      <c r="L230" s="100">
        <f t="shared" si="70"/>
        <v>0</v>
      </c>
      <c r="M230" s="282"/>
      <c r="N230" s="99"/>
      <c r="O230" s="100">
        <f t="shared" si="71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63"/>
        <v>0</v>
      </c>
      <c r="D231" s="227">
        <f t="shared" ref="D231" si="88">D232+D252+D259</f>
        <v>0</v>
      </c>
      <c r="E231" s="88">
        <f>E232+E252+E259</f>
        <v>0</v>
      </c>
      <c r="F231" s="228">
        <f t="shared" si="68"/>
        <v>0</v>
      </c>
      <c r="G231" s="227">
        <f>G232+G252+G259</f>
        <v>0</v>
      </c>
      <c r="H231" s="178">
        <f>H232+H252+H259</f>
        <v>0</v>
      </c>
      <c r="I231" s="89">
        <f t="shared" si="69"/>
        <v>0</v>
      </c>
      <c r="J231" s="227">
        <f>J232+J252+J259</f>
        <v>0</v>
      </c>
      <c r="K231" s="178">
        <f>K232+K252+K259</f>
        <v>0</v>
      </c>
      <c r="L231" s="89">
        <f t="shared" si="70"/>
        <v>0</v>
      </c>
      <c r="M231" s="122">
        <f>M232+M252+M259</f>
        <v>0</v>
      </c>
      <c r="N231" s="88">
        <f>N232+N252+N259</f>
        <v>0</v>
      </c>
      <c r="O231" s="89">
        <f t="shared" si="71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 t="shared" ref="D232" si="89"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69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70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71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63"/>
        <v>0</v>
      </c>
      <c r="D233" s="232"/>
      <c r="E233" s="47"/>
      <c r="F233" s="127">
        <f t="shared" si="68"/>
        <v>0</v>
      </c>
      <c r="G233" s="232"/>
      <c r="H233" s="180"/>
      <c r="I233" s="95">
        <f t="shared" si="69"/>
        <v>0</v>
      </c>
      <c r="J233" s="232"/>
      <c r="K233" s="180"/>
      <c r="L233" s="95">
        <f t="shared" si="70"/>
        <v>0</v>
      </c>
      <c r="M233" s="275"/>
      <c r="N233" s="47"/>
      <c r="O233" s="95">
        <f t="shared" si="71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63"/>
        <v>0</v>
      </c>
      <c r="D234" s="233">
        <f t="shared" ref="D234" si="90">SUM(D235)</f>
        <v>0</v>
      </c>
      <c r="E234" s="181">
        <f>SUM(E235)</f>
        <v>0</v>
      </c>
      <c r="F234" s="131">
        <f t="shared" si="68"/>
        <v>0</v>
      </c>
      <c r="G234" s="233">
        <f t="shared" ref="G234" si="91">SUM(G235)</f>
        <v>0</v>
      </c>
      <c r="H234" s="181">
        <f>SUM(H235)</f>
        <v>0</v>
      </c>
      <c r="I234" s="98">
        <f t="shared" si="69"/>
        <v>0</v>
      </c>
      <c r="J234" s="233">
        <f>SUM(J235)</f>
        <v>0</v>
      </c>
      <c r="K234" s="181">
        <f>SUM(K235)</f>
        <v>0</v>
      </c>
      <c r="L234" s="98">
        <f t="shared" si="70"/>
        <v>0</v>
      </c>
      <c r="M234" s="233">
        <f>SUM(M235)</f>
        <v>0</v>
      </c>
      <c r="N234" s="181">
        <f>SUM(N235)</f>
        <v>0</v>
      </c>
      <c r="O234" s="98">
        <f t="shared" si="71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63"/>
        <v>0</v>
      </c>
      <c r="D235" s="233"/>
      <c r="E235" s="52"/>
      <c r="F235" s="131">
        <f t="shared" si="68"/>
        <v>0</v>
      </c>
      <c r="G235" s="233"/>
      <c r="H235" s="181"/>
      <c r="I235" s="98">
        <f t="shared" si="69"/>
        <v>0</v>
      </c>
      <c r="J235" s="233"/>
      <c r="K235" s="181"/>
      <c r="L235" s="98">
        <f t="shared" si="70"/>
        <v>0</v>
      </c>
      <c r="M235" s="110"/>
      <c r="N235" s="52"/>
      <c r="O235" s="98">
        <f t="shared" si="71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63"/>
        <v>0</v>
      </c>
      <c r="D236" s="234">
        <f t="shared" ref="D236" si="92">SUM(D237:D238)</f>
        <v>0</v>
      </c>
      <c r="E236" s="34">
        <f>SUM(E237:E238)</f>
        <v>0</v>
      </c>
      <c r="F236" s="131">
        <f t="shared" si="68"/>
        <v>0</v>
      </c>
      <c r="G236" s="234">
        <f>SUM(G237:G238)</f>
        <v>0</v>
      </c>
      <c r="H236" s="104">
        <f>SUM(H237:H238)</f>
        <v>0</v>
      </c>
      <c r="I236" s="98">
        <f t="shared" si="69"/>
        <v>0</v>
      </c>
      <c r="J236" s="234">
        <f>SUM(J237:J238)</f>
        <v>0</v>
      </c>
      <c r="K236" s="104">
        <f>SUM(K237:K238)</f>
        <v>0</v>
      </c>
      <c r="L236" s="98">
        <f t="shared" si="70"/>
        <v>0</v>
      </c>
      <c r="M236" s="119">
        <f>SUM(M237:M238)</f>
        <v>0</v>
      </c>
      <c r="N236" s="34">
        <f>SUM(N237:N238)</f>
        <v>0</v>
      </c>
      <c r="O236" s="98">
        <f t="shared" si="71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63"/>
        <v>0</v>
      </c>
      <c r="D237" s="233"/>
      <c r="E237" s="52"/>
      <c r="F237" s="126">
        <f t="shared" si="68"/>
        <v>0</v>
      </c>
      <c r="G237" s="233"/>
      <c r="H237" s="181"/>
      <c r="I237" s="96">
        <f t="shared" si="69"/>
        <v>0</v>
      </c>
      <c r="J237" s="233"/>
      <c r="K237" s="181"/>
      <c r="L237" s="96">
        <f t="shared" si="70"/>
        <v>0</v>
      </c>
      <c r="M237" s="110"/>
      <c r="N237" s="52"/>
      <c r="O237" s="96">
        <f t="shared" si="71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63"/>
        <v>0</v>
      </c>
      <c r="D238" s="233"/>
      <c r="E238" s="52"/>
      <c r="F238" s="126">
        <f t="shared" si="68"/>
        <v>0</v>
      </c>
      <c r="G238" s="233"/>
      <c r="H238" s="181"/>
      <c r="I238" s="96">
        <f t="shared" si="69"/>
        <v>0</v>
      </c>
      <c r="J238" s="233"/>
      <c r="K238" s="181"/>
      <c r="L238" s="96">
        <f t="shared" si="70"/>
        <v>0</v>
      </c>
      <c r="M238" s="110"/>
      <c r="N238" s="52"/>
      <c r="O238" s="96">
        <f t="shared" si="71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63"/>
        <v>0</v>
      </c>
      <c r="D239" s="234">
        <f t="shared" ref="D239" si="93">SUM(D240:D244)</f>
        <v>0</v>
      </c>
      <c r="E239" s="34">
        <f>SUM(E240:E244)</f>
        <v>0</v>
      </c>
      <c r="F239" s="131">
        <f t="shared" si="68"/>
        <v>0</v>
      </c>
      <c r="G239" s="234">
        <f>SUM(G240:G244)</f>
        <v>0</v>
      </c>
      <c r="H239" s="104">
        <f>SUM(H240:H244)</f>
        <v>0</v>
      </c>
      <c r="I239" s="98">
        <f t="shared" si="69"/>
        <v>0</v>
      </c>
      <c r="J239" s="234">
        <f>SUM(J240:J244)</f>
        <v>0</v>
      </c>
      <c r="K239" s="104">
        <f>SUM(K240:K244)</f>
        <v>0</v>
      </c>
      <c r="L239" s="98">
        <f t="shared" si="70"/>
        <v>0</v>
      </c>
      <c r="M239" s="119">
        <f>SUM(M240:M244)</f>
        <v>0</v>
      </c>
      <c r="N239" s="34">
        <f>SUM(N240:N244)</f>
        <v>0</v>
      </c>
      <c r="O239" s="98">
        <f t="shared" si="71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63"/>
        <v>0</v>
      </c>
      <c r="D240" s="233"/>
      <c r="E240" s="52"/>
      <c r="F240" s="126">
        <f t="shared" si="68"/>
        <v>0</v>
      </c>
      <c r="G240" s="233"/>
      <c r="H240" s="181"/>
      <c r="I240" s="96">
        <f t="shared" si="69"/>
        <v>0</v>
      </c>
      <c r="J240" s="233"/>
      <c r="K240" s="181"/>
      <c r="L240" s="96">
        <f t="shared" si="70"/>
        <v>0</v>
      </c>
      <c r="M240" s="110"/>
      <c r="N240" s="52"/>
      <c r="O240" s="96">
        <f t="shared" si="71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63"/>
        <v>0</v>
      </c>
      <c r="D241" s="233"/>
      <c r="E241" s="52"/>
      <c r="F241" s="126">
        <f t="shared" si="68"/>
        <v>0</v>
      </c>
      <c r="G241" s="233"/>
      <c r="H241" s="181"/>
      <c r="I241" s="96">
        <f t="shared" si="69"/>
        <v>0</v>
      </c>
      <c r="J241" s="233"/>
      <c r="K241" s="181"/>
      <c r="L241" s="96">
        <f t="shared" si="70"/>
        <v>0</v>
      </c>
      <c r="M241" s="110"/>
      <c r="N241" s="52"/>
      <c r="O241" s="96">
        <f t="shared" si="71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63"/>
        <v>0</v>
      </c>
      <c r="D242" s="233"/>
      <c r="E242" s="52"/>
      <c r="F242" s="126">
        <f t="shared" si="68"/>
        <v>0</v>
      </c>
      <c r="G242" s="233"/>
      <c r="H242" s="181"/>
      <c r="I242" s="96">
        <f t="shared" si="69"/>
        <v>0</v>
      </c>
      <c r="J242" s="233"/>
      <c r="K242" s="181"/>
      <c r="L242" s="96">
        <f t="shared" si="70"/>
        <v>0</v>
      </c>
      <c r="M242" s="110"/>
      <c r="N242" s="52"/>
      <c r="O242" s="96">
        <f t="shared" si="71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63"/>
        <v>0</v>
      </c>
      <c r="D243" s="233"/>
      <c r="E243" s="52"/>
      <c r="F243" s="126">
        <f t="shared" si="68"/>
        <v>0</v>
      </c>
      <c r="G243" s="233"/>
      <c r="H243" s="181"/>
      <c r="I243" s="96">
        <f t="shared" si="69"/>
        <v>0</v>
      </c>
      <c r="J243" s="233"/>
      <c r="K243" s="181"/>
      <c r="L243" s="96">
        <f t="shared" si="70"/>
        <v>0</v>
      </c>
      <c r="M243" s="110"/>
      <c r="N243" s="52"/>
      <c r="O243" s="96">
        <f t="shared" si="71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63"/>
        <v>0</v>
      </c>
      <c r="D244" s="233"/>
      <c r="E244" s="52"/>
      <c r="F244" s="126">
        <f t="shared" si="68"/>
        <v>0</v>
      </c>
      <c r="G244" s="233"/>
      <c r="H244" s="181"/>
      <c r="I244" s="96">
        <f t="shared" si="69"/>
        <v>0</v>
      </c>
      <c r="J244" s="233"/>
      <c r="K244" s="181"/>
      <c r="L244" s="96">
        <f t="shared" si="70"/>
        <v>0</v>
      </c>
      <c r="M244" s="110"/>
      <c r="N244" s="52"/>
      <c r="O244" s="96">
        <f t="shared" si="71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63"/>
        <v>0</v>
      </c>
      <c r="D245" s="233"/>
      <c r="E245" s="52"/>
      <c r="F245" s="126">
        <f t="shared" ref="F245:F286" si="94">D245+E245</f>
        <v>0</v>
      </c>
      <c r="G245" s="233"/>
      <c r="H245" s="181"/>
      <c r="I245" s="96">
        <f t="shared" ref="I245:I286" si="95">G245+H245</f>
        <v>0</v>
      </c>
      <c r="J245" s="233"/>
      <c r="K245" s="181"/>
      <c r="L245" s="96">
        <f t="shared" ref="L245:L286" si="96">J245+K245</f>
        <v>0</v>
      </c>
      <c r="M245" s="110"/>
      <c r="N245" s="52"/>
      <c r="O245" s="96">
        <f t="shared" ref="O245:O276" si="97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63"/>
        <v>0</v>
      </c>
      <c r="D246" s="233"/>
      <c r="E246" s="52"/>
      <c r="F246" s="126">
        <f t="shared" si="94"/>
        <v>0</v>
      </c>
      <c r="G246" s="233"/>
      <c r="H246" s="181"/>
      <c r="I246" s="96">
        <f t="shared" si="95"/>
        <v>0</v>
      </c>
      <c r="J246" s="233"/>
      <c r="K246" s="181"/>
      <c r="L246" s="96">
        <f t="shared" si="96"/>
        <v>0</v>
      </c>
      <c r="M246" s="110"/>
      <c r="N246" s="52"/>
      <c r="O246" s="96">
        <f t="shared" si="97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63"/>
        <v>0</v>
      </c>
      <c r="D247" s="237">
        <f t="shared" ref="D247" si="98">SUM(D248:D251)</f>
        <v>0</v>
      </c>
      <c r="E247" s="60">
        <f>SUM(E248:E251)</f>
        <v>0</v>
      </c>
      <c r="F247" s="238">
        <f t="shared" si="94"/>
        <v>0</v>
      </c>
      <c r="G247" s="237">
        <f t="shared" ref="G247" si="99">SUM(G248:G251)</f>
        <v>0</v>
      </c>
      <c r="H247" s="183">
        <f t="shared" ref="H247:K247" si="100">SUM(H248:H251)</f>
        <v>0</v>
      </c>
      <c r="I247" s="103">
        <f t="shared" si="95"/>
        <v>0</v>
      </c>
      <c r="J247" s="237">
        <f t="shared" si="100"/>
        <v>0</v>
      </c>
      <c r="K247" s="183">
        <f t="shared" si="100"/>
        <v>0</v>
      </c>
      <c r="L247" s="103">
        <f t="shared" si="96"/>
        <v>0</v>
      </c>
      <c r="M247" s="125">
        <f t="shared" ref="M247:N247" si="101">SUM(M248:M251)</f>
        <v>0</v>
      </c>
      <c r="N247" s="293">
        <f t="shared" si="101"/>
        <v>0</v>
      </c>
      <c r="O247" s="298">
        <f t="shared" si="97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63"/>
        <v>0</v>
      </c>
      <c r="D248" s="233"/>
      <c r="E248" s="52"/>
      <c r="F248" s="126">
        <f t="shared" si="94"/>
        <v>0</v>
      </c>
      <c r="G248" s="233"/>
      <c r="H248" s="181"/>
      <c r="I248" s="96">
        <f t="shared" si="95"/>
        <v>0</v>
      </c>
      <c r="J248" s="233"/>
      <c r="K248" s="181"/>
      <c r="L248" s="96">
        <f t="shared" si="96"/>
        <v>0</v>
      </c>
      <c r="M248" s="110"/>
      <c r="N248" s="52"/>
      <c r="O248" s="96">
        <f t="shared" si="97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63"/>
        <v>0</v>
      </c>
      <c r="D249" s="233"/>
      <c r="E249" s="52"/>
      <c r="F249" s="126">
        <f t="shared" si="94"/>
        <v>0</v>
      </c>
      <c r="G249" s="233"/>
      <c r="H249" s="181"/>
      <c r="I249" s="96">
        <f t="shared" si="95"/>
        <v>0</v>
      </c>
      <c r="J249" s="233"/>
      <c r="K249" s="181"/>
      <c r="L249" s="96">
        <f t="shared" si="96"/>
        <v>0</v>
      </c>
      <c r="M249" s="110"/>
      <c r="N249" s="52"/>
      <c r="O249" s="96">
        <f t="shared" si="97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63"/>
        <v>0</v>
      </c>
      <c r="D250" s="233"/>
      <c r="E250" s="52"/>
      <c r="F250" s="126">
        <f t="shared" si="94"/>
        <v>0</v>
      </c>
      <c r="G250" s="233"/>
      <c r="H250" s="181"/>
      <c r="I250" s="96">
        <f t="shared" si="95"/>
        <v>0</v>
      </c>
      <c r="J250" s="233"/>
      <c r="K250" s="181"/>
      <c r="L250" s="96">
        <f t="shared" si="96"/>
        <v>0</v>
      </c>
      <c r="M250" s="110"/>
      <c r="N250" s="52"/>
      <c r="O250" s="96">
        <f t="shared" si="97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63"/>
        <v>0</v>
      </c>
      <c r="D251" s="233"/>
      <c r="E251" s="52"/>
      <c r="F251" s="126">
        <f t="shared" si="94"/>
        <v>0</v>
      </c>
      <c r="G251" s="233"/>
      <c r="H251" s="181"/>
      <c r="I251" s="96">
        <f t="shared" si="95"/>
        <v>0</v>
      </c>
      <c r="J251" s="233"/>
      <c r="K251" s="181"/>
      <c r="L251" s="96">
        <f t="shared" si="96"/>
        <v>0</v>
      </c>
      <c r="M251" s="110"/>
      <c r="N251" s="52"/>
      <c r="O251" s="96">
        <f t="shared" si="97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63"/>
        <v>0</v>
      </c>
      <c r="D252" s="229">
        <f t="shared" ref="D252" si="102">SUM(D253,D257,D258)</f>
        <v>0</v>
      </c>
      <c r="E252" s="43">
        <f>SUM(E253,E257,E258)</f>
        <v>0</v>
      </c>
      <c r="F252" s="230">
        <f t="shared" si="94"/>
        <v>0</v>
      </c>
      <c r="G252" s="229">
        <f t="shared" ref="G252" si="103">SUM(G253,G257,G258)</f>
        <v>0</v>
      </c>
      <c r="H252" s="91">
        <f t="shared" ref="H252:K252" si="104">SUM(H253,H257,H258)</f>
        <v>0</v>
      </c>
      <c r="I252" s="101">
        <f t="shared" si="95"/>
        <v>0</v>
      </c>
      <c r="J252" s="229">
        <f t="shared" si="104"/>
        <v>0</v>
      </c>
      <c r="K252" s="91">
        <f t="shared" si="104"/>
        <v>0</v>
      </c>
      <c r="L252" s="101">
        <f t="shared" si="96"/>
        <v>0</v>
      </c>
      <c r="M252" s="121">
        <f t="shared" ref="M252:N252" si="105">SUM(M253,M257,M258)</f>
        <v>0</v>
      </c>
      <c r="N252" s="55">
        <f t="shared" si="105"/>
        <v>0</v>
      </c>
      <c r="O252" s="265">
        <f t="shared" si="97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63"/>
        <v>0</v>
      </c>
      <c r="D253" s="237">
        <f t="shared" ref="D253" si="106">SUM(D254:D256)</f>
        <v>0</v>
      </c>
      <c r="E253" s="60">
        <f>SUM(E254:E256)</f>
        <v>0</v>
      </c>
      <c r="F253" s="238">
        <f t="shared" si="94"/>
        <v>0</v>
      </c>
      <c r="G253" s="237">
        <f t="shared" ref="G253" si="107">SUM(G254:G256)</f>
        <v>0</v>
      </c>
      <c r="H253" s="183">
        <f t="shared" ref="H253:K253" si="108">SUM(H254:H256)</f>
        <v>0</v>
      </c>
      <c r="I253" s="103">
        <f t="shared" si="95"/>
        <v>0</v>
      </c>
      <c r="J253" s="237">
        <f t="shared" si="108"/>
        <v>0</v>
      </c>
      <c r="K253" s="183">
        <f t="shared" si="108"/>
        <v>0</v>
      </c>
      <c r="L253" s="103">
        <f t="shared" si="96"/>
        <v>0</v>
      </c>
      <c r="M253" s="124">
        <f t="shared" ref="M253:N253" si="109">SUM(M254:M256)</f>
        <v>0</v>
      </c>
      <c r="N253" s="60">
        <f t="shared" si="109"/>
        <v>0</v>
      </c>
      <c r="O253" s="103">
        <f t="shared" si="97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63"/>
        <v>0</v>
      </c>
      <c r="D254" s="233"/>
      <c r="E254" s="52"/>
      <c r="F254" s="126">
        <f t="shared" si="94"/>
        <v>0</v>
      </c>
      <c r="G254" s="233"/>
      <c r="H254" s="181"/>
      <c r="I254" s="96">
        <f t="shared" si="95"/>
        <v>0</v>
      </c>
      <c r="J254" s="233"/>
      <c r="K254" s="181"/>
      <c r="L254" s="96">
        <f t="shared" si="96"/>
        <v>0</v>
      </c>
      <c r="M254" s="110"/>
      <c r="N254" s="52"/>
      <c r="O254" s="96">
        <f t="shared" si="97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63"/>
        <v>0</v>
      </c>
      <c r="D255" s="233"/>
      <c r="E255" s="52"/>
      <c r="F255" s="126">
        <f t="shared" si="94"/>
        <v>0</v>
      </c>
      <c r="G255" s="233"/>
      <c r="H255" s="181"/>
      <c r="I255" s="96">
        <f t="shared" si="95"/>
        <v>0</v>
      </c>
      <c r="J255" s="233"/>
      <c r="K255" s="181"/>
      <c r="L255" s="96">
        <f t="shared" si="96"/>
        <v>0</v>
      </c>
      <c r="M255" s="110"/>
      <c r="N255" s="52"/>
      <c r="O255" s="96">
        <f t="shared" si="97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63"/>
        <v>0</v>
      </c>
      <c r="D256" s="232"/>
      <c r="E256" s="47"/>
      <c r="F256" s="127">
        <f t="shared" si="94"/>
        <v>0</v>
      </c>
      <c r="G256" s="232"/>
      <c r="H256" s="180"/>
      <c r="I256" s="95">
        <f t="shared" si="95"/>
        <v>0</v>
      </c>
      <c r="J256" s="232"/>
      <c r="K256" s="180"/>
      <c r="L256" s="95">
        <f t="shared" si="96"/>
        <v>0</v>
      </c>
      <c r="M256" s="275"/>
      <c r="N256" s="47"/>
      <c r="O256" s="95">
        <f t="shared" si="97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110">F257+I257+L257+O257</f>
        <v>0</v>
      </c>
      <c r="D257" s="241"/>
      <c r="E257" s="112"/>
      <c r="F257" s="242">
        <f t="shared" si="94"/>
        <v>0</v>
      </c>
      <c r="G257" s="241"/>
      <c r="H257" s="185"/>
      <c r="I257" s="135">
        <f t="shared" si="95"/>
        <v>0</v>
      </c>
      <c r="J257" s="241"/>
      <c r="K257" s="185"/>
      <c r="L257" s="135">
        <f t="shared" si="96"/>
        <v>0</v>
      </c>
      <c r="M257" s="113"/>
      <c r="N257" s="112"/>
      <c r="O257" s="135">
        <f t="shared" si="97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110"/>
        <v>0</v>
      </c>
      <c r="D258" s="233"/>
      <c r="E258" s="52"/>
      <c r="F258" s="126">
        <f t="shared" si="94"/>
        <v>0</v>
      </c>
      <c r="G258" s="233"/>
      <c r="H258" s="181"/>
      <c r="I258" s="96">
        <f t="shared" si="95"/>
        <v>0</v>
      </c>
      <c r="J258" s="233"/>
      <c r="K258" s="181"/>
      <c r="L258" s="96">
        <f t="shared" si="96"/>
        <v>0</v>
      </c>
      <c r="M258" s="110"/>
      <c r="N258" s="52"/>
      <c r="O258" s="96">
        <f t="shared" si="97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110"/>
        <v>0</v>
      </c>
      <c r="D259" s="229">
        <f t="shared" ref="D259" si="111">SUM(D260,D264)</f>
        <v>0</v>
      </c>
      <c r="E259" s="43">
        <f>SUM(E260,E264)</f>
        <v>0</v>
      </c>
      <c r="F259" s="230">
        <f t="shared" si="94"/>
        <v>0</v>
      </c>
      <c r="G259" s="229">
        <f t="shared" ref="G259" si="112">SUM(G260,G264)</f>
        <v>0</v>
      </c>
      <c r="H259" s="91">
        <f t="shared" ref="H259:K259" si="113">SUM(H260,H264)</f>
        <v>0</v>
      </c>
      <c r="I259" s="101">
        <f t="shared" si="95"/>
        <v>0</v>
      </c>
      <c r="J259" s="229">
        <f t="shared" si="113"/>
        <v>0</v>
      </c>
      <c r="K259" s="91">
        <f t="shared" si="113"/>
        <v>0</v>
      </c>
      <c r="L259" s="101">
        <f t="shared" si="96"/>
        <v>0</v>
      </c>
      <c r="M259" s="121">
        <f t="shared" ref="M259:N259" si="114">SUM(M260,M264)</f>
        <v>0</v>
      </c>
      <c r="N259" s="55">
        <f t="shared" si="114"/>
        <v>0</v>
      </c>
      <c r="O259" s="265">
        <f t="shared" si="97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110"/>
        <v>0</v>
      </c>
      <c r="D260" s="237">
        <f t="shared" ref="D260" si="115">SUM(D261:D263)</f>
        <v>0</v>
      </c>
      <c r="E260" s="60">
        <f>SUM(E261:E263)</f>
        <v>0</v>
      </c>
      <c r="F260" s="238">
        <f t="shared" si="94"/>
        <v>0</v>
      </c>
      <c r="G260" s="237">
        <f t="shared" ref="G260" si="116">SUM(G261:G263)</f>
        <v>0</v>
      </c>
      <c r="H260" s="183">
        <f t="shared" ref="H260:K260" si="117">SUM(H261:H263)</f>
        <v>0</v>
      </c>
      <c r="I260" s="103">
        <f t="shared" si="95"/>
        <v>0</v>
      </c>
      <c r="J260" s="237">
        <f t="shared" si="117"/>
        <v>0</v>
      </c>
      <c r="K260" s="183">
        <f t="shared" si="117"/>
        <v>0</v>
      </c>
      <c r="L260" s="103">
        <f t="shared" si="96"/>
        <v>0</v>
      </c>
      <c r="M260" s="289">
        <f t="shared" ref="M260:N260" si="118">SUM(M261:M263)</f>
        <v>0</v>
      </c>
      <c r="N260" s="292">
        <f t="shared" si="118"/>
        <v>0</v>
      </c>
      <c r="O260" s="297">
        <f t="shared" si="97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110"/>
        <v>0</v>
      </c>
      <c r="D261" s="233"/>
      <c r="E261" s="52"/>
      <c r="F261" s="126">
        <f t="shared" si="94"/>
        <v>0</v>
      </c>
      <c r="G261" s="233"/>
      <c r="H261" s="181"/>
      <c r="I261" s="96">
        <f t="shared" si="95"/>
        <v>0</v>
      </c>
      <c r="J261" s="233"/>
      <c r="K261" s="181"/>
      <c r="L261" s="96">
        <f t="shared" si="96"/>
        <v>0</v>
      </c>
      <c r="M261" s="110"/>
      <c r="N261" s="52"/>
      <c r="O261" s="96">
        <f t="shared" si="97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110"/>
        <v>0</v>
      </c>
      <c r="D262" s="233"/>
      <c r="E262" s="52"/>
      <c r="F262" s="126">
        <f t="shared" si="94"/>
        <v>0</v>
      </c>
      <c r="G262" s="233"/>
      <c r="H262" s="181"/>
      <c r="I262" s="96">
        <f t="shared" si="95"/>
        <v>0</v>
      </c>
      <c r="J262" s="233"/>
      <c r="K262" s="181"/>
      <c r="L262" s="96">
        <f t="shared" si="96"/>
        <v>0</v>
      </c>
      <c r="M262" s="110"/>
      <c r="N262" s="52"/>
      <c r="O262" s="96">
        <f t="shared" si="97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110"/>
        <v>0</v>
      </c>
      <c r="D263" s="233"/>
      <c r="E263" s="52"/>
      <c r="F263" s="126">
        <f t="shared" si="94"/>
        <v>0</v>
      </c>
      <c r="G263" s="233"/>
      <c r="H263" s="181"/>
      <c r="I263" s="96">
        <f t="shared" si="95"/>
        <v>0</v>
      </c>
      <c r="J263" s="233"/>
      <c r="K263" s="181"/>
      <c r="L263" s="96">
        <f t="shared" si="96"/>
        <v>0</v>
      </c>
      <c r="M263" s="110"/>
      <c r="N263" s="52"/>
      <c r="O263" s="96">
        <f t="shared" si="97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110"/>
        <v>0</v>
      </c>
      <c r="D264" s="234">
        <f t="shared" ref="D264" si="119">SUM(D265:D268)</f>
        <v>0</v>
      </c>
      <c r="E264" s="34">
        <f>SUM(E265:E268)</f>
        <v>0</v>
      </c>
      <c r="F264" s="131">
        <f t="shared" si="94"/>
        <v>0</v>
      </c>
      <c r="G264" s="234">
        <f>SUM(G265:G268)</f>
        <v>0</v>
      </c>
      <c r="H264" s="104">
        <f>SUM(H265:H268)</f>
        <v>0</v>
      </c>
      <c r="I264" s="98">
        <f t="shared" si="95"/>
        <v>0</v>
      </c>
      <c r="J264" s="234">
        <f>SUM(J265:J268)</f>
        <v>0</v>
      </c>
      <c r="K264" s="104">
        <f>SUM(K265:K268)</f>
        <v>0</v>
      </c>
      <c r="L264" s="98">
        <f t="shared" si="96"/>
        <v>0</v>
      </c>
      <c r="M264" s="119">
        <f>SUM(M265:M268)</f>
        <v>0</v>
      </c>
      <c r="N264" s="34">
        <f>SUM(N265:N268)</f>
        <v>0</v>
      </c>
      <c r="O264" s="98">
        <f t="shared" si="97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110"/>
        <v>0</v>
      </c>
      <c r="D265" s="233"/>
      <c r="E265" s="52"/>
      <c r="F265" s="126">
        <f t="shared" si="94"/>
        <v>0</v>
      </c>
      <c r="G265" s="233"/>
      <c r="H265" s="181"/>
      <c r="I265" s="96">
        <f t="shared" si="95"/>
        <v>0</v>
      </c>
      <c r="J265" s="233"/>
      <c r="K265" s="181"/>
      <c r="L265" s="96">
        <f t="shared" si="96"/>
        <v>0</v>
      </c>
      <c r="M265" s="110"/>
      <c r="N265" s="52"/>
      <c r="O265" s="96">
        <f t="shared" si="97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110"/>
        <v>0</v>
      </c>
      <c r="D266" s="233"/>
      <c r="E266" s="52"/>
      <c r="F266" s="126">
        <f t="shared" si="94"/>
        <v>0</v>
      </c>
      <c r="G266" s="233"/>
      <c r="H266" s="181"/>
      <c r="I266" s="96">
        <f t="shared" si="95"/>
        <v>0</v>
      </c>
      <c r="J266" s="233"/>
      <c r="K266" s="181"/>
      <c r="L266" s="96">
        <f t="shared" si="96"/>
        <v>0</v>
      </c>
      <c r="M266" s="110"/>
      <c r="N266" s="52"/>
      <c r="O266" s="96">
        <f t="shared" si="97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110"/>
        <v>0</v>
      </c>
      <c r="D267" s="233"/>
      <c r="E267" s="52"/>
      <c r="F267" s="126">
        <f t="shared" si="94"/>
        <v>0</v>
      </c>
      <c r="G267" s="233"/>
      <c r="H267" s="181"/>
      <c r="I267" s="96">
        <f t="shared" si="95"/>
        <v>0</v>
      </c>
      <c r="J267" s="233"/>
      <c r="K267" s="181"/>
      <c r="L267" s="96">
        <f t="shared" si="96"/>
        <v>0</v>
      </c>
      <c r="M267" s="110"/>
      <c r="N267" s="52"/>
      <c r="O267" s="96">
        <f t="shared" si="97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110"/>
        <v>0</v>
      </c>
      <c r="D268" s="233"/>
      <c r="E268" s="52"/>
      <c r="F268" s="126">
        <f t="shared" si="94"/>
        <v>0</v>
      </c>
      <c r="G268" s="233"/>
      <c r="H268" s="181"/>
      <c r="I268" s="96">
        <f t="shared" si="95"/>
        <v>0</v>
      </c>
      <c r="J268" s="233"/>
      <c r="K268" s="181"/>
      <c r="L268" s="96">
        <f t="shared" si="96"/>
        <v>0</v>
      </c>
      <c r="M268" s="110"/>
      <c r="N268" s="52"/>
      <c r="O268" s="96">
        <f t="shared" si="97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110"/>
        <v>0</v>
      </c>
      <c r="D269" s="246">
        <f t="shared" ref="D269" si="120">SUM(D270,D281)</f>
        <v>0</v>
      </c>
      <c r="E269" s="133">
        <f>SUM(E270,E281)</f>
        <v>0</v>
      </c>
      <c r="F269" s="247">
        <f t="shared" si="94"/>
        <v>0</v>
      </c>
      <c r="G269" s="246">
        <f>SUM(G270,G281)</f>
        <v>0</v>
      </c>
      <c r="H269" s="188">
        <f t="shared" ref="H269:K269" si="121">SUM(H270,H281)</f>
        <v>0</v>
      </c>
      <c r="I269" s="266">
        <f t="shared" si="95"/>
        <v>0</v>
      </c>
      <c r="J269" s="246">
        <f t="shared" si="121"/>
        <v>0</v>
      </c>
      <c r="K269" s="188">
        <f t="shared" si="121"/>
        <v>0</v>
      </c>
      <c r="L269" s="266">
        <f t="shared" si="96"/>
        <v>0</v>
      </c>
      <c r="M269" s="291">
        <f t="shared" ref="M269:N269" si="122">SUM(M270,M281)</f>
        <v>0</v>
      </c>
      <c r="N269" s="295">
        <f t="shared" si="122"/>
        <v>0</v>
      </c>
      <c r="O269" s="300">
        <f t="shared" si="97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110"/>
        <v>0</v>
      </c>
      <c r="D270" s="229">
        <f t="shared" ref="D270" si="123">SUM(D271,D272,D276,D277,D280)</f>
        <v>0</v>
      </c>
      <c r="E270" s="43">
        <f>SUM(E271,E272,E276,E277,E280)</f>
        <v>0</v>
      </c>
      <c r="F270" s="230">
        <f t="shared" si="94"/>
        <v>0</v>
      </c>
      <c r="G270" s="229">
        <f t="shared" ref="G270" si="124">SUM(G271,G272,G276,G277,G280)</f>
        <v>0</v>
      </c>
      <c r="H270" s="91">
        <f t="shared" ref="H270:K270" si="125">SUM(H271,H272,H276,H277,H280)</f>
        <v>0</v>
      </c>
      <c r="I270" s="101">
        <f t="shared" si="95"/>
        <v>0</v>
      </c>
      <c r="J270" s="229">
        <f t="shared" si="125"/>
        <v>0</v>
      </c>
      <c r="K270" s="91">
        <f t="shared" si="125"/>
        <v>0</v>
      </c>
      <c r="L270" s="101">
        <f t="shared" si="96"/>
        <v>0</v>
      </c>
      <c r="M270" s="123">
        <f t="shared" ref="M270:N270" si="126">SUM(M271,M272,M276,M277,M280)</f>
        <v>0</v>
      </c>
      <c r="N270" s="114">
        <f t="shared" si="126"/>
        <v>0</v>
      </c>
      <c r="O270" s="141">
        <f t="shared" si="97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110"/>
        <v>0</v>
      </c>
      <c r="D271" s="232"/>
      <c r="E271" s="47"/>
      <c r="F271" s="127">
        <f t="shared" si="94"/>
        <v>0</v>
      </c>
      <c r="G271" s="232"/>
      <c r="H271" s="180"/>
      <c r="I271" s="95">
        <f t="shared" si="95"/>
        <v>0</v>
      </c>
      <c r="J271" s="232"/>
      <c r="K271" s="180"/>
      <c r="L271" s="95">
        <f t="shared" si="96"/>
        <v>0</v>
      </c>
      <c r="M271" s="275"/>
      <c r="N271" s="47"/>
      <c r="O271" s="95">
        <f t="shared" si="97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110"/>
        <v>0</v>
      </c>
      <c r="D272" s="234">
        <f t="shared" ref="D272" si="127">SUM(D273:D275)</f>
        <v>0</v>
      </c>
      <c r="E272" s="34">
        <f>SUM(E273:E275)</f>
        <v>0</v>
      </c>
      <c r="F272" s="131">
        <f t="shared" si="94"/>
        <v>0</v>
      </c>
      <c r="G272" s="234">
        <f>SUM(G273:G275)</f>
        <v>0</v>
      </c>
      <c r="H272" s="104">
        <f>SUM(H273:H275)</f>
        <v>0</v>
      </c>
      <c r="I272" s="98">
        <f t="shared" si="95"/>
        <v>0</v>
      </c>
      <c r="J272" s="234">
        <f>SUM(J273:J275)</f>
        <v>0</v>
      </c>
      <c r="K272" s="104">
        <f>SUM(K273:K275)</f>
        <v>0</v>
      </c>
      <c r="L272" s="98">
        <f t="shared" si="96"/>
        <v>0</v>
      </c>
      <c r="M272" s="119">
        <f>SUM(M273:M275)</f>
        <v>0</v>
      </c>
      <c r="N272" s="34">
        <f>SUM(N273:N275)</f>
        <v>0</v>
      </c>
      <c r="O272" s="98">
        <f t="shared" si="97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110"/>
        <v>0</v>
      </c>
      <c r="D273" s="233"/>
      <c r="E273" s="52"/>
      <c r="F273" s="126">
        <f t="shared" si="94"/>
        <v>0</v>
      </c>
      <c r="G273" s="233"/>
      <c r="H273" s="181"/>
      <c r="I273" s="96">
        <f t="shared" si="95"/>
        <v>0</v>
      </c>
      <c r="J273" s="233"/>
      <c r="K273" s="181"/>
      <c r="L273" s="96">
        <f t="shared" si="96"/>
        <v>0</v>
      </c>
      <c r="M273" s="110"/>
      <c r="N273" s="52"/>
      <c r="O273" s="96">
        <f t="shared" si="97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110"/>
        <v>0</v>
      </c>
      <c r="D274" s="233"/>
      <c r="E274" s="52"/>
      <c r="F274" s="126">
        <f t="shared" si="94"/>
        <v>0</v>
      </c>
      <c r="G274" s="233"/>
      <c r="H274" s="181"/>
      <c r="I274" s="96">
        <f t="shared" si="95"/>
        <v>0</v>
      </c>
      <c r="J274" s="233"/>
      <c r="K274" s="181"/>
      <c r="L274" s="96">
        <f t="shared" si="96"/>
        <v>0</v>
      </c>
      <c r="M274" s="110"/>
      <c r="N274" s="52"/>
      <c r="O274" s="96">
        <f t="shared" si="97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110"/>
        <v>0</v>
      </c>
      <c r="D275" s="232"/>
      <c r="E275" s="47"/>
      <c r="F275" s="127">
        <f t="shared" si="94"/>
        <v>0</v>
      </c>
      <c r="G275" s="232"/>
      <c r="H275" s="180"/>
      <c r="I275" s="95">
        <f t="shared" si="95"/>
        <v>0</v>
      </c>
      <c r="J275" s="232"/>
      <c r="K275" s="180"/>
      <c r="L275" s="95">
        <f t="shared" si="96"/>
        <v>0</v>
      </c>
      <c r="M275" s="275"/>
      <c r="N275" s="47"/>
      <c r="O275" s="95">
        <f t="shared" si="97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110"/>
        <v>0</v>
      </c>
      <c r="D276" s="233"/>
      <c r="E276" s="52"/>
      <c r="F276" s="126">
        <f t="shared" si="94"/>
        <v>0</v>
      </c>
      <c r="G276" s="233"/>
      <c r="H276" s="181"/>
      <c r="I276" s="96">
        <f t="shared" si="95"/>
        <v>0</v>
      </c>
      <c r="J276" s="233"/>
      <c r="K276" s="181"/>
      <c r="L276" s="96">
        <f t="shared" si="96"/>
        <v>0</v>
      </c>
      <c r="M276" s="110"/>
      <c r="N276" s="52"/>
      <c r="O276" s="96">
        <f t="shared" si="97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110"/>
        <v>0</v>
      </c>
      <c r="D277" s="234">
        <f t="shared" ref="D277" si="128">SUM(D278:D279)</f>
        <v>0</v>
      </c>
      <c r="E277" s="34">
        <f>SUM(E278:E279)</f>
        <v>0</v>
      </c>
      <c r="F277" s="131">
        <f t="shared" si="94"/>
        <v>0</v>
      </c>
      <c r="G277" s="234">
        <f>SUM(G278:G279)</f>
        <v>0</v>
      </c>
      <c r="H277" s="104">
        <f>SUM(H278:H279)</f>
        <v>0</v>
      </c>
      <c r="I277" s="98">
        <f t="shared" si="95"/>
        <v>0</v>
      </c>
      <c r="J277" s="234">
        <f>SUM(J278:J279)</f>
        <v>0</v>
      </c>
      <c r="K277" s="104">
        <f>SUM(K278:K279)</f>
        <v>0</v>
      </c>
      <c r="L277" s="98">
        <f t="shared" si="96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110"/>
        <v>0</v>
      </c>
      <c r="D278" s="233"/>
      <c r="E278" s="52"/>
      <c r="F278" s="126">
        <f t="shared" si="94"/>
        <v>0</v>
      </c>
      <c r="G278" s="233"/>
      <c r="H278" s="181"/>
      <c r="I278" s="96">
        <f t="shared" si="95"/>
        <v>0</v>
      </c>
      <c r="J278" s="233"/>
      <c r="K278" s="181"/>
      <c r="L278" s="96">
        <f t="shared" si="96"/>
        <v>0</v>
      </c>
      <c r="M278" s="110"/>
      <c r="N278" s="52"/>
      <c r="O278" s="96">
        <f t="shared" ref="O278:O281" si="12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110"/>
        <v>0</v>
      </c>
      <c r="D279" s="233"/>
      <c r="E279" s="52"/>
      <c r="F279" s="126">
        <f t="shared" si="94"/>
        <v>0</v>
      </c>
      <c r="G279" s="233"/>
      <c r="H279" s="181"/>
      <c r="I279" s="96">
        <f t="shared" si="95"/>
        <v>0</v>
      </c>
      <c r="J279" s="233"/>
      <c r="K279" s="181"/>
      <c r="L279" s="96">
        <f t="shared" si="96"/>
        <v>0</v>
      </c>
      <c r="M279" s="110"/>
      <c r="N279" s="52"/>
      <c r="O279" s="96">
        <f t="shared" si="12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110"/>
        <v>0</v>
      </c>
      <c r="D280" s="232"/>
      <c r="E280" s="47"/>
      <c r="F280" s="127">
        <f t="shared" si="94"/>
        <v>0</v>
      </c>
      <c r="G280" s="232"/>
      <c r="H280" s="180"/>
      <c r="I280" s="95">
        <f t="shared" si="95"/>
        <v>0</v>
      </c>
      <c r="J280" s="232"/>
      <c r="K280" s="180"/>
      <c r="L280" s="95">
        <f t="shared" si="96"/>
        <v>0</v>
      </c>
      <c r="M280" s="275"/>
      <c r="N280" s="47"/>
      <c r="O280" s="95">
        <f t="shared" si="12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110"/>
        <v>0</v>
      </c>
      <c r="D281" s="244">
        <f t="shared" ref="D281" si="130">D282</f>
        <v>0</v>
      </c>
      <c r="E281" s="55">
        <f>SUM(E282)</f>
        <v>0</v>
      </c>
      <c r="F281" s="245">
        <f t="shared" si="94"/>
        <v>0</v>
      </c>
      <c r="G281" s="244">
        <f t="shared" ref="G281" si="131">G282</f>
        <v>0</v>
      </c>
      <c r="H281" s="187">
        <f>SUM(H282)</f>
        <v>0</v>
      </c>
      <c r="I281" s="265">
        <f t="shared" si="95"/>
        <v>0</v>
      </c>
      <c r="J281" s="244">
        <f>SUM(J282)</f>
        <v>0</v>
      </c>
      <c r="K281" s="187">
        <f>SUM(K282)</f>
        <v>0</v>
      </c>
      <c r="L281" s="265">
        <f t="shared" si="96"/>
        <v>0</v>
      </c>
      <c r="M281" s="121">
        <f>SUM(M282)</f>
        <v>0</v>
      </c>
      <c r="N281" s="55">
        <f>SUM(N282)</f>
        <v>0</v>
      </c>
      <c r="O281" s="265">
        <f t="shared" si="12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110"/>
        <v>0</v>
      </c>
      <c r="D282" s="248"/>
      <c r="E282" s="136"/>
      <c r="F282" s="249">
        <f t="shared" si="94"/>
        <v>0</v>
      </c>
      <c r="G282" s="248"/>
      <c r="H282" s="189"/>
      <c r="I282" s="267">
        <f t="shared" si="95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110"/>
        <v>0</v>
      </c>
      <c r="D283" s="234">
        <f t="shared" ref="D283" si="132">SUM(D284:D285)</f>
        <v>0</v>
      </c>
      <c r="E283" s="34">
        <f>SUM(E284:E285)</f>
        <v>0</v>
      </c>
      <c r="F283" s="131">
        <f t="shared" si="94"/>
        <v>0</v>
      </c>
      <c r="G283" s="234">
        <f>SUM(G284:G285)</f>
        <v>0</v>
      </c>
      <c r="H283" s="104">
        <f>SUM(H284:H285)</f>
        <v>0</v>
      </c>
      <c r="I283" s="98">
        <f t="shared" si="95"/>
        <v>0</v>
      </c>
      <c r="J283" s="234">
        <f>SUM(J284:J285)</f>
        <v>0</v>
      </c>
      <c r="K283" s="104">
        <f>SUM(K284:K285)</f>
        <v>0</v>
      </c>
      <c r="L283" s="98">
        <f t="shared" si="96"/>
        <v>0</v>
      </c>
      <c r="M283" s="119">
        <f>SUM(M284:M285)</f>
        <v>0</v>
      </c>
      <c r="N283" s="34">
        <f>SUM(N284:N285)</f>
        <v>0</v>
      </c>
      <c r="O283" s="98">
        <f t="shared" ref="O283:O286" si="133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110"/>
        <v>0</v>
      </c>
      <c r="D284" s="233"/>
      <c r="E284" s="52"/>
      <c r="F284" s="126">
        <f t="shared" si="94"/>
        <v>0</v>
      </c>
      <c r="G284" s="233"/>
      <c r="H284" s="181"/>
      <c r="I284" s="96">
        <f t="shared" si="95"/>
        <v>0</v>
      </c>
      <c r="J284" s="233"/>
      <c r="K284" s="181"/>
      <c r="L284" s="96">
        <f t="shared" si="96"/>
        <v>0</v>
      </c>
      <c r="M284" s="110"/>
      <c r="N284" s="52"/>
      <c r="O284" s="96">
        <f t="shared" si="133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110"/>
        <v>0</v>
      </c>
      <c r="D285" s="232"/>
      <c r="E285" s="47"/>
      <c r="F285" s="127">
        <f t="shared" si="94"/>
        <v>0</v>
      </c>
      <c r="G285" s="232"/>
      <c r="H285" s="180"/>
      <c r="I285" s="95">
        <f t="shared" si="95"/>
        <v>0</v>
      </c>
      <c r="J285" s="232"/>
      <c r="K285" s="180"/>
      <c r="L285" s="95">
        <f t="shared" si="96"/>
        <v>0</v>
      </c>
      <c r="M285" s="275"/>
      <c r="N285" s="47"/>
      <c r="O285" s="95">
        <f t="shared" si="133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375124</v>
      </c>
      <c r="D286" s="403">
        <f t="shared" ref="D286" si="134">SUM(D283,D269,D231,D196,D188,D174,D76,D54)</f>
        <v>86506</v>
      </c>
      <c r="E286" s="404">
        <f>SUM(E283,E269,E231,E196,E188,E174,E76,E54)</f>
        <v>0</v>
      </c>
      <c r="F286" s="405">
        <f t="shared" si="94"/>
        <v>86506</v>
      </c>
      <c r="G286" s="403">
        <f>SUM(G283,G269,G231,G196,G188,G174,G76,G54)</f>
        <v>282868</v>
      </c>
      <c r="H286" s="406">
        <f>SUM(H283,H269,H231,H196,H188,H174,H76,H54)</f>
        <v>5750</v>
      </c>
      <c r="I286" s="407">
        <f t="shared" si="95"/>
        <v>288618</v>
      </c>
      <c r="J286" s="403">
        <f>SUM(J283,J269,J231,J196,J188,J174,J76,J54)</f>
        <v>0</v>
      </c>
      <c r="K286" s="406">
        <f>SUM(K283,K269,K231,K196,K188,K174,K76,K54)</f>
        <v>0</v>
      </c>
      <c r="L286" s="407">
        <f t="shared" si="96"/>
        <v>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133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135">F288+I288+L288+O288</f>
        <v>0</v>
      </c>
      <c r="D288" s="250">
        <f t="shared" ref="D288" si="136"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0</v>
      </c>
      <c r="D290" s="250">
        <f t="shared" ref="D290" si="137">SUM(D291,D293)-D301+D303</f>
        <v>0</v>
      </c>
      <c r="E290" s="143">
        <f t="shared" ref="E290" si="138">SUM(E291,E293)-E301+E303</f>
        <v>0</v>
      </c>
      <c r="F290" s="144">
        <f>D290+E290</f>
        <v>0</v>
      </c>
      <c r="G290" s="250">
        <f t="shared" ref="G290" si="139">SUM(G291,G293)-G301+G303</f>
        <v>0</v>
      </c>
      <c r="H290" s="190">
        <f t="shared" ref="H290:K290" si="140">SUM(H291,H293)-H301+H303</f>
        <v>0</v>
      </c>
      <c r="I290" s="147">
        <f>G290+H290</f>
        <v>0</v>
      </c>
      <c r="J290" s="250">
        <f t="shared" si="140"/>
        <v>0</v>
      </c>
      <c r="K290" s="190">
        <f t="shared" si="140"/>
        <v>0</v>
      </c>
      <c r="L290" s="147">
        <f>J290+K290</f>
        <v>0</v>
      </c>
      <c r="M290" s="142">
        <f t="shared" ref="M290:N290" si="141">SUM(M291,M293)-M301+M303</f>
        <v>0</v>
      </c>
      <c r="N290" s="143">
        <f t="shared" si="141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f t="shared" ref="D291" si="142">D23-D283</f>
        <v>0</v>
      </c>
      <c r="E291" s="143">
        <f>E23-E283</f>
        <v>0</v>
      </c>
      <c r="F291" s="144">
        <f>D291+E291</f>
        <v>0</v>
      </c>
      <c r="G291" s="250">
        <f t="shared" ref="G291" si="143"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" si="144">SUM(D294,D296,D298)-SUM(D295,D297,D299)</f>
        <v>0</v>
      </c>
      <c r="E293" s="143">
        <f t="shared" ref="E293:K293" si="145">SUM(E294,E296,E298)-SUM(E295,E297,E299)</f>
        <v>0</v>
      </c>
      <c r="F293" s="144">
        <f>D293+E293</f>
        <v>0</v>
      </c>
      <c r="G293" s="250">
        <f t="shared" ref="G293" si="146">SUM(G294,G296,G298)-SUM(G295,G297,G299)</f>
        <v>0</v>
      </c>
      <c r="H293" s="190">
        <f t="shared" si="145"/>
        <v>0</v>
      </c>
      <c r="I293" s="147">
        <f>G293+H293</f>
        <v>0</v>
      </c>
      <c r="J293" s="250">
        <f t="shared" si="145"/>
        <v>0</v>
      </c>
      <c r="K293" s="190">
        <f t="shared" si="145"/>
        <v>0</v>
      </c>
      <c r="L293" s="147">
        <f>J293+K293</f>
        <v>0</v>
      </c>
      <c r="M293" s="142">
        <f t="shared" ref="M293:N293" si="147">SUM(M294,M296,M298)-SUM(M295,M297,M299)</f>
        <v>0</v>
      </c>
      <c r="N293" s="143">
        <f t="shared" si="147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148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148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148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149">G296+H296</f>
        <v>0</v>
      </c>
      <c r="J296" s="233"/>
      <c r="K296" s="181"/>
      <c r="L296" s="96">
        <f t="shared" ref="L296:L303" si="150">J296+K296</f>
        <v>0</v>
      </c>
      <c r="M296" s="110"/>
      <c r="N296" s="52"/>
      <c r="O296" s="96">
        <f t="shared" ref="O296:O303" si="151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148"/>
        <v>0</v>
      </c>
      <c r="D297" s="233"/>
      <c r="E297" s="52"/>
      <c r="F297" s="126">
        <f t="shared" ref="F297:F303" si="152">D297+E297</f>
        <v>0</v>
      </c>
      <c r="G297" s="233"/>
      <c r="H297" s="181"/>
      <c r="I297" s="96">
        <f t="shared" si="149"/>
        <v>0</v>
      </c>
      <c r="J297" s="233"/>
      <c r="K297" s="181"/>
      <c r="L297" s="96">
        <f t="shared" si="150"/>
        <v>0</v>
      </c>
      <c r="M297" s="110"/>
      <c r="N297" s="52"/>
      <c r="O297" s="96">
        <f t="shared" si="151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148"/>
        <v>0</v>
      </c>
      <c r="D298" s="233"/>
      <c r="E298" s="52"/>
      <c r="F298" s="126">
        <f t="shared" si="152"/>
        <v>0</v>
      </c>
      <c r="G298" s="233"/>
      <c r="H298" s="181"/>
      <c r="I298" s="96">
        <f t="shared" si="149"/>
        <v>0</v>
      </c>
      <c r="J298" s="233"/>
      <c r="K298" s="181"/>
      <c r="L298" s="96">
        <f t="shared" si="150"/>
        <v>0</v>
      </c>
      <c r="M298" s="110"/>
      <c r="N298" s="52"/>
      <c r="O298" s="96">
        <f t="shared" si="151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148"/>
        <v>0</v>
      </c>
      <c r="D299" s="241"/>
      <c r="E299" s="112"/>
      <c r="F299" s="242">
        <f t="shared" si="152"/>
        <v>0</v>
      </c>
      <c r="G299" s="241"/>
      <c r="H299" s="185"/>
      <c r="I299" s="135">
        <f t="shared" si="149"/>
        <v>0</v>
      </c>
      <c r="J299" s="241"/>
      <c r="K299" s="185"/>
      <c r="L299" s="135">
        <f t="shared" si="150"/>
        <v>0</v>
      </c>
      <c r="M299" s="113"/>
      <c r="N299" s="112"/>
      <c r="O299" s="135">
        <f t="shared" si="151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148"/>
        <v>0</v>
      </c>
      <c r="D301" s="253"/>
      <c r="E301" s="153"/>
      <c r="F301" s="254">
        <f t="shared" si="152"/>
        <v>0</v>
      </c>
      <c r="G301" s="253"/>
      <c r="H301" s="192"/>
      <c r="I301" s="154">
        <f t="shared" si="149"/>
        <v>0</v>
      </c>
      <c r="J301" s="253"/>
      <c r="K301" s="192"/>
      <c r="L301" s="154">
        <f t="shared" si="150"/>
        <v>0</v>
      </c>
      <c r="M301" s="284"/>
      <c r="N301" s="153"/>
      <c r="O301" s="154">
        <f t="shared" si="151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148"/>
        <v>0</v>
      </c>
      <c r="D303" s="257"/>
      <c r="E303" s="161"/>
      <c r="F303" s="258">
        <f t="shared" si="152"/>
        <v>0</v>
      </c>
      <c r="G303" s="253"/>
      <c r="H303" s="192"/>
      <c r="I303" s="154">
        <f t="shared" si="149"/>
        <v>0</v>
      </c>
      <c r="J303" s="253"/>
      <c r="K303" s="192"/>
      <c r="L303" s="154">
        <f t="shared" si="150"/>
        <v>0</v>
      </c>
      <c r="M303" s="284"/>
      <c r="N303" s="153"/>
      <c r="O303" s="154">
        <f t="shared" si="151"/>
        <v>0</v>
      </c>
      <c r="P303" s="340"/>
    </row>
  </sheetData>
  <sheetProtection algorithmName="SHA-512" hashValue="nOo7asvU0S/ZvYGXPkgW3BELmGmQ6vNxL52T8MBFRLtmA7zlUKsh6194WY9mCmFKgflmGKecXruiA+Gjf+BkLA==" saltValue="t5ufTmTlkHk8eyHFWFaWWQ==" spinCount="100000" sheet="1" objects="1" scenarios="1"/>
  <mergeCells count="31">
    <mergeCell ref="A288:B288"/>
    <mergeCell ref="A290:B290"/>
    <mergeCell ref="I18:I19"/>
    <mergeCell ref="J18:J19"/>
    <mergeCell ref="K18:K19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H18:H19"/>
    <mergeCell ref="O18:O19"/>
    <mergeCell ref="L18:L19"/>
    <mergeCell ref="M18:M19"/>
    <mergeCell ref="N18:N19"/>
    <mergeCell ref="C16:P16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45.pielikums JJūrmalas pilsētas domes 
2015.gada 5.marta saistošajiem noteikumiem Nr.13
(protokols Nr.6, 11.punkts)
Tāme Nr.09.32.1.  </first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theme="7" tint="0.59999389629810485"/>
  </sheetPr>
  <dimension ref="A1:H132"/>
  <sheetViews>
    <sheetView view="pageLayout" zoomScaleNormal="100" workbookViewId="0">
      <selection activeCell="C4" sqref="B4:C4"/>
    </sheetView>
  </sheetViews>
  <sheetFormatPr defaultRowHeight="15" outlineLevelCol="1" x14ac:dyDescent="0.25"/>
  <cols>
    <col min="1" max="1" width="4.7109375" style="522" customWidth="1"/>
    <col min="2" max="2" width="62.5703125" style="522" customWidth="1"/>
    <col min="3" max="3" width="10.5703125" style="524" customWidth="1"/>
    <col min="4" max="4" width="9.7109375" style="524" hidden="1" customWidth="1" outlineLevel="1"/>
    <col min="5" max="5" width="10" style="456" hidden="1" customWidth="1" outlineLevel="1"/>
    <col min="6" max="6" width="10.85546875" style="456" customWidth="1" collapsed="1"/>
    <col min="7" max="7" width="36.5703125" style="456" hidden="1" customWidth="1" outlineLevel="1"/>
    <col min="8" max="8" width="9.140625" collapsed="1"/>
  </cols>
  <sheetData>
    <row r="1" spans="1:7" ht="16.5" customHeight="1" x14ac:dyDescent="0.25">
      <c r="B1" s="1176" t="s">
        <v>607</v>
      </c>
      <c r="C1" s="1176"/>
      <c r="D1" s="1176"/>
      <c r="E1" s="1176"/>
      <c r="F1" s="1176"/>
      <c r="G1"/>
    </row>
    <row r="2" spans="1:7" ht="16.5" x14ac:dyDescent="0.25">
      <c r="C2" s="522"/>
      <c r="D2" s="523"/>
      <c r="E2" s="523"/>
      <c r="F2" s="633" t="s">
        <v>585</v>
      </c>
      <c r="G2" s="576"/>
    </row>
    <row r="3" spans="1:7" ht="16.5" x14ac:dyDescent="0.25">
      <c r="C3" s="522"/>
      <c r="D3" s="523"/>
      <c r="E3" s="523"/>
      <c r="F3" s="633" t="s">
        <v>586</v>
      </c>
      <c r="G3" s="576"/>
    </row>
    <row r="6" spans="1:7" x14ac:dyDescent="0.25">
      <c r="A6" s="522" t="s">
        <v>608</v>
      </c>
      <c r="B6" s="525"/>
      <c r="C6"/>
      <c r="D6"/>
    </row>
    <row r="7" spans="1:7" x14ac:dyDescent="0.25">
      <c r="B7" s="525"/>
      <c r="C7" s="526"/>
      <c r="D7" s="526"/>
      <c r="E7"/>
      <c r="F7"/>
      <c r="G7"/>
    </row>
    <row r="8" spans="1:7" ht="15.75" x14ac:dyDescent="0.25">
      <c r="A8" s="1207" t="s">
        <v>470</v>
      </c>
      <c r="B8" s="1207"/>
      <c r="C8" s="1207"/>
      <c r="D8" s="1207"/>
      <c r="E8" s="1207"/>
      <c r="F8" s="1207"/>
      <c r="G8" s="1207"/>
    </row>
    <row r="9" spans="1:7" ht="15.75" x14ac:dyDescent="0.25">
      <c r="A9" s="527"/>
      <c r="B9" s="527"/>
      <c r="C9" s="528"/>
    </row>
    <row r="10" spans="1:7" ht="15.75" x14ac:dyDescent="0.25">
      <c r="A10" s="522" t="s">
        <v>609</v>
      </c>
      <c r="C10" s="529"/>
    </row>
    <row r="11" spans="1:7" x14ac:dyDescent="0.25">
      <c r="C11" s="526"/>
      <c r="D11" s="526"/>
    </row>
    <row r="12" spans="1:7" x14ac:dyDescent="0.25">
      <c r="A12" s="522" t="s">
        <v>610</v>
      </c>
      <c r="C12" s="530"/>
      <c r="D12" s="530"/>
    </row>
    <row r="13" spans="1:7" x14ac:dyDescent="0.25">
      <c r="A13" s="522" t="s">
        <v>679</v>
      </c>
      <c r="C13"/>
      <c r="D13"/>
    </row>
    <row r="14" spans="1:7" ht="15" customHeight="1" x14ac:dyDescent="0.25">
      <c r="A14" s="1182" t="s">
        <v>474</v>
      </c>
      <c r="B14" s="1182" t="s">
        <v>475</v>
      </c>
      <c r="C14" s="1183" t="s">
        <v>476</v>
      </c>
      <c r="D14" s="1186" t="s">
        <v>611</v>
      </c>
      <c r="E14" s="1187" t="s">
        <v>682</v>
      </c>
      <c r="F14" s="1189" t="s">
        <v>479</v>
      </c>
      <c r="G14" s="1193" t="s">
        <v>283</v>
      </c>
    </row>
    <row r="15" spans="1:7" ht="35.25" customHeight="1" x14ac:dyDescent="0.25">
      <c r="A15" s="1182"/>
      <c r="B15" s="1182"/>
      <c r="C15" s="1184"/>
      <c r="D15" s="1186"/>
      <c r="E15" s="1188"/>
      <c r="F15" s="1190"/>
      <c r="G15" s="1194"/>
    </row>
    <row r="16" spans="1:7" ht="15" customHeight="1" x14ac:dyDescent="0.25">
      <c r="A16" s="1177" t="s">
        <v>482</v>
      </c>
      <c r="B16" s="1177"/>
      <c r="C16" s="531"/>
      <c r="D16" s="532">
        <v>499100</v>
      </c>
      <c r="E16" s="577">
        <f>SUM(E17:E19)</f>
        <v>0</v>
      </c>
      <c r="F16" s="577">
        <f>SUM(F17:F19)</f>
        <v>499100</v>
      </c>
      <c r="G16" s="577"/>
    </row>
    <row r="17" spans="1:7" x14ac:dyDescent="0.25">
      <c r="A17" s="1203" t="s">
        <v>18</v>
      </c>
      <c r="B17" s="1201" t="s">
        <v>612</v>
      </c>
      <c r="C17" s="533">
        <v>5250</v>
      </c>
      <c r="D17" s="534">
        <v>458100</v>
      </c>
      <c r="E17" s="577"/>
      <c r="F17" s="578">
        <f t="shared" ref="F17:F19" si="0">D17+E17</f>
        <v>458100</v>
      </c>
      <c r="G17" s="579"/>
    </row>
    <row r="18" spans="1:7" x14ac:dyDescent="0.25">
      <c r="A18" s="1204"/>
      <c r="B18" s="1206"/>
      <c r="C18" s="533">
        <v>5250</v>
      </c>
      <c r="D18" s="534">
        <v>32700</v>
      </c>
      <c r="E18" s="577"/>
      <c r="F18" s="578">
        <f t="shared" si="0"/>
        <v>32700</v>
      </c>
      <c r="G18" s="579"/>
    </row>
    <row r="19" spans="1:7" x14ac:dyDescent="0.25">
      <c r="A19" s="1205"/>
      <c r="B19" s="1202"/>
      <c r="C19" s="533">
        <v>2241</v>
      </c>
      <c r="D19" s="534">
        <v>8300</v>
      </c>
      <c r="E19" s="577"/>
      <c r="F19" s="584">
        <f t="shared" si="0"/>
        <v>8300</v>
      </c>
      <c r="G19" s="582"/>
    </row>
    <row r="20" spans="1:7" x14ac:dyDescent="0.25">
      <c r="A20" s="535"/>
      <c r="B20" s="536"/>
      <c r="C20" s="537"/>
      <c r="D20" s="537"/>
    </row>
    <row r="21" spans="1:7" x14ac:dyDescent="0.25">
      <c r="A21" s="538" t="s">
        <v>613</v>
      </c>
      <c r="B21" s="538"/>
      <c r="C21" s="539"/>
      <c r="D21" s="539"/>
    </row>
    <row r="22" spans="1:7" x14ac:dyDescent="0.25">
      <c r="A22" s="538" t="s">
        <v>614</v>
      </c>
      <c r="B22" s="538"/>
      <c r="C22"/>
      <c r="D22"/>
    </row>
    <row r="23" spans="1:7" ht="15" customHeight="1" x14ac:dyDescent="0.25">
      <c r="A23" s="1183" t="s">
        <v>474</v>
      </c>
      <c r="B23" s="1183" t="s">
        <v>475</v>
      </c>
      <c r="C23" s="1183" t="s">
        <v>476</v>
      </c>
      <c r="D23" s="1186" t="s">
        <v>611</v>
      </c>
      <c r="E23" s="1187" t="s">
        <v>682</v>
      </c>
      <c r="F23" s="1189" t="s">
        <v>479</v>
      </c>
      <c r="G23" s="1193" t="s">
        <v>283</v>
      </c>
    </row>
    <row r="24" spans="1:7" ht="30" customHeight="1" x14ac:dyDescent="0.25">
      <c r="A24" s="1184"/>
      <c r="B24" s="1184"/>
      <c r="C24" s="1184"/>
      <c r="D24" s="1186"/>
      <c r="E24" s="1188"/>
      <c r="F24" s="1190"/>
      <c r="G24" s="1194"/>
    </row>
    <row r="25" spans="1:7" ht="15" customHeight="1" x14ac:dyDescent="0.25">
      <c r="A25" s="1200" t="s">
        <v>482</v>
      </c>
      <c r="B25" s="1200"/>
      <c r="C25" s="540"/>
      <c r="D25" s="541">
        <v>37150</v>
      </c>
      <c r="E25" s="577">
        <f>SUM(E26:E31)</f>
        <v>0</v>
      </c>
      <c r="F25" s="577">
        <f>SUM(F26:F31)</f>
        <v>37150</v>
      </c>
      <c r="G25" s="577"/>
    </row>
    <row r="26" spans="1:7" x14ac:dyDescent="0.25">
      <c r="A26" s="629" t="s">
        <v>18</v>
      </c>
      <c r="B26" s="630" t="s">
        <v>615</v>
      </c>
      <c r="C26" s="533">
        <v>5250</v>
      </c>
      <c r="D26" s="534">
        <v>1600</v>
      </c>
      <c r="E26" s="577"/>
      <c r="F26" s="578">
        <f t="shared" ref="F26:F31" si="1">D26+E26</f>
        <v>1600</v>
      </c>
      <c r="G26" s="579"/>
    </row>
    <row r="27" spans="1:7" x14ac:dyDescent="0.25">
      <c r="A27" s="629" t="s">
        <v>616</v>
      </c>
      <c r="B27" s="630" t="s">
        <v>617</v>
      </c>
      <c r="C27" s="533">
        <v>5250</v>
      </c>
      <c r="D27" s="534">
        <v>5050</v>
      </c>
      <c r="E27" s="577"/>
      <c r="F27" s="578">
        <f t="shared" si="1"/>
        <v>5050</v>
      </c>
      <c r="G27" s="579"/>
    </row>
    <row r="28" spans="1:7" x14ac:dyDescent="0.25">
      <c r="A28" s="629" t="s">
        <v>618</v>
      </c>
      <c r="B28" s="630" t="s">
        <v>619</v>
      </c>
      <c r="C28" s="533">
        <v>5250</v>
      </c>
      <c r="D28" s="534">
        <v>5150</v>
      </c>
      <c r="E28" s="577"/>
      <c r="F28" s="584">
        <f t="shared" si="1"/>
        <v>5150</v>
      </c>
      <c r="G28" s="582"/>
    </row>
    <row r="29" spans="1:7" x14ac:dyDescent="0.25">
      <c r="A29" s="629" t="s">
        <v>620</v>
      </c>
      <c r="B29" s="630" t="s">
        <v>621</v>
      </c>
      <c r="C29" s="533">
        <v>5250</v>
      </c>
      <c r="D29" s="534">
        <v>1500</v>
      </c>
      <c r="E29" s="583"/>
      <c r="F29" s="585">
        <f t="shared" si="1"/>
        <v>1500</v>
      </c>
      <c r="G29" s="582"/>
    </row>
    <row r="30" spans="1:7" x14ac:dyDescent="0.25">
      <c r="A30" s="629" t="s">
        <v>622</v>
      </c>
      <c r="B30" s="630" t="s">
        <v>623</v>
      </c>
      <c r="C30" s="533">
        <v>5250</v>
      </c>
      <c r="D30" s="534">
        <v>8850</v>
      </c>
      <c r="E30" s="583"/>
      <c r="F30" s="585">
        <f t="shared" si="1"/>
        <v>8850</v>
      </c>
      <c r="G30" s="582"/>
    </row>
    <row r="31" spans="1:7" x14ac:dyDescent="0.25">
      <c r="A31" s="629" t="s">
        <v>624</v>
      </c>
      <c r="B31" s="630" t="s">
        <v>625</v>
      </c>
      <c r="C31" s="533">
        <v>5240</v>
      </c>
      <c r="D31" s="534">
        <v>15000</v>
      </c>
      <c r="E31" s="583"/>
      <c r="F31" s="585">
        <f t="shared" si="1"/>
        <v>15000</v>
      </c>
      <c r="G31" s="582"/>
    </row>
    <row r="32" spans="1:7" x14ac:dyDescent="0.25">
      <c r="A32" s="542"/>
      <c r="B32" s="543"/>
      <c r="C32" s="544"/>
      <c r="D32" s="544"/>
      <c r="E32" s="580"/>
      <c r="F32" s="580"/>
    </row>
    <row r="33" spans="1:7" x14ac:dyDescent="0.25">
      <c r="A33" s="522" t="s">
        <v>626</v>
      </c>
      <c r="C33" s="530"/>
      <c r="D33" s="530"/>
      <c r="E33" s="580"/>
      <c r="F33" s="580"/>
    </row>
    <row r="34" spans="1:7" x14ac:dyDescent="0.25">
      <c r="A34" s="522" t="s">
        <v>627</v>
      </c>
      <c r="C34"/>
      <c r="D34"/>
      <c r="E34" s="581"/>
      <c r="F34" s="581"/>
    </row>
    <row r="35" spans="1:7" ht="15" customHeight="1" x14ac:dyDescent="0.25">
      <c r="A35" s="1182" t="s">
        <v>474</v>
      </c>
      <c r="B35" s="1182" t="s">
        <v>475</v>
      </c>
      <c r="C35" s="1183" t="s">
        <v>476</v>
      </c>
      <c r="D35" s="1186" t="s">
        <v>611</v>
      </c>
      <c r="E35" s="1187" t="s">
        <v>682</v>
      </c>
      <c r="F35" s="1189" t="s">
        <v>479</v>
      </c>
      <c r="G35" s="1193" t="s">
        <v>283</v>
      </c>
    </row>
    <row r="36" spans="1:7" ht="30" customHeight="1" x14ac:dyDescent="0.25">
      <c r="A36" s="1182"/>
      <c r="B36" s="1182"/>
      <c r="C36" s="1184"/>
      <c r="D36" s="1186"/>
      <c r="E36" s="1188"/>
      <c r="F36" s="1190"/>
      <c r="G36" s="1194"/>
    </row>
    <row r="37" spans="1:7" ht="15" customHeight="1" x14ac:dyDescent="0.25">
      <c r="A37" s="1177" t="s">
        <v>482</v>
      </c>
      <c r="B37" s="1177"/>
      <c r="C37" s="531"/>
      <c r="D37" s="531">
        <v>5027122</v>
      </c>
      <c r="E37" s="577">
        <f>SUM(E38:E47)</f>
        <v>-7118</v>
      </c>
      <c r="F37" s="577">
        <f>SUM(F38:F47)</f>
        <v>5056147</v>
      </c>
      <c r="G37" s="577"/>
    </row>
    <row r="38" spans="1:7" x14ac:dyDescent="0.25">
      <c r="A38" s="631" t="s">
        <v>18</v>
      </c>
      <c r="B38" s="628" t="s">
        <v>628</v>
      </c>
      <c r="C38" s="533">
        <v>5240</v>
      </c>
      <c r="D38" s="545">
        <v>138000</v>
      </c>
      <c r="E38" s="578"/>
      <c r="F38" s="578">
        <f t="shared" ref="F38:F47" si="2">D38+E38</f>
        <v>138000</v>
      </c>
      <c r="G38" s="579"/>
    </row>
    <row r="39" spans="1:7" ht="15" customHeight="1" x14ac:dyDescent="0.25">
      <c r="A39" s="1208" t="s">
        <v>616</v>
      </c>
      <c r="B39" s="1209" t="s">
        <v>629</v>
      </c>
      <c r="C39" s="546">
        <v>5240</v>
      </c>
      <c r="D39" s="547">
        <v>4170550</v>
      </c>
      <c r="E39" s="578">
        <v>-14274</v>
      </c>
      <c r="F39" s="578">
        <f t="shared" si="2"/>
        <v>4156276</v>
      </c>
      <c r="G39" s="579" t="s">
        <v>1021</v>
      </c>
    </row>
    <row r="40" spans="1:7" ht="36.75" x14ac:dyDescent="0.25">
      <c r="A40" s="1208"/>
      <c r="B40" s="1209"/>
      <c r="C40" s="546">
        <v>5250</v>
      </c>
      <c r="D40" s="547">
        <v>572215</v>
      </c>
      <c r="E40" s="578">
        <v>7156</v>
      </c>
      <c r="F40" s="584">
        <f t="shared" si="2"/>
        <v>579371</v>
      </c>
      <c r="G40" s="586" t="s">
        <v>995</v>
      </c>
    </row>
    <row r="41" spans="1:7" x14ac:dyDescent="0.25">
      <c r="A41" s="629" t="s">
        <v>618</v>
      </c>
      <c r="B41" s="630" t="s">
        <v>630</v>
      </c>
      <c r="C41" s="533">
        <v>5250</v>
      </c>
      <c r="D41" s="545">
        <v>1300</v>
      </c>
      <c r="E41" s="583"/>
      <c r="F41" s="585">
        <f t="shared" si="2"/>
        <v>1300</v>
      </c>
      <c r="G41" s="582"/>
    </row>
    <row r="42" spans="1:7" x14ac:dyDescent="0.25">
      <c r="A42" s="629" t="s">
        <v>620</v>
      </c>
      <c r="B42" s="630" t="s">
        <v>631</v>
      </c>
      <c r="C42" s="533">
        <v>5250</v>
      </c>
      <c r="D42" s="545">
        <v>20000</v>
      </c>
      <c r="E42" s="583"/>
      <c r="F42" s="585">
        <f t="shared" si="2"/>
        <v>20000</v>
      </c>
      <c r="G42" s="582"/>
    </row>
    <row r="43" spans="1:7" x14ac:dyDescent="0.25">
      <c r="A43" s="629" t="s">
        <v>622</v>
      </c>
      <c r="B43" s="630" t="s">
        <v>632</v>
      </c>
      <c r="C43" s="533">
        <v>5250</v>
      </c>
      <c r="D43" s="545">
        <v>14200</v>
      </c>
      <c r="E43" s="583"/>
      <c r="F43" s="585">
        <f t="shared" si="2"/>
        <v>14200</v>
      </c>
      <c r="G43" s="582"/>
    </row>
    <row r="44" spans="1:7" x14ac:dyDescent="0.25">
      <c r="A44" s="629" t="s">
        <v>624</v>
      </c>
      <c r="B44" s="630" t="s">
        <v>633</v>
      </c>
      <c r="C44" s="533">
        <v>5240</v>
      </c>
      <c r="D44" s="545">
        <v>50000</v>
      </c>
      <c r="E44" s="582"/>
      <c r="F44" s="584">
        <f t="shared" si="2"/>
        <v>50000</v>
      </c>
      <c r="G44" s="582"/>
    </row>
    <row r="45" spans="1:7" x14ac:dyDescent="0.25">
      <c r="A45" s="1208" t="s">
        <v>634</v>
      </c>
      <c r="B45" s="1209" t="s">
        <v>635</v>
      </c>
      <c r="C45" s="533">
        <v>5250</v>
      </c>
      <c r="D45" s="545">
        <v>70000</v>
      </c>
      <c r="E45" s="582"/>
      <c r="F45" s="584">
        <f t="shared" si="2"/>
        <v>70000</v>
      </c>
      <c r="G45" s="582"/>
    </row>
    <row r="46" spans="1:7" x14ac:dyDescent="0.25">
      <c r="A46" s="1208"/>
      <c r="B46" s="1209"/>
      <c r="C46" s="533">
        <v>2241</v>
      </c>
      <c r="D46" s="545">
        <v>5000</v>
      </c>
      <c r="E46" s="582"/>
      <c r="F46" s="584">
        <f t="shared" si="2"/>
        <v>5000</v>
      </c>
      <c r="G46" s="582"/>
    </row>
    <row r="47" spans="1:7" x14ac:dyDescent="0.25">
      <c r="A47" s="629" t="s">
        <v>636</v>
      </c>
      <c r="B47" s="548" t="s">
        <v>637</v>
      </c>
      <c r="C47" s="533">
        <v>2241</v>
      </c>
      <c r="D47" s="545">
        <v>22000</v>
      </c>
      <c r="E47" s="582"/>
      <c r="F47" s="584">
        <f t="shared" si="2"/>
        <v>22000</v>
      </c>
      <c r="G47" s="582"/>
    </row>
    <row r="48" spans="1:7" x14ac:dyDescent="0.25">
      <c r="A48" s="549"/>
      <c r="B48" s="549"/>
      <c r="C48" s="550"/>
      <c r="D48" s="550"/>
    </row>
    <row r="49" spans="1:7" x14ac:dyDescent="0.25">
      <c r="A49" s="522" t="s">
        <v>638</v>
      </c>
      <c r="C49" s="530"/>
      <c r="D49" s="530"/>
    </row>
    <row r="50" spans="1:7" x14ac:dyDescent="0.25">
      <c r="A50" s="522" t="s">
        <v>639</v>
      </c>
      <c r="C50"/>
      <c r="D50"/>
    </row>
    <row r="51" spans="1:7" ht="15" customHeight="1" x14ac:dyDescent="0.25">
      <c r="A51" s="1182" t="s">
        <v>474</v>
      </c>
      <c r="B51" s="1182" t="s">
        <v>475</v>
      </c>
      <c r="C51" s="1183" t="s">
        <v>476</v>
      </c>
      <c r="D51" s="1186" t="s">
        <v>611</v>
      </c>
      <c r="E51" s="1187" t="s">
        <v>682</v>
      </c>
      <c r="F51" s="1189" t="s">
        <v>479</v>
      </c>
      <c r="G51" s="1193" t="s">
        <v>283</v>
      </c>
    </row>
    <row r="52" spans="1:7" ht="30.75" customHeight="1" x14ac:dyDescent="0.25">
      <c r="A52" s="1182"/>
      <c r="B52" s="1182"/>
      <c r="C52" s="1184"/>
      <c r="D52" s="1186"/>
      <c r="E52" s="1188"/>
      <c r="F52" s="1190"/>
      <c r="G52" s="1194"/>
    </row>
    <row r="53" spans="1:7" ht="15" customHeight="1" x14ac:dyDescent="0.25">
      <c r="A53" s="1177" t="s">
        <v>482</v>
      </c>
      <c r="B53" s="1177"/>
      <c r="C53" s="533"/>
      <c r="D53" s="533">
        <v>98807</v>
      </c>
      <c r="E53" s="577">
        <f>SUM(E54:E55)</f>
        <v>0</v>
      </c>
      <c r="F53" s="577">
        <f>SUM(F54:F55)</f>
        <v>98807</v>
      </c>
      <c r="G53" s="577"/>
    </row>
    <row r="54" spans="1:7" x14ac:dyDescent="0.25">
      <c r="A54" s="627">
        <v>1</v>
      </c>
      <c r="B54" s="551" t="s">
        <v>640</v>
      </c>
      <c r="C54" s="552">
        <v>5250</v>
      </c>
      <c r="D54" s="553">
        <v>30000</v>
      </c>
      <c r="E54" s="577"/>
      <c r="F54" s="578">
        <f t="shared" ref="F54:F55" si="3">D54+E54</f>
        <v>30000</v>
      </c>
      <c r="G54" s="579"/>
    </row>
    <row r="55" spans="1:7" x14ac:dyDescent="0.25">
      <c r="A55" s="627">
        <v>2</v>
      </c>
      <c r="B55" s="551" t="s">
        <v>641</v>
      </c>
      <c r="C55" s="533">
        <v>2244</v>
      </c>
      <c r="D55" s="545">
        <v>68807</v>
      </c>
      <c r="E55" s="577"/>
      <c r="F55" s="578">
        <f t="shared" si="3"/>
        <v>68807</v>
      </c>
      <c r="G55" s="579"/>
    </row>
    <row r="56" spans="1:7" x14ac:dyDescent="0.25">
      <c r="A56" s="554"/>
      <c r="B56" s="555"/>
      <c r="C56" s="556"/>
      <c r="D56" s="556"/>
    </row>
    <row r="57" spans="1:7" x14ac:dyDescent="0.25">
      <c r="A57" s="538" t="s">
        <v>642</v>
      </c>
      <c r="B57" s="538"/>
      <c r="C57"/>
      <c r="D57"/>
    </row>
    <row r="58" spans="1:7" x14ac:dyDescent="0.25">
      <c r="A58" s="538" t="s">
        <v>680</v>
      </c>
      <c r="B58" s="538"/>
      <c r="C58"/>
      <c r="D58"/>
    </row>
    <row r="59" spans="1:7" ht="15" customHeight="1" x14ac:dyDescent="0.25">
      <c r="A59" s="1182" t="s">
        <v>474</v>
      </c>
      <c r="B59" s="1182" t="s">
        <v>475</v>
      </c>
      <c r="C59" s="1183" t="s">
        <v>476</v>
      </c>
      <c r="D59" s="1186" t="s">
        <v>611</v>
      </c>
      <c r="E59" s="1187" t="s">
        <v>682</v>
      </c>
      <c r="F59" s="1189" t="s">
        <v>479</v>
      </c>
      <c r="G59" s="1193" t="s">
        <v>283</v>
      </c>
    </row>
    <row r="60" spans="1:7" ht="30" customHeight="1" x14ac:dyDescent="0.25">
      <c r="A60" s="1182"/>
      <c r="B60" s="1182"/>
      <c r="C60" s="1184"/>
      <c r="D60" s="1186"/>
      <c r="E60" s="1188"/>
      <c r="F60" s="1190"/>
      <c r="G60" s="1194"/>
    </row>
    <row r="61" spans="1:7" ht="15" customHeight="1" x14ac:dyDescent="0.25">
      <c r="A61" s="1191" t="s">
        <v>482</v>
      </c>
      <c r="B61" s="1192"/>
      <c r="C61" s="540"/>
      <c r="D61" s="540">
        <v>6940</v>
      </c>
      <c r="E61" s="577">
        <f>SUM(E62)</f>
        <v>0</v>
      </c>
      <c r="F61" s="577">
        <f>SUM(F62)</f>
        <v>6940</v>
      </c>
      <c r="G61" s="577"/>
    </row>
    <row r="62" spans="1:7" x14ac:dyDescent="0.25">
      <c r="A62" s="629" t="s">
        <v>18</v>
      </c>
      <c r="B62" s="630" t="s">
        <v>643</v>
      </c>
      <c r="C62" s="533">
        <v>5250</v>
      </c>
      <c r="D62" s="545">
        <v>6940</v>
      </c>
      <c r="E62" s="577"/>
      <c r="F62" s="578">
        <f t="shared" ref="F62" si="4">D62+E62</f>
        <v>6940</v>
      </c>
      <c r="G62" s="579"/>
    </row>
    <row r="63" spans="1:7" x14ac:dyDescent="0.25">
      <c r="A63" s="557"/>
      <c r="B63" s="543"/>
      <c r="C63" s="544"/>
      <c r="D63" s="544"/>
    </row>
    <row r="64" spans="1:7" x14ac:dyDescent="0.25">
      <c r="A64" s="522" t="s">
        <v>644</v>
      </c>
      <c r="C64" s="530"/>
      <c r="D64" s="530"/>
    </row>
    <row r="65" spans="1:7" x14ac:dyDescent="0.25">
      <c r="A65" s="522" t="s">
        <v>645</v>
      </c>
      <c r="C65"/>
      <c r="D65"/>
    </row>
    <row r="66" spans="1:7" ht="15" customHeight="1" x14ac:dyDescent="0.25">
      <c r="A66" s="1182" t="s">
        <v>474</v>
      </c>
      <c r="B66" s="1182" t="s">
        <v>475</v>
      </c>
      <c r="C66" s="1183" t="s">
        <v>476</v>
      </c>
      <c r="D66" s="1186" t="s">
        <v>611</v>
      </c>
      <c r="E66" s="1187" t="s">
        <v>682</v>
      </c>
      <c r="F66" s="1189" t="s">
        <v>479</v>
      </c>
      <c r="G66" s="1193" t="s">
        <v>283</v>
      </c>
    </row>
    <row r="67" spans="1:7" ht="32.25" customHeight="1" x14ac:dyDescent="0.25">
      <c r="A67" s="1182"/>
      <c r="B67" s="1182"/>
      <c r="C67" s="1184"/>
      <c r="D67" s="1186"/>
      <c r="E67" s="1188"/>
      <c r="F67" s="1190"/>
      <c r="G67" s="1194"/>
    </row>
    <row r="68" spans="1:7" ht="15" customHeight="1" x14ac:dyDescent="0.25">
      <c r="A68" s="1177" t="s">
        <v>482</v>
      </c>
      <c r="B68" s="1177"/>
      <c r="C68" s="531"/>
      <c r="D68" s="531">
        <v>143134</v>
      </c>
      <c r="E68" s="577">
        <f>SUM(E69:E71)</f>
        <v>0</v>
      </c>
      <c r="F68" s="577">
        <f>SUM(F69:F71)</f>
        <v>143134</v>
      </c>
      <c r="G68" s="577"/>
    </row>
    <row r="69" spans="1:7" x14ac:dyDescent="0.25">
      <c r="A69" s="629" t="s">
        <v>18</v>
      </c>
      <c r="B69" s="630" t="s">
        <v>646</v>
      </c>
      <c r="C69" s="533">
        <v>5240</v>
      </c>
      <c r="D69" s="545">
        <v>7442</v>
      </c>
      <c r="E69" s="577"/>
      <c r="F69" s="578">
        <f t="shared" ref="F69:F71" si="5">D69+E69</f>
        <v>7442</v>
      </c>
      <c r="G69" s="579"/>
    </row>
    <row r="70" spans="1:7" x14ac:dyDescent="0.25">
      <c r="A70" s="629" t="s">
        <v>616</v>
      </c>
      <c r="B70" s="630" t="s">
        <v>647</v>
      </c>
      <c r="C70" s="533">
        <v>5250</v>
      </c>
      <c r="D70" s="545">
        <v>121668</v>
      </c>
      <c r="E70" s="577"/>
      <c r="F70" s="578">
        <f t="shared" si="5"/>
        <v>121668</v>
      </c>
      <c r="G70" s="579"/>
    </row>
    <row r="71" spans="1:7" x14ac:dyDescent="0.25">
      <c r="A71" s="629" t="s">
        <v>618</v>
      </c>
      <c r="B71" s="630" t="s">
        <v>648</v>
      </c>
      <c r="C71" s="533">
        <v>2241</v>
      </c>
      <c r="D71" s="545">
        <v>14024</v>
      </c>
      <c r="E71" s="582"/>
      <c r="F71" s="582">
        <f t="shared" si="5"/>
        <v>14024</v>
      </c>
      <c r="G71" s="582"/>
    </row>
    <row r="72" spans="1:7" x14ac:dyDescent="0.25">
      <c r="A72" s="549"/>
      <c r="B72" s="549"/>
      <c r="C72" s="550"/>
      <c r="D72" s="550"/>
    </row>
    <row r="73" spans="1:7" x14ac:dyDescent="0.25">
      <c r="A73" s="456" t="s">
        <v>649</v>
      </c>
      <c r="B73" s="456"/>
      <c r="C73" s="558"/>
      <c r="D73" s="558"/>
    </row>
    <row r="74" spans="1:7" x14ac:dyDescent="0.25">
      <c r="A74" s="456" t="s">
        <v>650</v>
      </c>
      <c r="B74" s="456"/>
      <c r="C74"/>
      <c r="D74"/>
    </row>
    <row r="75" spans="1:7" ht="15" customHeight="1" x14ac:dyDescent="0.25">
      <c r="A75" s="1182" t="s">
        <v>474</v>
      </c>
      <c r="B75" s="1182" t="s">
        <v>475</v>
      </c>
      <c r="C75" s="1183" t="s">
        <v>476</v>
      </c>
      <c r="D75" s="1186" t="s">
        <v>611</v>
      </c>
      <c r="E75" s="1187" t="s">
        <v>682</v>
      </c>
      <c r="F75" s="1189" t="s">
        <v>479</v>
      </c>
      <c r="G75" s="1193" t="s">
        <v>283</v>
      </c>
    </row>
    <row r="76" spans="1:7" ht="30" customHeight="1" x14ac:dyDescent="0.25">
      <c r="A76" s="1182"/>
      <c r="B76" s="1182"/>
      <c r="C76" s="1184"/>
      <c r="D76" s="1186"/>
      <c r="E76" s="1188"/>
      <c r="F76" s="1190"/>
      <c r="G76" s="1194"/>
    </row>
    <row r="77" spans="1:7" ht="15" customHeight="1" x14ac:dyDescent="0.25">
      <c r="A77" s="1198" t="s">
        <v>482</v>
      </c>
      <c r="B77" s="1199"/>
      <c r="C77" s="460"/>
      <c r="D77" s="460">
        <v>78635</v>
      </c>
      <c r="E77" s="577">
        <f>SUM(E78:E79)</f>
        <v>0</v>
      </c>
      <c r="F77" s="577">
        <f>SUM(F78:F79)</f>
        <v>78635</v>
      </c>
      <c r="G77" s="577"/>
    </row>
    <row r="78" spans="1:7" x14ac:dyDescent="0.25">
      <c r="A78" s="559">
        <v>1</v>
      </c>
      <c r="B78" s="560" t="s">
        <v>651</v>
      </c>
      <c r="C78" s="460">
        <v>5250</v>
      </c>
      <c r="D78" s="561">
        <v>10000</v>
      </c>
      <c r="E78" s="577"/>
      <c r="F78" s="578">
        <f t="shared" ref="F78:F79" si="6">D78+E78</f>
        <v>10000</v>
      </c>
      <c r="G78" s="579"/>
    </row>
    <row r="79" spans="1:7" x14ac:dyDescent="0.25">
      <c r="A79" s="632">
        <v>2</v>
      </c>
      <c r="B79" s="630" t="s">
        <v>652</v>
      </c>
      <c r="C79" s="533">
        <v>5250</v>
      </c>
      <c r="D79" s="545">
        <v>68635</v>
      </c>
      <c r="E79" s="577"/>
      <c r="F79" s="578">
        <f t="shared" si="6"/>
        <v>68635</v>
      </c>
      <c r="G79" s="579"/>
    </row>
    <row r="80" spans="1:7" x14ac:dyDescent="0.25">
      <c r="A80" s="549"/>
      <c r="B80" s="549"/>
      <c r="C80" s="550"/>
      <c r="D80" s="550"/>
    </row>
    <row r="81" spans="1:7" x14ac:dyDescent="0.25">
      <c r="A81" s="522" t="s">
        <v>653</v>
      </c>
      <c r="C81" s="530"/>
      <c r="D81" s="530"/>
    </row>
    <row r="82" spans="1:7" x14ac:dyDescent="0.25">
      <c r="A82" s="522" t="s">
        <v>654</v>
      </c>
      <c r="C82"/>
      <c r="D82"/>
    </row>
    <row r="83" spans="1:7" ht="15" customHeight="1" x14ac:dyDescent="0.25">
      <c r="A83" s="1182" t="s">
        <v>474</v>
      </c>
      <c r="B83" s="1182" t="s">
        <v>475</v>
      </c>
      <c r="C83" s="1183" t="s">
        <v>476</v>
      </c>
      <c r="D83" s="1186" t="s">
        <v>611</v>
      </c>
      <c r="E83" s="1187" t="s">
        <v>682</v>
      </c>
      <c r="F83" s="1189" t="s">
        <v>479</v>
      </c>
      <c r="G83" s="1193" t="s">
        <v>283</v>
      </c>
    </row>
    <row r="84" spans="1:7" ht="29.25" customHeight="1" x14ac:dyDescent="0.25">
      <c r="A84" s="1182"/>
      <c r="B84" s="1182"/>
      <c r="C84" s="1184"/>
      <c r="D84" s="1186"/>
      <c r="E84" s="1188"/>
      <c r="F84" s="1190"/>
      <c r="G84" s="1194"/>
    </row>
    <row r="85" spans="1:7" ht="15" customHeight="1" x14ac:dyDescent="0.25">
      <c r="A85" s="1177" t="s">
        <v>482</v>
      </c>
      <c r="B85" s="1177"/>
      <c r="C85" s="531"/>
      <c r="D85" s="531">
        <v>4896371</v>
      </c>
      <c r="E85" s="577">
        <f>SUM(E86:E89)</f>
        <v>0</v>
      </c>
      <c r="F85" s="577">
        <f>SUM(F86:F89)</f>
        <v>4896371</v>
      </c>
      <c r="G85" s="577"/>
    </row>
    <row r="86" spans="1:7" x14ac:dyDescent="0.25">
      <c r="A86" s="629" t="s">
        <v>18</v>
      </c>
      <c r="B86" s="630" t="s">
        <v>655</v>
      </c>
      <c r="C86" s="533">
        <v>5250</v>
      </c>
      <c r="D86" s="545">
        <v>12100</v>
      </c>
      <c r="E86" s="577"/>
      <c r="F86" s="578">
        <f t="shared" ref="F86:F89" si="7">D86+E86</f>
        <v>12100</v>
      </c>
      <c r="G86" s="579"/>
    </row>
    <row r="87" spans="1:7" x14ac:dyDescent="0.25">
      <c r="A87" s="629" t="s">
        <v>616</v>
      </c>
      <c r="B87" s="630" t="s">
        <v>656</v>
      </c>
      <c r="C87" s="546">
        <v>5240</v>
      </c>
      <c r="D87" s="547">
        <v>24000</v>
      </c>
      <c r="E87" s="577"/>
      <c r="F87" s="578">
        <f t="shared" si="7"/>
        <v>24000</v>
      </c>
      <c r="G87" s="579"/>
    </row>
    <row r="88" spans="1:7" x14ac:dyDescent="0.25">
      <c r="A88" s="629" t="s">
        <v>618</v>
      </c>
      <c r="B88" s="630" t="s">
        <v>657</v>
      </c>
      <c r="C88" s="546">
        <v>5250</v>
      </c>
      <c r="D88" s="547">
        <v>47000</v>
      </c>
      <c r="E88" s="582"/>
      <c r="F88" s="582">
        <f t="shared" si="7"/>
        <v>47000</v>
      </c>
      <c r="G88" s="582"/>
    </row>
    <row r="89" spans="1:7" x14ac:dyDescent="0.25">
      <c r="A89" s="629" t="s">
        <v>620</v>
      </c>
      <c r="B89" s="630" t="s">
        <v>658</v>
      </c>
      <c r="C89" s="533">
        <v>5250</v>
      </c>
      <c r="D89" s="545">
        <v>4813271</v>
      </c>
      <c r="E89" s="582"/>
      <c r="F89" s="582">
        <f t="shared" si="7"/>
        <v>4813271</v>
      </c>
      <c r="G89" s="582"/>
    </row>
    <row r="90" spans="1:7" x14ac:dyDescent="0.25">
      <c r="A90" s="557"/>
      <c r="B90" s="543"/>
      <c r="C90" s="544"/>
      <c r="D90" s="544"/>
    </row>
    <row r="91" spans="1:7" x14ac:dyDescent="0.25">
      <c r="A91" s="522" t="s">
        <v>659</v>
      </c>
      <c r="C91" s="530"/>
      <c r="D91" s="530"/>
    </row>
    <row r="92" spans="1:7" x14ac:dyDescent="0.25">
      <c r="A92" s="522" t="s">
        <v>681</v>
      </c>
      <c r="C92"/>
      <c r="D92"/>
    </row>
    <row r="93" spans="1:7" ht="15" customHeight="1" x14ac:dyDescent="0.25">
      <c r="A93" s="1182" t="s">
        <v>474</v>
      </c>
      <c r="B93" s="1182" t="s">
        <v>475</v>
      </c>
      <c r="C93" s="1183" t="s">
        <v>476</v>
      </c>
      <c r="D93" s="1186" t="s">
        <v>611</v>
      </c>
      <c r="E93" s="1187" t="s">
        <v>682</v>
      </c>
      <c r="F93" s="1189" t="s">
        <v>479</v>
      </c>
      <c r="G93" s="1193" t="s">
        <v>283</v>
      </c>
    </row>
    <row r="94" spans="1:7" ht="29.25" customHeight="1" x14ac:dyDescent="0.25">
      <c r="A94" s="1182"/>
      <c r="B94" s="1182"/>
      <c r="C94" s="1184"/>
      <c r="D94" s="1186"/>
      <c r="E94" s="1188"/>
      <c r="F94" s="1190"/>
      <c r="G94" s="1194"/>
    </row>
    <row r="95" spans="1:7" ht="15" customHeight="1" x14ac:dyDescent="0.25">
      <c r="A95" s="1177" t="s">
        <v>482</v>
      </c>
      <c r="B95" s="1177"/>
      <c r="C95" s="531"/>
      <c r="D95" s="531">
        <v>7300</v>
      </c>
      <c r="E95" s="577">
        <f>SUM(E96)</f>
        <v>0</v>
      </c>
      <c r="F95" s="577">
        <f>SUM(F96)</f>
        <v>7300</v>
      </c>
      <c r="G95" s="577"/>
    </row>
    <row r="96" spans="1:7" x14ac:dyDescent="0.25">
      <c r="A96" s="629" t="s">
        <v>18</v>
      </c>
      <c r="B96" s="630" t="s">
        <v>660</v>
      </c>
      <c r="C96" s="533">
        <v>5250</v>
      </c>
      <c r="D96" s="545">
        <v>7300</v>
      </c>
      <c r="E96" s="577"/>
      <c r="F96" s="578">
        <f t="shared" ref="F96" si="8">D96+E96</f>
        <v>7300</v>
      </c>
      <c r="G96" s="579"/>
    </row>
    <row r="97" spans="1:7" x14ac:dyDescent="0.25">
      <c r="A97" s="562"/>
      <c r="B97" s="562"/>
      <c r="C97" s="563"/>
      <c r="D97" s="563"/>
    </row>
    <row r="98" spans="1:7" x14ac:dyDescent="0.25">
      <c r="A98" s="522" t="s">
        <v>661</v>
      </c>
      <c r="C98" s="530"/>
      <c r="D98" s="530"/>
    </row>
    <row r="99" spans="1:7" x14ac:dyDescent="0.25">
      <c r="A99" s="522" t="s">
        <v>662</v>
      </c>
      <c r="C99"/>
      <c r="D99"/>
    </row>
    <row r="100" spans="1:7" ht="15" customHeight="1" x14ac:dyDescent="0.25">
      <c r="A100" s="1195" t="s">
        <v>474</v>
      </c>
      <c r="B100" s="1195" t="s">
        <v>475</v>
      </c>
      <c r="C100" s="1196" t="s">
        <v>476</v>
      </c>
      <c r="D100" s="1186" t="s">
        <v>611</v>
      </c>
      <c r="E100" s="1187" t="s">
        <v>682</v>
      </c>
      <c r="F100" s="1189" t="s">
        <v>479</v>
      </c>
      <c r="G100" s="1193" t="s">
        <v>283</v>
      </c>
    </row>
    <row r="101" spans="1:7" ht="31.5" customHeight="1" x14ac:dyDescent="0.25">
      <c r="A101" s="1195"/>
      <c r="B101" s="1195"/>
      <c r="C101" s="1197"/>
      <c r="D101" s="1186"/>
      <c r="E101" s="1188"/>
      <c r="F101" s="1190"/>
      <c r="G101" s="1194"/>
    </row>
    <row r="102" spans="1:7" ht="15" customHeight="1" x14ac:dyDescent="0.25">
      <c r="A102" s="1185" t="s">
        <v>482</v>
      </c>
      <c r="B102" s="1185"/>
      <c r="C102" s="564"/>
      <c r="D102" s="564">
        <v>520620</v>
      </c>
      <c r="E102" s="577">
        <f>SUM(E103:E105)</f>
        <v>0</v>
      </c>
      <c r="F102" s="577">
        <f>SUM(F103:F105)</f>
        <v>520620</v>
      </c>
      <c r="G102" s="577"/>
    </row>
    <row r="103" spans="1:7" x14ac:dyDescent="0.25">
      <c r="A103" s="565">
        <v>1</v>
      </c>
      <c r="B103" s="566" t="s">
        <v>663</v>
      </c>
      <c r="C103" s="564">
        <v>2241</v>
      </c>
      <c r="D103" s="567">
        <v>38000</v>
      </c>
      <c r="E103" s="577"/>
      <c r="F103" s="578">
        <f t="shared" ref="F103:F105" si="9">D103+E103</f>
        <v>38000</v>
      </c>
      <c r="G103" s="579"/>
    </row>
    <row r="104" spans="1:7" x14ac:dyDescent="0.25">
      <c r="A104" s="568" t="s">
        <v>616</v>
      </c>
      <c r="B104" s="569" t="s">
        <v>664</v>
      </c>
      <c r="C104" s="570">
        <v>5250</v>
      </c>
      <c r="D104" s="567">
        <v>30000</v>
      </c>
      <c r="E104" s="577"/>
      <c r="F104" s="578">
        <f t="shared" si="9"/>
        <v>30000</v>
      </c>
      <c r="G104" s="579"/>
    </row>
    <row r="105" spans="1:7" x14ac:dyDescent="0.25">
      <c r="A105" s="565">
        <v>3</v>
      </c>
      <c r="B105" s="630" t="s">
        <v>665</v>
      </c>
      <c r="C105" s="533">
        <v>5250</v>
      </c>
      <c r="D105" s="545">
        <v>452620</v>
      </c>
      <c r="E105" s="582"/>
      <c r="F105" s="582">
        <f t="shared" si="9"/>
        <v>452620</v>
      </c>
      <c r="G105" s="582"/>
    </row>
    <row r="106" spans="1:7" x14ac:dyDescent="0.25">
      <c r="A106" s="571"/>
      <c r="B106" s="572"/>
      <c r="C106" s="573"/>
      <c r="D106" s="573"/>
    </row>
    <row r="107" spans="1:7" x14ac:dyDescent="0.25">
      <c r="A107" s="522" t="s">
        <v>666</v>
      </c>
      <c r="C107" s="530"/>
      <c r="D107" s="530"/>
    </row>
    <row r="108" spans="1:7" x14ac:dyDescent="0.25">
      <c r="A108" s="522" t="s">
        <v>667</v>
      </c>
      <c r="C108"/>
      <c r="D108"/>
    </row>
    <row r="109" spans="1:7" ht="15" customHeight="1" x14ac:dyDescent="0.25">
      <c r="A109" s="1182" t="s">
        <v>474</v>
      </c>
      <c r="B109" s="1182" t="s">
        <v>475</v>
      </c>
      <c r="C109" s="1183" t="s">
        <v>476</v>
      </c>
      <c r="D109" s="1186" t="s">
        <v>611</v>
      </c>
      <c r="E109" s="1187" t="s">
        <v>682</v>
      </c>
      <c r="F109" s="1189" t="s">
        <v>479</v>
      </c>
      <c r="G109" s="1193" t="s">
        <v>283</v>
      </c>
    </row>
    <row r="110" spans="1:7" ht="29.25" customHeight="1" x14ac:dyDescent="0.25">
      <c r="A110" s="1182"/>
      <c r="B110" s="1182"/>
      <c r="C110" s="1184"/>
      <c r="D110" s="1186"/>
      <c r="E110" s="1188"/>
      <c r="F110" s="1190"/>
      <c r="G110" s="1194"/>
    </row>
    <row r="111" spans="1:7" ht="15" customHeight="1" x14ac:dyDescent="0.25">
      <c r="A111" s="1177" t="s">
        <v>482</v>
      </c>
      <c r="B111" s="1177"/>
      <c r="C111" s="531"/>
      <c r="D111" s="531">
        <v>5204074</v>
      </c>
      <c r="E111" s="577">
        <f>SUM(E112:E118)</f>
        <v>4360</v>
      </c>
      <c r="F111" s="577">
        <f>SUM(F112:F118)</f>
        <v>5216770</v>
      </c>
      <c r="G111" s="577"/>
    </row>
    <row r="112" spans="1:7" x14ac:dyDescent="0.25">
      <c r="A112" s="629" t="s">
        <v>18</v>
      </c>
      <c r="B112" s="566" t="s">
        <v>663</v>
      </c>
      <c r="C112" s="574">
        <v>2241</v>
      </c>
      <c r="D112" s="547">
        <v>53133</v>
      </c>
      <c r="E112" s="578"/>
      <c r="F112" s="578">
        <f t="shared" ref="F112:F118" si="10">D112+E112</f>
        <v>53133</v>
      </c>
      <c r="G112" s="579"/>
    </row>
    <row r="113" spans="1:7" ht="36" x14ac:dyDescent="0.25">
      <c r="A113" s="629" t="s">
        <v>616</v>
      </c>
      <c r="B113" s="630" t="s">
        <v>668</v>
      </c>
      <c r="C113" s="546">
        <v>5240</v>
      </c>
      <c r="D113" s="547">
        <v>3480446</v>
      </c>
      <c r="E113" s="578">
        <f>-47348+51708</f>
        <v>4360</v>
      </c>
      <c r="F113" s="578">
        <f t="shared" si="10"/>
        <v>3484806</v>
      </c>
      <c r="G113" s="579" t="s">
        <v>1022</v>
      </c>
    </row>
    <row r="114" spans="1:7" ht="15" customHeight="1" x14ac:dyDescent="0.25">
      <c r="A114" s="1178" t="s">
        <v>618</v>
      </c>
      <c r="B114" s="1180" t="s">
        <v>669</v>
      </c>
      <c r="C114" s="546">
        <v>5240</v>
      </c>
      <c r="D114" s="547">
        <v>1000000</v>
      </c>
      <c r="E114" s="582"/>
      <c r="F114" s="584">
        <f t="shared" si="10"/>
        <v>1000000</v>
      </c>
      <c r="G114" s="582"/>
    </row>
    <row r="115" spans="1:7" x14ac:dyDescent="0.25">
      <c r="A115" s="1179"/>
      <c r="B115" s="1181"/>
      <c r="C115" s="570">
        <v>5250</v>
      </c>
      <c r="D115" s="567">
        <v>87736</v>
      </c>
      <c r="E115" s="582"/>
      <c r="F115" s="584">
        <f t="shared" si="10"/>
        <v>87736</v>
      </c>
      <c r="G115" s="582"/>
    </row>
    <row r="116" spans="1:7" x14ac:dyDescent="0.25">
      <c r="A116" s="629" t="s">
        <v>620</v>
      </c>
      <c r="B116" s="628" t="s">
        <v>670</v>
      </c>
      <c r="C116" s="533">
        <v>5250</v>
      </c>
      <c r="D116" s="545">
        <v>30000</v>
      </c>
      <c r="E116" s="582"/>
      <c r="F116" s="584">
        <f t="shared" si="10"/>
        <v>30000</v>
      </c>
      <c r="G116" s="582"/>
    </row>
    <row r="117" spans="1:7" x14ac:dyDescent="0.25">
      <c r="A117" s="629" t="s">
        <v>622</v>
      </c>
      <c r="B117" s="630" t="s">
        <v>671</v>
      </c>
      <c r="C117" s="533">
        <v>5250</v>
      </c>
      <c r="D117" s="545">
        <v>30000</v>
      </c>
      <c r="E117" s="582"/>
      <c r="F117" s="584">
        <f t="shared" si="10"/>
        <v>30000</v>
      </c>
      <c r="G117" s="582"/>
    </row>
    <row r="118" spans="1:7" x14ac:dyDescent="0.25">
      <c r="A118" s="629" t="s">
        <v>624</v>
      </c>
      <c r="B118" s="630" t="s">
        <v>672</v>
      </c>
      <c r="C118" s="533">
        <v>5250</v>
      </c>
      <c r="D118" s="545">
        <v>531095</v>
      </c>
      <c r="E118" s="582"/>
      <c r="F118" s="584">
        <f t="shared" si="10"/>
        <v>531095</v>
      </c>
      <c r="G118" s="582"/>
    </row>
    <row r="119" spans="1:7" x14ac:dyDescent="0.25">
      <c r="A119" s="557"/>
      <c r="B119" s="543"/>
      <c r="C119" s="544"/>
      <c r="D119" s="544"/>
    </row>
    <row r="120" spans="1:7" x14ac:dyDescent="0.25">
      <c r="A120" s="522" t="s">
        <v>673</v>
      </c>
      <c r="C120" s="530"/>
      <c r="D120" s="530"/>
    </row>
    <row r="121" spans="1:7" x14ac:dyDescent="0.25">
      <c r="A121" s="522" t="s">
        <v>473</v>
      </c>
      <c r="C121"/>
      <c r="D121"/>
    </row>
    <row r="122" spans="1:7" ht="15" customHeight="1" x14ac:dyDescent="0.25">
      <c r="A122" s="1182" t="s">
        <v>474</v>
      </c>
      <c r="B122" s="1182" t="s">
        <v>475</v>
      </c>
      <c r="C122" s="1183" t="s">
        <v>476</v>
      </c>
      <c r="D122" s="1186" t="s">
        <v>611</v>
      </c>
      <c r="E122" s="1187" t="s">
        <v>682</v>
      </c>
      <c r="F122" s="1189" t="s">
        <v>479</v>
      </c>
      <c r="G122" s="1193" t="s">
        <v>283</v>
      </c>
    </row>
    <row r="123" spans="1:7" ht="30" customHeight="1" x14ac:dyDescent="0.25">
      <c r="A123" s="1182"/>
      <c r="B123" s="1182"/>
      <c r="C123" s="1184"/>
      <c r="D123" s="1186"/>
      <c r="E123" s="1188"/>
      <c r="F123" s="1190"/>
      <c r="G123" s="1194"/>
    </row>
    <row r="124" spans="1:7" ht="15" customHeight="1" x14ac:dyDescent="0.25">
      <c r="A124" s="1177" t="s">
        <v>482</v>
      </c>
      <c r="B124" s="1177"/>
      <c r="C124" s="531"/>
      <c r="D124" s="531">
        <v>179902</v>
      </c>
      <c r="E124" s="577">
        <f>SUM(E125:E132)</f>
        <v>25000</v>
      </c>
      <c r="F124" s="577">
        <f>SUM(F125:F132)</f>
        <v>160423</v>
      </c>
      <c r="G124" s="577"/>
    </row>
    <row r="125" spans="1:7" ht="24" x14ac:dyDescent="0.25">
      <c r="A125" s="629" t="s">
        <v>18</v>
      </c>
      <c r="B125" s="630" t="s">
        <v>674</v>
      </c>
      <c r="C125" s="533">
        <v>5250</v>
      </c>
      <c r="D125" s="545">
        <v>47521</v>
      </c>
      <c r="E125" s="578">
        <v>-47521</v>
      </c>
      <c r="F125" s="578">
        <f>D125+E125</f>
        <v>0</v>
      </c>
      <c r="G125" s="579"/>
    </row>
    <row r="126" spans="1:7" x14ac:dyDescent="0.25">
      <c r="A126" s="631" t="s">
        <v>616</v>
      </c>
      <c r="B126" s="628" t="s">
        <v>675</v>
      </c>
      <c r="C126" s="533">
        <v>5250</v>
      </c>
      <c r="D126" s="545">
        <v>2000</v>
      </c>
      <c r="E126" s="578"/>
      <c r="F126" s="578">
        <f t="shared" ref="F126:F132" si="11">D126+E126</f>
        <v>2000</v>
      </c>
      <c r="G126" s="579"/>
    </row>
    <row r="127" spans="1:7" x14ac:dyDescent="0.25">
      <c r="A127" s="575" t="s">
        <v>618</v>
      </c>
      <c r="B127" s="630" t="s">
        <v>676</v>
      </c>
      <c r="C127" s="533">
        <v>5250</v>
      </c>
      <c r="D127" s="545">
        <v>30000</v>
      </c>
      <c r="E127" s="582"/>
      <c r="F127" s="578">
        <f t="shared" si="11"/>
        <v>30000</v>
      </c>
      <c r="G127" s="582"/>
    </row>
    <row r="128" spans="1:7" x14ac:dyDescent="0.25">
      <c r="A128" s="631" t="s">
        <v>620</v>
      </c>
      <c r="B128" s="566" t="s">
        <v>663</v>
      </c>
      <c r="C128" s="533">
        <v>2241</v>
      </c>
      <c r="D128" s="545">
        <v>10000</v>
      </c>
      <c r="E128" s="582"/>
      <c r="F128" s="578">
        <f t="shared" si="11"/>
        <v>10000</v>
      </c>
      <c r="G128" s="582"/>
    </row>
    <row r="129" spans="1:7" x14ac:dyDescent="0.25">
      <c r="A129" s="575" t="s">
        <v>622</v>
      </c>
      <c r="B129" s="630" t="s">
        <v>677</v>
      </c>
      <c r="C129" s="533">
        <v>2241</v>
      </c>
      <c r="D129" s="545">
        <v>5300</v>
      </c>
      <c r="E129" s="582"/>
      <c r="F129" s="578">
        <f t="shared" si="11"/>
        <v>5300</v>
      </c>
      <c r="G129" s="582"/>
    </row>
    <row r="130" spans="1:7" x14ac:dyDescent="0.25">
      <c r="A130" s="1178" t="s">
        <v>624</v>
      </c>
      <c r="B130" s="1201" t="s">
        <v>678</v>
      </c>
      <c r="C130" s="533">
        <v>2241</v>
      </c>
      <c r="D130" s="545">
        <v>0</v>
      </c>
      <c r="E130" s="582"/>
      <c r="F130" s="578">
        <f t="shared" si="11"/>
        <v>0</v>
      </c>
      <c r="G130" s="582"/>
    </row>
    <row r="131" spans="1:7" ht="24.75" x14ac:dyDescent="0.25">
      <c r="A131" s="1179"/>
      <c r="B131" s="1202"/>
      <c r="C131" s="533">
        <v>5250</v>
      </c>
      <c r="D131" s="545">
        <v>40602</v>
      </c>
      <c r="E131" s="584">
        <v>25000</v>
      </c>
      <c r="F131" s="578">
        <f t="shared" si="11"/>
        <v>65602</v>
      </c>
      <c r="G131" s="586" t="s">
        <v>1023</v>
      </c>
    </row>
    <row r="132" spans="1:7" ht="36.75" x14ac:dyDescent="0.25">
      <c r="A132" s="575" t="s">
        <v>634</v>
      </c>
      <c r="B132" s="630" t="s">
        <v>683</v>
      </c>
      <c r="C132" s="533">
        <v>5250</v>
      </c>
      <c r="D132" s="533"/>
      <c r="E132" s="587">
        <f>47521</f>
        <v>47521</v>
      </c>
      <c r="F132" s="578">
        <f t="shared" si="11"/>
        <v>47521</v>
      </c>
      <c r="G132" s="586" t="s">
        <v>1418</v>
      </c>
    </row>
  </sheetData>
  <sheetProtection algorithmName="SHA-512" hashValue="Qpqv7coyBEtedf2wrjAzoucrN/Uxmn2koTkkyvBeXCeZv34VkLZI/USiR2mCCT37BK7vjCln4yTEk67E4Bv5og==" saltValue="0n+zwVONgec4ozBl2ZfrQw==" spinCount="100000" sheet="1" objects="1" scenarios="1"/>
  <mergeCells count="108">
    <mergeCell ref="A130:A131"/>
    <mergeCell ref="B130:B131"/>
    <mergeCell ref="A16:B16"/>
    <mergeCell ref="A17:A19"/>
    <mergeCell ref="B17:B19"/>
    <mergeCell ref="A23:A24"/>
    <mergeCell ref="B23:B24"/>
    <mergeCell ref="C23:C24"/>
    <mergeCell ref="A8:G8"/>
    <mergeCell ref="A14:A15"/>
    <mergeCell ref="B14:B15"/>
    <mergeCell ref="C14:C15"/>
    <mergeCell ref="D14:D15"/>
    <mergeCell ref="E14:E15"/>
    <mergeCell ref="F14:F15"/>
    <mergeCell ref="G14:G15"/>
    <mergeCell ref="F35:F36"/>
    <mergeCell ref="G35:G36"/>
    <mergeCell ref="A37:B37"/>
    <mergeCell ref="A39:A40"/>
    <mergeCell ref="B39:B40"/>
    <mergeCell ref="A45:A46"/>
    <mergeCell ref="B45:B46"/>
    <mergeCell ref="D23:D24"/>
    <mergeCell ref="E23:E24"/>
    <mergeCell ref="F23:F24"/>
    <mergeCell ref="G23:G24"/>
    <mergeCell ref="A25:B25"/>
    <mergeCell ref="A35:A36"/>
    <mergeCell ref="B35:B36"/>
    <mergeCell ref="C35:C36"/>
    <mergeCell ref="D35:D36"/>
    <mergeCell ref="E35:E36"/>
    <mergeCell ref="G51:G52"/>
    <mergeCell ref="A53:B53"/>
    <mergeCell ref="A59:A60"/>
    <mergeCell ref="B59:B60"/>
    <mergeCell ref="C59:C60"/>
    <mergeCell ref="D59:D60"/>
    <mergeCell ref="E59:E60"/>
    <mergeCell ref="F59:F60"/>
    <mergeCell ref="G59:G60"/>
    <mergeCell ref="A51:A52"/>
    <mergeCell ref="B51:B52"/>
    <mergeCell ref="C51:C52"/>
    <mergeCell ref="D51:D52"/>
    <mergeCell ref="E51:E52"/>
    <mergeCell ref="F51:F52"/>
    <mergeCell ref="G66:G67"/>
    <mergeCell ref="A68:B68"/>
    <mergeCell ref="A75:A76"/>
    <mergeCell ref="B75:B76"/>
    <mergeCell ref="C75:C76"/>
    <mergeCell ref="D75:D76"/>
    <mergeCell ref="E75:E76"/>
    <mergeCell ref="F75:F76"/>
    <mergeCell ref="G75:G76"/>
    <mergeCell ref="A66:A67"/>
    <mergeCell ref="B66:B67"/>
    <mergeCell ref="C66:C67"/>
    <mergeCell ref="D66:D67"/>
    <mergeCell ref="E66:E67"/>
    <mergeCell ref="G93:G94"/>
    <mergeCell ref="D109:D110"/>
    <mergeCell ref="E109:E110"/>
    <mergeCell ref="F109:F110"/>
    <mergeCell ref="G109:G110"/>
    <mergeCell ref="A77:B77"/>
    <mergeCell ref="A83:A84"/>
    <mergeCell ref="B83:B84"/>
    <mergeCell ref="C83:C84"/>
    <mergeCell ref="D83:D84"/>
    <mergeCell ref="E83:E84"/>
    <mergeCell ref="F83:F84"/>
    <mergeCell ref="G83:G84"/>
    <mergeCell ref="G122:G123"/>
    <mergeCell ref="A95:B95"/>
    <mergeCell ref="A100:A101"/>
    <mergeCell ref="B100:B101"/>
    <mergeCell ref="C100:C101"/>
    <mergeCell ref="D100:D101"/>
    <mergeCell ref="E100:E101"/>
    <mergeCell ref="F100:F101"/>
    <mergeCell ref="G100:G101"/>
    <mergeCell ref="B1:F1"/>
    <mergeCell ref="A124:B124"/>
    <mergeCell ref="A111:B111"/>
    <mergeCell ref="A114:A115"/>
    <mergeCell ref="B114:B115"/>
    <mergeCell ref="A122:A123"/>
    <mergeCell ref="B122:B123"/>
    <mergeCell ref="C122:C123"/>
    <mergeCell ref="A102:B102"/>
    <mergeCell ref="A109:A110"/>
    <mergeCell ref="B109:B110"/>
    <mergeCell ref="C109:C110"/>
    <mergeCell ref="D122:D123"/>
    <mergeCell ref="E122:E123"/>
    <mergeCell ref="F122:F123"/>
    <mergeCell ref="A85:B85"/>
    <mergeCell ref="A93:A94"/>
    <mergeCell ref="B93:B94"/>
    <mergeCell ref="C93:C94"/>
    <mergeCell ref="D93:D94"/>
    <mergeCell ref="E93:E94"/>
    <mergeCell ref="F93:F94"/>
    <mergeCell ref="F66:F67"/>
    <mergeCell ref="A61:B61"/>
  </mergeCells>
  <pageMargins left="0.70866141732283472" right="0.70866141732283472" top="0.39370078740157483" bottom="0.74803149606299213" header="0.23622047244094491" footer="0.31496062992125984"/>
  <pageSetup paperSize="9" scale="70" orientation="portrait" r:id="rId1"/>
  <headerFooter differentFirst="1">
    <firstHeader>&amp;R&amp;"Times New Roman,Regular"&amp;9 47.pielikums Jūrmalas pilsētas domes
2015.gada 5.marta saistošajiem noteikumiem Nr.13
(protokols Nr.6, 11.punkts)</first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D49"/>
  <sheetViews>
    <sheetView view="pageLayout" zoomScaleNormal="100" workbookViewId="0">
      <selection activeCell="AG14" sqref="AG14"/>
    </sheetView>
  </sheetViews>
  <sheetFormatPr defaultRowHeight="12" outlineLevelCol="1" x14ac:dyDescent="0.25"/>
  <cols>
    <col min="1" max="1" width="3.42578125" style="1007" customWidth="1"/>
    <col min="2" max="2" width="54.140625" style="1007" customWidth="1"/>
    <col min="3" max="3" width="10.5703125" style="1007" customWidth="1"/>
    <col min="4" max="4" width="9.42578125" style="1007" customWidth="1"/>
    <col min="5" max="5" width="10" style="1007" hidden="1" customWidth="1" outlineLevel="1"/>
    <col min="6" max="6" width="8.28515625" style="1007" hidden="1" customWidth="1" outlineLevel="1"/>
    <col min="7" max="7" width="9.140625" style="1007" hidden="1" customWidth="1" outlineLevel="1"/>
    <col min="8" max="16" width="8.28515625" style="1007" hidden="1" customWidth="1" outlineLevel="1"/>
    <col min="17" max="17" width="9.28515625" style="1007" customWidth="1" collapsed="1"/>
    <col min="18" max="18" width="9" style="1007" hidden="1" customWidth="1" outlineLevel="1"/>
    <col min="19" max="19" width="8.42578125" style="1007" hidden="1" customWidth="1" outlineLevel="1"/>
    <col min="20" max="29" width="8.140625" style="1007" hidden="1" customWidth="1" outlineLevel="1"/>
    <col min="30" max="30" width="9.140625" style="1007" collapsed="1"/>
    <col min="31" max="258" width="9.140625" style="1007"/>
    <col min="259" max="259" width="6.140625" style="1007" customWidth="1"/>
    <col min="260" max="260" width="31.7109375" style="1007" customWidth="1"/>
    <col min="261" max="262" width="11.85546875" style="1007" customWidth="1"/>
    <col min="263" max="265" width="11.140625" style="1007" customWidth="1"/>
    <col min="266" max="266" width="11.5703125" style="1007" customWidth="1"/>
    <col min="267" max="267" width="10.5703125" style="1007" customWidth="1"/>
    <col min="268" max="268" width="9.7109375" style="1007" customWidth="1"/>
    <col min="269" max="269" width="36.5703125" style="1007" customWidth="1"/>
    <col min="270" max="270" width="17.42578125" style="1007" customWidth="1"/>
    <col min="271" max="514" width="9.140625" style="1007"/>
    <col min="515" max="515" width="6.140625" style="1007" customWidth="1"/>
    <col min="516" max="516" width="31.7109375" style="1007" customWidth="1"/>
    <col min="517" max="518" width="11.85546875" style="1007" customWidth="1"/>
    <col min="519" max="521" width="11.140625" style="1007" customWidth="1"/>
    <col min="522" max="522" width="11.5703125" style="1007" customWidth="1"/>
    <col min="523" max="523" width="10.5703125" style="1007" customWidth="1"/>
    <col min="524" max="524" width="9.7109375" style="1007" customWidth="1"/>
    <col min="525" max="525" width="36.5703125" style="1007" customWidth="1"/>
    <col min="526" max="526" width="17.42578125" style="1007" customWidth="1"/>
    <col min="527" max="770" width="9.140625" style="1007"/>
    <col min="771" max="771" width="6.140625" style="1007" customWidth="1"/>
    <col min="772" max="772" width="31.7109375" style="1007" customWidth="1"/>
    <col min="773" max="774" width="11.85546875" style="1007" customWidth="1"/>
    <col min="775" max="777" width="11.140625" style="1007" customWidth="1"/>
    <col min="778" max="778" width="11.5703125" style="1007" customWidth="1"/>
    <col min="779" max="779" width="10.5703125" style="1007" customWidth="1"/>
    <col min="780" max="780" width="9.7109375" style="1007" customWidth="1"/>
    <col min="781" max="781" width="36.5703125" style="1007" customWidth="1"/>
    <col min="782" max="782" width="17.42578125" style="1007" customWidth="1"/>
    <col min="783" max="1026" width="9.140625" style="1007"/>
    <col min="1027" max="1027" width="6.140625" style="1007" customWidth="1"/>
    <col min="1028" max="1028" width="31.7109375" style="1007" customWidth="1"/>
    <col min="1029" max="1030" width="11.85546875" style="1007" customWidth="1"/>
    <col min="1031" max="1033" width="11.140625" style="1007" customWidth="1"/>
    <col min="1034" max="1034" width="11.5703125" style="1007" customWidth="1"/>
    <col min="1035" max="1035" width="10.5703125" style="1007" customWidth="1"/>
    <col min="1036" max="1036" width="9.7109375" style="1007" customWidth="1"/>
    <col min="1037" max="1037" width="36.5703125" style="1007" customWidth="1"/>
    <col min="1038" max="1038" width="17.42578125" style="1007" customWidth="1"/>
    <col min="1039" max="1282" width="9.140625" style="1007"/>
    <col min="1283" max="1283" width="6.140625" style="1007" customWidth="1"/>
    <col min="1284" max="1284" width="31.7109375" style="1007" customWidth="1"/>
    <col min="1285" max="1286" width="11.85546875" style="1007" customWidth="1"/>
    <col min="1287" max="1289" width="11.140625" style="1007" customWidth="1"/>
    <col min="1290" max="1290" width="11.5703125" style="1007" customWidth="1"/>
    <col min="1291" max="1291" width="10.5703125" style="1007" customWidth="1"/>
    <col min="1292" max="1292" width="9.7109375" style="1007" customWidth="1"/>
    <col min="1293" max="1293" width="36.5703125" style="1007" customWidth="1"/>
    <col min="1294" max="1294" width="17.42578125" style="1007" customWidth="1"/>
    <col min="1295" max="1538" width="9.140625" style="1007"/>
    <col min="1539" max="1539" width="6.140625" style="1007" customWidth="1"/>
    <col min="1540" max="1540" width="31.7109375" style="1007" customWidth="1"/>
    <col min="1541" max="1542" width="11.85546875" style="1007" customWidth="1"/>
    <col min="1543" max="1545" width="11.140625" style="1007" customWidth="1"/>
    <col min="1546" max="1546" width="11.5703125" style="1007" customWidth="1"/>
    <col min="1547" max="1547" width="10.5703125" style="1007" customWidth="1"/>
    <col min="1548" max="1548" width="9.7109375" style="1007" customWidth="1"/>
    <col min="1549" max="1549" width="36.5703125" style="1007" customWidth="1"/>
    <col min="1550" max="1550" width="17.42578125" style="1007" customWidth="1"/>
    <col min="1551" max="1794" width="9.140625" style="1007"/>
    <col min="1795" max="1795" width="6.140625" style="1007" customWidth="1"/>
    <col min="1796" max="1796" width="31.7109375" style="1007" customWidth="1"/>
    <col min="1797" max="1798" width="11.85546875" style="1007" customWidth="1"/>
    <col min="1799" max="1801" width="11.140625" style="1007" customWidth="1"/>
    <col min="1802" max="1802" width="11.5703125" style="1007" customWidth="1"/>
    <col min="1803" max="1803" width="10.5703125" style="1007" customWidth="1"/>
    <col min="1804" max="1804" width="9.7109375" style="1007" customWidth="1"/>
    <col min="1805" max="1805" width="36.5703125" style="1007" customWidth="1"/>
    <col min="1806" max="1806" width="17.42578125" style="1007" customWidth="1"/>
    <col min="1807" max="2050" width="9.140625" style="1007"/>
    <col min="2051" max="2051" width="6.140625" style="1007" customWidth="1"/>
    <col min="2052" max="2052" width="31.7109375" style="1007" customWidth="1"/>
    <col min="2053" max="2054" width="11.85546875" style="1007" customWidth="1"/>
    <col min="2055" max="2057" width="11.140625" style="1007" customWidth="1"/>
    <col min="2058" max="2058" width="11.5703125" style="1007" customWidth="1"/>
    <col min="2059" max="2059" width="10.5703125" style="1007" customWidth="1"/>
    <col min="2060" max="2060" width="9.7109375" style="1007" customWidth="1"/>
    <col min="2061" max="2061" width="36.5703125" style="1007" customWidth="1"/>
    <col min="2062" max="2062" width="17.42578125" style="1007" customWidth="1"/>
    <col min="2063" max="2306" width="9.140625" style="1007"/>
    <col min="2307" max="2307" width="6.140625" style="1007" customWidth="1"/>
    <col min="2308" max="2308" width="31.7109375" style="1007" customWidth="1"/>
    <col min="2309" max="2310" width="11.85546875" style="1007" customWidth="1"/>
    <col min="2311" max="2313" width="11.140625" style="1007" customWidth="1"/>
    <col min="2314" max="2314" width="11.5703125" style="1007" customWidth="1"/>
    <col min="2315" max="2315" width="10.5703125" style="1007" customWidth="1"/>
    <col min="2316" max="2316" width="9.7109375" style="1007" customWidth="1"/>
    <col min="2317" max="2317" width="36.5703125" style="1007" customWidth="1"/>
    <col min="2318" max="2318" width="17.42578125" style="1007" customWidth="1"/>
    <col min="2319" max="2562" width="9.140625" style="1007"/>
    <col min="2563" max="2563" width="6.140625" style="1007" customWidth="1"/>
    <col min="2564" max="2564" width="31.7109375" style="1007" customWidth="1"/>
    <col min="2565" max="2566" width="11.85546875" style="1007" customWidth="1"/>
    <col min="2567" max="2569" width="11.140625" style="1007" customWidth="1"/>
    <col min="2570" max="2570" width="11.5703125" style="1007" customWidth="1"/>
    <col min="2571" max="2571" width="10.5703125" style="1007" customWidth="1"/>
    <col min="2572" max="2572" width="9.7109375" style="1007" customWidth="1"/>
    <col min="2573" max="2573" width="36.5703125" style="1007" customWidth="1"/>
    <col min="2574" max="2574" width="17.42578125" style="1007" customWidth="1"/>
    <col min="2575" max="2818" width="9.140625" style="1007"/>
    <col min="2819" max="2819" width="6.140625" style="1007" customWidth="1"/>
    <col min="2820" max="2820" width="31.7109375" style="1007" customWidth="1"/>
    <col min="2821" max="2822" width="11.85546875" style="1007" customWidth="1"/>
    <col min="2823" max="2825" width="11.140625" style="1007" customWidth="1"/>
    <col min="2826" max="2826" width="11.5703125" style="1007" customWidth="1"/>
    <col min="2827" max="2827" width="10.5703125" style="1007" customWidth="1"/>
    <col min="2828" max="2828" width="9.7109375" style="1007" customWidth="1"/>
    <col min="2829" max="2829" width="36.5703125" style="1007" customWidth="1"/>
    <col min="2830" max="2830" width="17.42578125" style="1007" customWidth="1"/>
    <col min="2831" max="3074" width="9.140625" style="1007"/>
    <col min="3075" max="3075" width="6.140625" style="1007" customWidth="1"/>
    <col min="3076" max="3076" width="31.7109375" style="1007" customWidth="1"/>
    <col min="3077" max="3078" width="11.85546875" style="1007" customWidth="1"/>
    <col min="3079" max="3081" width="11.140625" style="1007" customWidth="1"/>
    <col min="3082" max="3082" width="11.5703125" style="1007" customWidth="1"/>
    <col min="3083" max="3083" width="10.5703125" style="1007" customWidth="1"/>
    <col min="3084" max="3084" width="9.7109375" style="1007" customWidth="1"/>
    <col min="3085" max="3085" width="36.5703125" style="1007" customWidth="1"/>
    <col min="3086" max="3086" width="17.42578125" style="1007" customWidth="1"/>
    <col min="3087" max="3330" width="9.140625" style="1007"/>
    <col min="3331" max="3331" width="6.140625" style="1007" customWidth="1"/>
    <col min="3332" max="3332" width="31.7109375" style="1007" customWidth="1"/>
    <col min="3333" max="3334" width="11.85546875" style="1007" customWidth="1"/>
    <col min="3335" max="3337" width="11.140625" style="1007" customWidth="1"/>
    <col min="3338" max="3338" width="11.5703125" style="1007" customWidth="1"/>
    <col min="3339" max="3339" width="10.5703125" style="1007" customWidth="1"/>
    <col min="3340" max="3340" width="9.7109375" style="1007" customWidth="1"/>
    <col min="3341" max="3341" width="36.5703125" style="1007" customWidth="1"/>
    <col min="3342" max="3342" width="17.42578125" style="1007" customWidth="1"/>
    <col min="3343" max="3586" width="9.140625" style="1007"/>
    <col min="3587" max="3587" width="6.140625" style="1007" customWidth="1"/>
    <col min="3588" max="3588" width="31.7109375" style="1007" customWidth="1"/>
    <col min="3589" max="3590" width="11.85546875" style="1007" customWidth="1"/>
    <col min="3591" max="3593" width="11.140625" style="1007" customWidth="1"/>
    <col min="3594" max="3594" width="11.5703125" style="1007" customWidth="1"/>
    <col min="3595" max="3595" width="10.5703125" style="1007" customWidth="1"/>
    <col min="3596" max="3596" width="9.7109375" style="1007" customWidth="1"/>
    <col min="3597" max="3597" width="36.5703125" style="1007" customWidth="1"/>
    <col min="3598" max="3598" width="17.42578125" style="1007" customWidth="1"/>
    <col min="3599" max="3842" width="9.140625" style="1007"/>
    <col min="3843" max="3843" width="6.140625" style="1007" customWidth="1"/>
    <col min="3844" max="3844" width="31.7109375" style="1007" customWidth="1"/>
    <col min="3845" max="3846" width="11.85546875" style="1007" customWidth="1"/>
    <col min="3847" max="3849" width="11.140625" style="1007" customWidth="1"/>
    <col min="3850" max="3850" width="11.5703125" style="1007" customWidth="1"/>
    <col min="3851" max="3851" width="10.5703125" style="1007" customWidth="1"/>
    <col min="3852" max="3852" width="9.7109375" style="1007" customWidth="1"/>
    <col min="3853" max="3853" width="36.5703125" style="1007" customWidth="1"/>
    <col min="3854" max="3854" width="17.42578125" style="1007" customWidth="1"/>
    <col min="3855" max="4098" width="9.140625" style="1007"/>
    <col min="4099" max="4099" width="6.140625" style="1007" customWidth="1"/>
    <col min="4100" max="4100" width="31.7109375" style="1007" customWidth="1"/>
    <col min="4101" max="4102" width="11.85546875" style="1007" customWidth="1"/>
    <col min="4103" max="4105" width="11.140625" style="1007" customWidth="1"/>
    <col min="4106" max="4106" width="11.5703125" style="1007" customWidth="1"/>
    <col min="4107" max="4107" width="10.5703125" style="1007" customWidth="1"/>
    <col min="4108" max="4108" width="9.7109375" style="1007" customWidth="1"/>
    <col min="4109" max="4109" width="36.5703125" style="1007" customWidth="1"/>
    <col min="4110" max="4110" width="17.42578125" style="1007" customWidth="1"/>
    <col min="4111" max="4354" width="9.140625" style="1007"/>
    <col min="4355" max="4355" width="6.140625" style="1007" customWidth="1"/>
    <col min="4356" max="4356" width="31.7109375" style="1007" customWidth="1"/>
    <col min="4357" max="4358" width="11.85546875" style="1007" customWidth="1"/>
    <col min="4359" max="4361" width="11.140625" style="1007" customWidth="1"/>
    <col min="4362" max="4362" width="11.5703125" style="1007" customWidth="1"/>
    <col min="4363" max="4363" width="10.5703125" style="1007" customWidth="1"/>
    <col min="4364" max="4364" width="9.7109375" style="1007" customWidth="1"/>
    <col min="4365" max="4365" width="36.5703125" style="1007" customWidth="1"/>
    <col min="4366" max="4366" width="17.42578125" style="1007" customWidth="1"/>
    <col min="4367" max="4610" width="9.140625" style="1007"/>
    <col min="4611" max="4611" width="6.140625" style="1007" customWidth="1"/>
    <col min="4612" max="4612" width="31.7109375" style="1007" customWidth="1"/>
    <col min="4613" max="4614" width="11.85546875" style="1007" customWidth="1"/>
    <col min="4615" max="4617" width="11.140625" style="1007" customWidth="1"/>
    <col min="4618" max="4618" width="11.5703125" style="1007" customWidth="1"/>
    <col min="4619" max="4619" width="10.5703125" style="1007" customWidth="1"/>
    <col min="4620" max="4620" width="9.7109375" style="1007" customWidth="1"/>
    <col min="4621" max="4621" width="36.5703125" style="1007" customWidth="1"/>
    <col min="4622" max="4622" width="17.42578125" style="1007" customWidth="1"/>
    <col min="4623" max="4866" width="9.140625" style="1007"/>
    <col min="4867" max="4867" width="6.140625" style="1007" customWidth="1"/>
    <col min="4868" max="4868" width="31.7109375" style="1007" customWidth="1"/>
    <col min="4869" max="4870" width="11.85546875" style="1007" customWidth="1"/>
    <col min="4871" max="4873" width="11.140625" style="1007" customWidth="1"/>
    <col min="4874" max="4874" width="11.5703125" style="1007" customWidth="1"/>
    <col min="4875" max="4875" width="10.5703125" style="1007" customWidth="1"/>
    <col min="4876" max="4876" width="9.7109375" style="1007" customWidth="1"/>
    <col min="4877" max="4877" width="36.5703125" style="1007" customWidth="1"/>
    <col min="4878" max="4878" width="17.42578125" style="1007" customWidth="1"/>
    <col min="4879" max="5122" width="9.140625" style="1007"/>
    <col min="5123" max="5123" width="6.140625" style="1007" customWidth="1"/>
    <col min="5124" max="5124" width="31.7109375" style="1007" customWidth="1"/>
    <col min="5125" max="5126" width="11.85546875" style="1007" customWidth="1"/>
    <col min="5127" max="5129" width="11.140625" style="1007" customWidth="1"/>
    <col min="5130" max="5130" width="11.5703125" style="1007" customWidth="1"/>
    <col min="5131" max="5131" width="10.5703125" style="1007" customWidth="1"/>
    <col min="5132" max="5132" width="9.7109375" style="1007" customWidth="1"/>
    <col min="5133" max="5133" width="36.5703125" style="1007" customWidth="1"/>
    <col min="5134" max="5134" width="17.42578125" style="1007" customWidth="1"/>
    <col min="5135" max="5378" width="9.140625" style="1007"/>
    <col min="5379" max="5379" width="6.140625" style="1007" customWidth="1"/>
    <col min="5380" max="5380" width="31.7109375" style="1007" customWidth="1"/>
    <col min="5381" max="5382" width="11.85546875" style="1007" customWidth="1"/>
    <col min="5383" max="5385" width="11.140625" style="1007" customWidth="1"/>
    <col min="5386" max="5386" width="11.5703125" style="1007" customWidth="1"/>
    <col min="5387" max="5387" width="10.5703125" style="1007" customWidth="1"/>
    <col min="5388" max="5388" width="9.7109375" style="1007" customWidth="1"/>
    <col min="5389" max="5389" width="36.5703125" style="1007" customWidth="1"/>
    <col min="5390" max="5390" width="17.42578125" style="1007" customWidth="1"/>
    <col min="5391" max="5634" width="9.140625" style="1007"/>
    <col min="5635" max="5635" width="6.140625" style="1007" customWidth="1"/>
    <col min="5636" max="5636" width="31.7109375" style="1007" customWidth="1"/>
    <col min="5637" max="5638" width="11.85546875" style="1007" customWidth="1"/>
    <col min="5639" max="5641" width="11.140625" style="1007" customWidth="1"/>
    <col min="5642" max="5642" width="11.5703125" style="1007" customWidth="1"/>
    <col min="5643" max="5643" width="10.5703125" style="1007" customWidth="1"/>
    <col min="5644" max="5644" width="9.7109375" style="1007" customWidth="1"/>
    <col min="5645" max="5645" width="36.5703125" style="1007" customWidth="1"/>
    <col min="5646" max="5646" width="17.42578125" style="1007" customWidth="1"/>
    <col min="5647" max="5890" width="9.140625" style="1007"/>
    <col min="5891" max="5891" width="6.140625" style="1007" customWidth="1"/>
    <col min="5892" max="5892" width="31.7109375" style="1007" customWidth="1"/>
    <col min="5893" max="5894" width="11.85546875" style="1007" customWidth="1"/>
    <col min="5895" max="5897" width="11.140625" style="1007" customWidth="1"/>
    <col min="5898" max="5898" width="11.5703125" style="1007" customWidth="1"/>
    <col min="5899" max="5899" width="10.5703125" style="1007" customWidth="1"/>
    <col min="5900" max="5900" width="9.7109375" style="1007" customWidth="1"/>
    <col min="5901" max="5901" width="36.5703125" style="1007" customWidth="1"/>
    <col min="5902" max="5902" width="17.42578125" style="1007" customWidth="1"/>
    <col min="5903" max="6146" width="9.140625" style="1007"/>
    <col min="6147" max="6147" width="6.140625" style="1007" customWidth="1"/>
    <col min="6148" max="6148" width="31.7109375" style="1007" customWidth="1"/>
    <col min="6149" max="6150" width="11.85546875" style="1007" customWidth="1"/>
    <col min="6151" max="6153" width="11.140625" style="1007" customWidth="1"/>
    <col min="6154" max="6154" width="11.5703125" style="1007" customWidth="1"/>
    <col min="6155" max="6155" width="10.5703125" style="1007" customWidth="1"/>
    <col min="6156" max="6156" width="9.7109375" style="1007" customWidth="1"/>
    <col min="6157" max="6157" width="36.5703125" style="1007" customWidth="1"/>
    <col min="6158" max="6158" width="17.42578125" style="1007" customWidth="1"/>
    <col min="6159" max="6402" width="9.140625" style="1007"/>
    <col min="6403" max="6403" width="6.140625" style="1007" customWidth="1"/>
    <col min="6404" max="6404" width="31.7109375" style="1007" customWidth="1"/>
    <col min="6405" max="6406" width="11.85546875" style="1007" customWidth="1"/>
    <col min="6407" max="6409" width="11.140625" style="1007" customWidth="1"/>
    <col min="6410" max="6410" width="11.5703125" style="1007" customWidth="1"/>
    <col min="6411" max="6411" width="10.5703125" style="1007" customWidth="1"/>
    <col min="6412" max="6412" width="9.7109375" style="1007" customWidth="1"/>
    <col min="6413" max="6413" width="36.5703125" style="1007" customWidth="1"/>
    <col min="6414" max="6414" width="17.42578125" style="1007" customWidth="1"/>
    <col min="6415" max="6658" width="9.140625" style="1007"/>
    <col min="6659" max="6659" width="6.140625" style="1007" customWidth="1"/>
    <col min="6660" max="6660" width="31.7109375" style="1007" customWidth="1"/>
    <col min="6661" max="6662" width="11.85546875" style="1007" customWidth="1"/>
    <col min="6663" max="6665" width="11.140625" style="1007" customWidth="1"/>
    <col min="6666" max="6666" width="11.5703125" style="1007" customWidth="1"/>
    <col min="6667" max="6667" width="10.5703125" style="1007" customWidth="1"/>
    <col min="6668" max="6668" width="9.7109375" style="1007" customWidth="1"/>
    <col min="6669" max="6669" width="36.5703125" style="1007" customWidth="1"/>
    <col min="6670" max="6670" width="17.42578125" style="1007" customWidth="1"/>
    <col min="6671" max="6914" width="9.140625" style="1007"/>
    <col min="6915" max="6915" width="6.140625" style="1007" customWidth="1"/>
    <col min="6916" max="6916" width="31.7109375" style="1007" customWidth="1"/>
    <col min="6917" max="6918" width="11.85546875" style="1007" customWidth="1"/>
    <col min="6919" max="6921" width="11.140625" style="1007" customWidth="1"/>
    <col min="6922" max="6922" width="11.5703125" style="1007" customWidth="1"/>
    <col min="6923" max="6923" width="10.5703125" style="1007" customWidth="1"/>
    <col min="6924" max="6924" width="9.7109375" style="1007" customWidth="1"/>
    <col min="6925" max="6925" width="36.5703125" style="1007" customWidth="1"/>
    <col min="6926" max="6926" width="17.42578125" style="1007" customWidth="1"/>
    <col min="6927" max="7170" width="9.140625" style="1007"/>
    <col min="7171" max="7171" width="6.140625" style="1007" customWidth="1"/>
    <col min="7172" max="7172" width="31.7109375" style="1007" customWidth="1"/>
    <col min="7173" max="7174" width="11.85546875" style="1007" customWidth="1"/>
    <col min="7175" max="7177" width="11.140625" style="1007" customWidth="1"/>
    <col min="7178" max="7178" width="11.5703125" style="1007" customWidth="1"/>
    <col min="7179" max="7179" width="10.5703125" style="1007" customWidth="1"/>
    <col min="7180" max="7180" width="9.7109375" style="1007" customWidth="1"/>
    <col min="7181" max="7181" width="36.5703125" style="1007" customWidth="1"/>
    <col min="7182" max="7182" width="17.42578125" style="1007" customWidth="1"/>
    <col min="7183" max="7426" width="9.140625" style="1007"/>
    <col min="7427" max="7427" width="6.140625" style="1007" customWidth="1"/>
    <col min="7428" max="7428" width="31.7109375" style="1007" customWidth="1"/>
    <col min="7429" max="7430" width="11.85546875" style="1007" customWidth="1"/>
    <col min="7431" max="7433" width="11.140625" style="1007" customWidth="1"/>
    <col min="7434" max="7434" width="11.5703125" style="1007" customWidth="1"/>
    <col min="7435" max="7435" width="10.5703125" style="1007" customWidth="1"/>
    <col min="7436" max="7436" width="9.7109375" style="1007" customWidth="1"/>
    <col min="7437" max="7437" width="36.5703125" style="1007" customWidth="1"/>
    <col min="7438" max="7438" width="17.42578125" style="1007" customWidth="1"/>
    <col min="7439" max="7682" width="9.140625" style="1007"/>
    <col min="7683" max="7683" width="6.140625" style="1007" customWidth="1"/>
    <col min="7684" max="7684" width="31.7109375" style="1007" customWidth="1"/>
    <col min="7685" max="7686" width="11.85546875" style="1007" customWidth="1"/>
    <col min="7687" max="7689" width="11.140625" style="1007" customWidth="1"/>
    <col min="7690" max="7690" width="11.5703125" style="1007" customWidth="1"/>
    <col min="7691" max="7691" width="10.5703125" style="1007" customWidth="1"/>
    <col min="7692" max="7692" width="9.7109375" style="1007" customWidth="1"/>
    <col min="7693" max="7693" width="36.5703125" style="1007" customWidth="1"/>
    <col min="7694" max="7694" width="17.42578125" style="1007" customWidth="1"/>
    <col min="7695" max="7938" width="9.140625" style="1007"/>
    <col min="7939" max="7939" width="6.140625" style="1007" customWidth="1"/>
    <col min="7940" max="7940" width="31.7109375" style="1007" customWidth="1"/>
    <col min="7941" max="7942" width="11.85546875" style="1007" customWidth="1"/>
    <col min="7943" max="7945" width="11.140625" style="1007" customWidth="1"/>
    <col min="7946" max="7946" width="11.5703125" style="1007" customWidth="1"/>
    <col min="7947" max="7947" width="10.5703125" style="1007" customWidth="1"/>
    <col min="7948" max="7948" width="9.7109375" style="1007" customWidth="1"/>
    <col min="7949" max="7949" width="36.5703125" style="1007" customWidth="1"/>
    <col min="7950" max="7950" width="17.42578125" style="1007" customWidth="1"/>
    <col min="7951" max="8194" width="9.140625" style="1007"/>
    <col min="8195" max="8195" width="6.140625" style="1007" customWidth="1"/>
    <col min="8196" max="8196" width="31.7109375" style="1007" customWidth="1"/>
    <col min="8197" max="8198" width="11.85546875" style="1007" customWidth="1"/>
    <col min="8199" max="8201" width="11.140625" style="1007" customWidth="1"/>
    <col min="8202" max="8202" width="11.5703125" style="1007" customWidth="1"/>
    <col min="8203" max="8203" width="10.5703125" style="1007" customWidth="1"/>
    <col min="8204" max="8204" width="9.7109375" style="1007" customWidth="1"/>
    <col min="8205" max="8205" width="36.5703125" style="1007" customWidth="1"/>
    <col min="8206" max="8206" width="17.42578125" style="1007" customWidth="1"/>
    <col min="8207" max="8450" width="9.140625" style="1007"/>
    <col min="8451" max="8451" width="6.140625" style="1007" customWidth="1"/>
    <col min="8452" max="8452" width="31.7109375" style="1007" customWidth="1"/>
    <col min="8453" max="8454" width="11.85546875" style="1007" customWidth="1"/>
    <col min="8455" max="8457" width="11.140625" style="1007" customWidth="1"/>
    <col min="8458" max="8458" width="11.5703125" style="1007" customWidth="1"/>
    <col min="8459" max="8459" width="10.5703125" style="1007" customWidth="1"/>
    <col min="8460" max="8460" width="9.7109375" style="1007" customWidth="1"/>
    <col min="8461" max="8461" width="36.5703125" style="1007" customWidth="1"/>
    <col min="8462" max="8462" width="17.42578125" style="1007" customWidth="1"/>
    <col min="8463" max="8706" width="9.140625" style="1007"/>
    <col min="8707" max="8707" width="6.140625" style="1007" customWidth="1"/>
    <col min="8708" max="8708" width="31.7109375" style="1007" customWidth="1"/>
    <col min="8709" max="8710" width="11.85546875" style="1007" customWidth="1"/>
    <col min="8711" max="8713" width="11.140625" style="1007" customWidth="1"/>
    <col min="8714" max="8714" width="11.5703125" style="1007" customWidth="1"/>
    <col min="8715" max="8715" width="10.5703125" style="1007" customWidth="1"/>
    <col min="8716" max="8716" width="9.7109375" style="1007" customWidth="1"/>
    <col min="8717" max="8717" width="36.5703125" style="1007" customWidth="1"/>
    <col min="8718" max="8718" width="17.42578125" style="1007" customWidth="1"/>
    <col min="8719" max="8962" width="9.140625" style="1007"/>
    <col min="8963" max="8963" width="6.140625" style="1007" customWidth="1"/>
    <col min="8964" max="8964" width="31.7109375" style="1007" customWidth="1"/>
    <col min="8965" max="8966" width="11.85546875" style="1007" customWidth="1"/>
    <col min="8967" max="8969" width="11.140625" style="1007" customWidth="1"/>
    <col min="8970" max="8970" width="11.5703125" style="1007" customWidth="1"/>
    <col min="8971" max="8971" width="10.5703125" style="1007" customWidth="1"/>
    <col min="8972" max="8972" width="9.7109375" style="1007" customWidth="1"/>
    <col min="8973" max="8973" width="36.5703125" style="1007" customWidth="1"/>
    <col min="8974" max="8974" width="17.42578125" style="1007" customWidth="1"/>
    <col min="8975" max="9218" width="9.140625" style="1007"/>
    <col min="9219" max="9219" width="6.140625" style="1007" customWidth="1"/>
    <col min="9220" max="9220" width="31.7109375" style="1007" customWidth="1"/>
    <col min="9221" max="9222" width="11.85546875" style="1007" customWidth="1"/>
    <col min="9223" max="9225" width="11.140625" style="1007" customWidth="1"/>
    <col min="9226" max="9226" width="11.5703125" style="1007" customWidth="1"/>
    <col min="9227" max="9227" width="10.5703125" style="1007" customWidth="1"/>
    <col min="9228" max="9228" width="9.7109375" style="1007" customWidth="1"/>
    <col min="9229" max="9229" width="36.5703125" style="1007" customWidth="1"/>
    <col min="9230" max="9230" width="17.42578125" style="1007" customWidth="1"/>
    <col min="9231" max="9474" width="9.140625" style="1007"/>
    <col min="9475" max="9475" width="6.140625" style="1007" customWidth="1"/>
    <col min="9476" max="9476" width="31.7109375" style="1007" customWidth="1"/>
    <col min="9477" max="9478" width="11.85546875" style="1007" customWidth="1"/>
    <col min="9479" max="9481" width="11.140625" style="1007" customWidth="1"/>
    <col min="9482" max="9482" width="11.5703125" style="1007" customWidth="1"/>
    <col min="9483" max="9483" width="10.5703125" style="1007" customWidth="1"/>
    <col min="9484" max="9484" width="9.7109375" style="1007" customWidth="1"/>
    <col min="9485" max="9485" width="36.5703125" style="1007" customWidth="1"/>
    <col min="9486" max="9486" width="17.42578125" style="1007" customWidth="1"/>
    <col min="9487" max="9730" width="9.140625" style="1007"/>
    <col min="9731" max="9731" width="6.140625" style="1007" customWidth="1"/>
    <col min="9732" max="9732" width="31.7109375" style="1007" customWidth="1"/>
    <col min="9733" max="9734" width="11.85546875" style="1007" customWidth="1"/>
    <col min="9735" max="9737" width="11.140625" style="1007" customWidth="1"/>
    <col min="9738" max="9738" width="11.5703125" style="1007" customWidth="1"/>
    <col min="9739" max="9739" width="10.5703125" style="1007" customWidth="1"/>
    <col min="9740" max="9740" width="9.7109375" style="1007" customWidth="1"/>
    <col min="9741" max="9741" width="36.5703125" style="1007" customWidth="1"/>
    <col min="9742" max="9742" width="17.42578125" style="1007" customWidth="1"/>
    <col min="9743" max="9986" width="9.140625" style="1007"/>
    <col min="9987" max="9987" width="6.140625" style="1007" customWidth="1"/>
    <col min="9988" max="9988" width="31.7109375" style="1007" customWidth="1"/>
    <col min="9989" max="9990" width="11.85546875" style="1007" customWidth="1"/>
    <col min="9991" max="9993" width="11.140625" style="1007" customWidth="1"/>
    <col min="9994" max="9994" width="11.5703125" style="1007" customWidth="1"/>
    <col min="9995" max="9995" width="10.5703125" style="1007" customWidth="1"/>
    <col min="9996" max="9996" width="9.7109375" style="1007" customWidth="1"/>
    <col min="9997" max="9997" width="36.5703125" style="1007" customWidth="1"/>
    <col min="9998" max="9998" width="17.42578125" style="1007" customWidth="1"/>
    <col min="9999" max="10242" width="9.140625" style="1007"/>
    <col min="10243" max="10243" width="6.140625" style="1007" customWidth="1"/>
    <col min="10244" max="10244" width="31.7109375" style="1007" customWidth="1"/>
    <col min="10245" max="10246" width="11.85546875" style="1007" customWidth="1"/>
    <col min="10247" max="10249" width="11.140625" style="1007" customWidth="1"/>
    <col min="10250" max="10250" width="11.5703125" style="1007" customWidth="1"/>
    <col min="10251" max="10251" width="10.5703125" style="1007" customWidth="1"/>
    <col min="10252" max="10252" width="9.7109375" style="1007" customWidth="1"/>
    <col min="10253" max="10253" width="36.5703125" style="1007" customWidth="1"/>
    <col min="10254" max="10254" width="17.42578125" style="1007" customWidth="1"/>
    <col min="10255" max="10498" width="9.140625" style="1007"/>
    <col min="10499" max="10499" width="6.140625" style="1007" customWidth="1"/>
    <col min="10500" max="10500" width="31.7109375" style="1007" customWidth="1"/>
    <col min="10501" max="10502" width="11.85546875" style="1007" customWidth="1"/>
    <col min="10503" max="10505" width="11.140625" style="1007" customWidth="1"/>
    <col min="10506" max="10506" width="11.5703125" style="1007" customWidth="1"/>
    <col min="10507" max="10507" width="10.5703125" style="1007" customWidth="1"/>
    <col min="10508" max="10508" width="9.7109375" style="1007" customWidth="1"/>
    <col min="10509" max="10509" width="36.5703125" style="1007" customWidth="1"/>
    <col min="10510" max="10510" width="17.42578125" style="1007" customWidth="1"/>
    <col min="10511" max="10754" width="9.140625" style="1007"/>
    <col min="10755" max="10755" width="6.140625" style="1007" customWidth="1"/>
    <col min="10756" max="10756" width="31.7109375" style="1007" customWidth="1"/>
    <col min="10757" max="10758" width="11.85546875" style="1007" customWidth="1"/>
    <col min="10759" max="10761" width="11.140625" style="1007" customWidth="1"/>
    <col min="10762" max="10762" width="11.5703125" style="1007" customWidth="1"/>
    <col min="10763" max="10763" width="10.5703125" style="1007" customWidth="1"/>
    <col min="10764" max="10764" width="9.7109375" style="1007" customWidth="1"/>
    <col min="10765" max="10765" width="36.5703125" style="1007" customWidth="1"/>
    <col min="10766" max="10766" width="17.42578125" style="1007" customWidth="1"/>
    <col min="10767" max="11010" width="9.140625" style="1007"/>
    <col min="11011" max="11011" width="6.140625" style="1007" customWidth="1"/>
    <col min="11012" max="11012" width="31.7109375" style="1007" customWidth="1"/>
    <col min="11013" max="11014" width="11.85546875" style="1007" customWidth="1"/>
    <col min="11015" max="11017" width="11.140625" style="1007" customWidth="1"/>
    <col min="11018" max="11018" width="11.5703125" style="1007" customWidth="1"/>
    <col min="11019" max="11019" width="10.5703125" style="1007" customWidth="1"/>
    <col min="11020" max="11020" width="9.7109375" style="1007" customWidth="1"/>
    <col min="11021" max="11021" width="36.5703125" style="1007" customWidth="1"/>
    <col min="11022" max="11022" width="17.42578125" style="1007" customWidth="1"/>
    <col min="11023" max="11266" width="9.140625" style="1007"/>
    <col min="11267" max="11267" width="6.140625" style="1007" customWidth="1"/>
    <col min="11268" max="11268" width="31.7109375" style="1007" customWidth="1"/>
    <col min="11269" max="11270" width="11.85546875" style="1007" customWidth="1"/>
    <col min="11271" max="11273" width="11.140625" style="1007" customWidth="1"/>
    <col min="11274" max="11274" width="11.5703125" style="1007" customWidth="1"/>
    <col min="11275" max="11275" width="10.5703125" style="1007" customWidth="1"/>
    <col min="11276" max="11276" width="9.7109375" style="1007" customWidth="1"/>
    <col min="11277" max="11277" width="36.5703125" style="1007" customWidth="1"/>
    <col min="11278" max="11278" width="17.42578125" style="1007" customWidth="1"/>
    <col min="11279" max="11522" width="9.140625" style="1007"/>
    <col min="11523" max="11523" width="6.140625" style="1007" customWidth="1"/>
    <col min="11524" max="11524" width="31.7109375" style="1007" customWidth="1"/>
    <col min="11525" max="11526" width="11.85546875" style="1007" customWidth="1"/>
    <col min="11527" max="11529" width="11.140625" style="1007" customWidth="1"/>
    <col min="11530" max="11530" width="11.5703125" style="1007" customWidth="1"/>
    <col min="11531" max="11531" width="10.5703125" style="1007" customWidth="1"/>
    <col min="11532" max="11532" width="9.7109375" style="1007" customWidth="1"/>
    <col min="11533" max="11533" width="36.5703125" style="1007" customWidth="1"/>
    <col min="11534" max="11534" width="17.42578125" style="1007" customWidth="1"/>
    <col min="11535" max="11778" width="9.140625" style="1007"/>
    <col min="11779" max="11779" width="6.140625" style="1007" customWidth="1"/>
    <col min="11780" max="11780" width="31.7109375" style="1007" customWidth="1"/>
    <col min="11781" max="11782" width="11.85546875" style="1007" customWidth="1"/>
    <col min="11783" max="11785" width="11.140625" style="1007" customWidth="1"/>
    <col min="11786" max="11786" width="11.5703125" style="1007" customWidth="1"/>
    <col min="11787" max="11787" width="10.5703125" style="1007" customWidth="1"/>
    <col min="11788" max="11788" width="9.7109375" style="1007" customWidth="1"/>
    <col min="11789" max="11789" width="36.5703125" style="1007" customWidth="1"/>
    <col min="11790" max="11790" width="17.42578125" style="1007" customWidth="1"/>
    <col min="11791" max="12034" width="9.140625" style="1007"/>
    <col min="12035" max="12035" width="6.140625" style="1007" customWidth="1"/>
    <col min="12036" max="12036" width="31.7109375" style="1007" customWidth="1"/>
    <col min="12037" max="12038" width="11.85546875" style="1007" customWidth="1"/>
    <col min="12039" max="12041" width="11.140625" style="1007" customWidth="1"/>
    <col min="12042" max="12042" width="11.5703125" style="1007" customWidth="1"/>
    <col min="12043" max="12043" width="10.5703125" style="1007" customWidth="1"/>
    <col min="12044" max="12044" width="9.7109375" style="1007" customWidth="1"/>
    <col min="12045" max="12045" width="36.5703125" style="1007" customWidth="1"/>
    <col min="12046" max="12046" width="17.42578125" style="1007" customWidth="1"/>
    <col min="12047" max="12290" width="9.140625" style="1007"/>
    <col min="12291" max="12291" width="6.140625" style="1007" customWidth="1"/>
    <col min="12292" max="12292" width="31.7109375" style="1007" customWidth="1"/>
    <col min="12293" max="12294" width="11.85546875" style="1007" customWidth="1"/>
    <col min="12295" max="12297" width="11.140625" style="1007" customWidth="1"/>
    <col min="12298" max="12298" width="11.5703125" style="1007" customWidth="1"/>
    <col min="12299" max="12299" width="10.5703125" style="1007" customWidth="1"/>
    <col min="12300" max="12300" width="9.7109375" style="1007" customWidth="1"/>
    <col min="12301" max="12301" width="36.5703125" style="1007" customWidth="1"/>
    <col min="12302" max="12302" width="17.42578125" style="1007" customWidth="1"/>
    <col min="12303" max="12546" width="9.140625" style="1007"/>
    <col min="12547" max="12547" width="6.140625" style="1007" customWidth="1"/>
    <col min="12548" max="12548" width="31.7109375" style="1007" customWidth="1"/>
    <col min="12549" max="12550" width="11.85546875" style="1007" customWidth="1"/>
    <col min="12551" max="12553" width="11.140625" style="1007" customWidth="1"/>
    <col min="12554" max="12554" width="11.5703125" style="1007" customWidth="1"/>
    <col min="12555" max="12555" width="10.5703125" style="1007" customWidth="1"/>
    <col min="12556" max="12556" width="9.7109375" style="1007" customWidth="1"/>
    <col min="12557" max="12557" width="36.5703125" style="1007" customWidth="1"/>
    <col min="12558" max="12558" width="17.42578125" style="1007" customWidth="1"/>
    <col min="12559" max="12802" width="9.140625" style="1007"/>
    <col min="12803" max="12803" width="6.140625" style="1007" customWidth="1"/>
    <col min="12804" max="12804" width="31.7109375" style="1007" customWidth="1"/>
    <col min="12805" max="12806" width="11.85546875" style="1007" customWidth="1"/>
    <col min="12807" max="12809" width="11.140625" style="1007" customWidth="1"/>
    <col min="12810" max="12810" width="11.5703125" style="1007" customWidth="1"/>
    <col min="12811" max="12811" width="10.5703125" style="1007" customWidth="1"/>
    <col min="12812" max="12812" width="9.7109375" style="1007" customWidth="1"/>
    <col min="12813" max="12813" width="36.5703125" style="1007" customWidth="1"/>
    <col min="12814" max="12814" width="17.42578125" style="1007" customWidth="1"/>
    <col min="12815" max="13058" width="9.140625" style="1007"/>
    <col min="13059" max="13059" width="6.140625" style="1007" customWidth="1"/>
    <col min="13060" max="13060" width="31.7109375" style="1007" customWidth="1"/>
    <col min="13061" max="13062" width="11.85546875" style="1007" customWidth="1"/>
    <col min="13063" max="13065" width="11.140625" style="1007" customWidth="1"/>
    <col min="13066" max="13066" width="11.5703125" style="1007" customWidth="1"/>
    <col min="13067" max="13067" width="10.5703125" style="1007" customWidth="1"/>
    <col min="13068" max="13068" width="9.7109375" style="1007" customWidth="1"/>
    <col min="13069" max="13069" width="36.5703125" style="1007" customWidth="1"/>
    <col min="13070" max="13070" width="17.42578125" style="1007" customWidth="1"/>
    <col min="13071" max="13314" width="9.140625" style="1007"/>
    <col min="13315" max="13315" width="6.140625" style="1007" customWidth="1"/>
    <col min="13316" max="13316" width="31.7109375" style="1007" customWidth="1"/>
    <col min="13317" max="13318" width="11.85546875" style="1007" customWidth="1"/>
    <col min="13319" max="13321" width="11.140625" style="1007" customWidth="1"/>
    <col min="13322" max="13322" width="11.5703125" style="1007" customWidth="1"/>
    <col min="13323" max="13323" width="10.5703125" style="1007" customWidth="1"/>
    <col min="13324" max="13324" width="9.7109375" style="1007" customWidth="1"/>
    <col min="13325" max="13325" width="36.5703125" style="1007" customWidth="1"/>
    <col min="13326" max="13326" width="17.42578125" style="1007" customWidth="1"/>
    <col min="13327" max="13570" width="9.140625" style="1007"/>
    <col min="13571" max="13571" width="6.140625" style="1007" customWidth="1"/>
    <col min="13572" max="13572" width="31.7109375" style="1007" customWidth="1"/>
    <col min="13573" max="13574" width="11.85546875" style="1007" customWidth="1"/>
    <col min="13575" max="13577" width="11.140625" style="1007" customWidth="1"/>
    <col min="13578" max="13578" width="11.5703125" style="1007" customWidth="1"/>
    <col min="13579" max="13579" width="10.5703125" style="1007" customWidth="1"/>
    <col min="13580" max="13580" width="9.7109375" style="1007" customWidth="1"/>
    <col min="13581" max="13581" width="36.5703125" style="1007" customWidth="1"/>
    <col min="13582" max="13582" width="17.42578125" style="1007" customWidth="1"/>
    <col min="13583" max="13826" width="9.140625" style="1007"/>
    <col min="13827" max="13827" width="6.140625" style="1007" customWidth="1"/>
    <col min="13828" max="13828" width="31.7109375" style="1007" customWidth="1"/>
    <col min="13829" max="13830" width="11.85546875" style="1007" customWidth="1"/>
    <col min="13831" max="13833" width="11.140625" style="1007" customWidth="1"/>
    <col min="13834" max="13834" width="11.5703125" style="1007" customWidth="1"/>
    <col min="13835" max="13835" width="10.5703125" style="1007" customWidth="1"/>
    <col min="13836" max="13836" width="9.7109375" style="1007" customWidth="1"/>
    <col min="13837" max="13837" width="36.5703125" style="1007" customWidth="1"/>
    <col min="13838" max="13838" width="17.42578125" style="1007" customWidth="1"/>
    <col min="13839" max="14082" width="9.140625" style="1007"/>
    <col min="14083" max="14083" width="6.140625" style="1007" customWidth="1"/>
    <col min="14084" max="14084" width="31.7109375" style="1007" customWidth="1"/>
    <col min="14085" max="14086" width="11.85546875" style="1007" customWidth="1"/>
    <col min="14087" max="14089" width="11.140625" style="1007" customWidth="1"/>
    <col min="14090" max="14090" width="11.5703125" style="1007" customWidth="1"/>
    <col min="14091" max="14091" width="10.5703125" style="1007" customWidth="1"/>
    <col min="14092" max="14092" width="9.7109375" style="1007" customWidth="1"/>
    <col min="14093" max="14093" width="36.5703125" style="1007" customWidth="1"/>
    <col min="14094" max="14094" width="17.42578125" style="1007" customWidth="1"/>
    <col min="14095" max="14338" width="9.140625" style="1007"/>
    <col min="14339" max="14339" width="6.140625" style="1007" customWidth="1"/>
    <col min="14340" max="14340" width="31.7109375" style="1007" customWidth="1"/>
    <col min="14341" max="14342" width="11.85546875" style="1007" customWidth="1"/>
    <col min="14343" max="14345" width="11.140625" style="1007" customWidth="1"/>
    <col min="14346" max="14346" width="11.5703125" style="1007" customWidth="1"/>
    <col min="14347" max="14347" width="10.5703125" style="1007" customWidth="1"/>
    <col min="14348" max="14348" width="9.7109375" style="1007" customWidth="1"/>
    <col min="14349" max="14349" width="36.5703125" style="1007" customWidth="1"/>
    <col min="14350" max="14350" width="17.42578125" style="1007" customWidth="1"/>
    <col min="14351" max="14594" width="9.140625" style="1007"/>
    <col min="14595" max="14595" width="6.140625" style="1007" customWidth="1"/>
    <col min="14596" max="14596" width="31.7109375" style="1007" customWidth="1"/>
    <col min="14597" max="14598" width="11.85546875" style="1007" customWidth="1"/>
    <col min="14599" max="14601" width="11.140625" style="1007" customWidth="1"/>
    <col min="14602" max="14602" width="11.5703125" style="1007" customWidth="1"/>
    <col min="14603" max="14603" width="10.5703125" style="1007" customWidth="1"/>
    <col min="14604" max="14604" width="9.7109375" style="1007" customWidth="1"/>
    <col min="14605" max="14605" width="36.5703125" style="1007" customWidth="1"/>
    <col min="14606" max="14606" width="17.42578125" style="1007" customWidth="1"/>
    <col min="14607" max="14850" width="9.140625" style="1007"/>
    <col min="14851" max="14851" width="6.140625" style="1007" customWidth="1"/>
    <col min="14852" max="14852" width="31.7109375" style="1007" customWidth="1"/>
    <col min="14853" max="14854" width="11.85546875" style="1007" customWidth="1"/>
    <col min="14855" max="14857" width="11.140625" style="1007" customWidth="1"/>
    <col min="14858" max="14858" width="11.5703125" style="1007" customWidth="1"/>
    <col min="14859" max="14859" width="10.5703125" style="1007" customWidth="1"/>
    <col min="14860" max="14860" width="9.7109375" style="1007" customWidth="1"/>
    <col min="14861" max="14861" width="36.5703125" style="1007" customWidth="1"/>
    <col min="14862" max="14862" width="17.42578125" style="1007" customWidth="1"/>
    <col min="14863" max="15106" width="9.140625" style="1007"/>
    <col min="15107" max="15107" width="6.140625" style="1007" customWidth="1"/>
    <col min="15108" max="15108" width="31.7109375" style="1007" customWidth="1"/>
    <col min="15109" max="15110" width="11.85546875" style="1007" customWidth="1"/>
    <col min="15111" max="15113" width="11.140625" style="1007" customWidth="1"/>
    <col min="15114" max="15114" width="11.5703125" style="1007" customWidth="1"/>
    <col min="15115" max="15115" width="10.5703125" style="1007" customWidth="1"/>
    <col min="15116" max="15116" width="9.7109375" style="1007" customWidth="1"/>
    <col min="15117" max="15117" width="36.5703125" style="1007" customWidth="1"/>
    <col min="15118" max="15118" width="17.42578125" style="1007" customWidth="1"/>
    <col min="15119" max="15362" width="9.140625" style="1007"/>
    <col min="15363" max="15363" width="6.140625" style="1007" customWidth="1"/>
    <col min="15364" max="15364" width="31.7109375" style="1007" customWidth="1"/>
    <col min="15365" max="15366" width="11.85546875" style="1007" customWidth="1"/>
    <col min="15367" max="15369" width="11.140625" style="1007" customWidth="1"/>
    <col min="15370" max="15370" width="11.5703125" style="1007" customWidth="1"/>
    <col min="15371" max="15371" width="10.5703125" style="1007" customWidth="1"/>
    <col min="15372" max="15372" width="9.7109375" style="1007" customWidth="1"/>
    <col min="15373" max="15373" width="36.5703125" style="1007" customWidth="1"/>
    <col min="15374" max="15374" width="17.42578125" style="1007" customWidth="1"/>
    <col min="15375" max="15618" width="9.140625" style="1007"/>
    <col min="15619" max="15619" width="6.140625" style="1007" customWidth="1"/>
    <col min="15620" max="15620" width="31.7109375" style="1007" customWidth="1"/>
    <col min="15621" max="15622" width="11.85546875" style="1007" customWidth="1"/>
    <col min="15623" max="15625" width="11.140625" style="1007" customWidth="1"/>
    <col min="15626" max="15626" width="11.5703125" style="1007" customWidth="1"/>
    <col min="15627" max="15627" width="10.5703125" style="1007" customWidth="1"/>
    <col min="15628" max="15628" width="9.7109375" style="1007" customWidth="1"/>
    <col min="15629" max="15629" width="36.5703125" style="1007" customWidth="1"/>
    <col min="15630" max="15630" width="17.42578125" style="1007" customWidth="1"/>
    <col min="15631" max="15874" width="9.140625" style="1007"/>
    <col min="15875" max="15875" width="6.140625" style="1007" customWidth="1"/>
    <col min="15876" max="15876" width="31.7109375" style="1007" customWidth="1"/>
    <col min="15877" max="15878" width="11.85546875" style="1007" customWidth="1"/>
    <col min="15879" max="15881" width="11.140625" style="1007" customWidth="1"/>
    <col min="15882" max="15882" width="11.5703125" style="1007" customWidth="1"/>
    <col min="15883" max="15883" width="10.5703125" style="1007" customWidth="1"/>
    <col min="15884" max="15884" width="9.7109375" style="1007" customWidth="1"/>
    <col min="15885" max="15885" width="36.5703125" style="1007" customWidth="1"/>
    <col min="15886" max="15886" width="17.42578125" style="1007" customWidth="1"/>
    <col min="15887" max="16130" width="9.140625" style="1007"/>
    <col min="16131" max="16131" width="6.140625" style="1007" customWidth="1"/>
    <col min="16132" max="16132" width="31.7109375" style="1007" customWidth="1"/>
    <col min="16133" max="16134" width="11.85546875" style="1007" customWidth="1"/>
    <col min="16135" max="16137" width="11.140625" style="1007" customWidth="1"/>
    <col min="16138" max="16138" width="11.5703125" style="1007" customWidth="1"/>
    <col min="16139" max="16139" width="10.5703125" style="1007" customWidth="1"/>
    <col min="16140" max="16140" width="9.7109375" style="1007" customWidth="1"/>
    <col min="16141" max="16141" width="36.5703125" style="1007" customWidth="1"/>
    <col min="16142" max="16142" width="17.42578125" style="1007" customWidth="1"/>
    <col min="16143" max="16384" width="9.140625" style="1007"/>
  </cols>
  <sheetData>
    <row r="1" spans="1:18" ht="16.5" customHeight="1" x14ac:dyDescent="0.25">
      <c r="B1" s="1176" t="s">
        <v>1378</v>
      </c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</row>
    <row r="2" spans="1:18" ht="16.5" x14ac:dyDescent="0.25">
      <c r="B2" s="1210" t="s">
        <v>585</v>
      </c>
      <c r="C2" s="1210"/>
      <c r="D2" s="1210"/>
      <c r="E2" s="1210"/>
      <c r="F2" s="1210"/>
      <c r="G2" s="1210"/>
      <c r="H2" s="1210"/>
      <c r="I2" s="1210"/>
      <c r="J2" s="1210"/>
      <c r="K2" s="1210"/>
      <c r="L2" s="1210"/>
      <c r="M2" s="1210"/>
      <c r="N2" s="1210"/>
      <c r="O2" s="1210"/>
      <c r="P2" s="1210"/>
      <c r="Q2" s="1210"/>
      <c r="R2" s="1210"/>
    </row>
    <row r="3" spans="1:18" ht="16.5" x14ac:dyDescent="0.25">
      <c r="B3" s="1210" t="s">
        <v>586</v>
      </c>
      <c r="C3" s="1210"/>
      <c r="D3" s="1210"/>
      <c r="E3" s="1210"/>
      <c r="F3" s="1210"/>
      <c r="G3" s="1210"/>
      <c r="H3" s="1210"/>
      <c r="I3" s="1210"/>
      <c r="J3" s="1210"/>
      <c r="K3" s="1210"/>
      <c r="L3" s="1210"/>
      <c r="M3" s="1210"/>
      <c r="N3" s="1210"/>
      <c r="O3" s="1210"/>
      <c r="P3" s="1210"/>
      <c r="Q3" s="1210"/>
      <c r="R3" s="1210"/>
    </row>
    <row r="6" spans="1:18" x14ac:dyDescent="0.25">
      <c r="A6" s="1007" t="s">
        <v>608</v>
      </c>
    </row>
    <row r="7" spans="1:18" x14ac:dyDescent="0.25">
      <c r="C7" s="1008"/>
      <c r="D7" s="1008"/>
      <c r="E7" s="1008"/>
      <c r="F7" s="1008"/>
      <c r="G7" s="1008"/>
      <c r="H7" s="1008"/>
      <c r="I7" s="1008"/>
      <c r="J7" s="1008"/>
      <c r="K7" s="1008"/>
      <c r="L7" s="1008"/>
      <c r="M7" s="1008"/>
      <c r="N7" s="1008"/>
      <c r="O7" s="1008"/>
      <c r="P7" s="1008"/>
      <c r="Q7" s="1008"/>
      <c r="R7" s="1008"/>
    </row>
    <row r="8" spans="1:18" ht="15.75" x14ac:dyDescent="0.25">
      <c r="A8" s="1211" t="s">
        <v>470</v>
      </c>
      <c r="B8" s="1211"/>
      <c r="C8" s="1211"/>
      <c r="D8" s="1211"/>
      <c r="E8" s="1211"/>
      <c r="F8" s="1211"/>
      <c r="G8" s="1211"/>
      <c r="H8" s="1211"/>
      <c r="I8" s="1211"/>
      <c r="J8" s="1211"/>
      <c r="K8" s="1211"/>
      <c r="L8" s="1211"/>
      <c r="M8" s="1211"/>
      <c r="N8" s="1211"/>
      <c r="O8" s="1211"/>
      <c r="P8" s="1211"/>
      <c r="Q8" s="1211"/>
      <c r="R8" s="1211"/>
    </row>
    <row r="9" spans="1:18" ht="15.75" x14ac:dyDescent="0.25">
      <c r="A9" s="1009"/>
      <c r="B9" s="1009"/>
      <c r="C9" s="1009"/>
      <c r="D9" s="1009"/>
      <c r="E9" s="1009"/>
      <c r="F9" s="1009"/>
      <c r="G9" s="1009"/>
      <c r="H9" s="1009"/>
      <c r="I9" s="1009"/>
      <c r="J9" s="1009"/>
      <c r="K9" s="1009"/>
      <c r="L9" s="1009"/>
      <c r="M9" s="1009"/>
      <c r="N9" s="1009"/>
      <c r="O9" s="1009"/>
      <c r="P9" s="1009"/>
      <c r="Q9" s="1009"/>
      <c r="R9" s="1009"/>
    </row>
    <row r="10" spans="1:18" ht="15.75" x14ac:dyDescent="0.25">
      <c r="A10" s="1007" t="s">
        <v>1379</v>
      </c>
      <c r="C10" s="1010"/>
      <c r="D10" s="1010"/>
      <c r="E10" s="1010"/>
      <c r="F10" s="1010"/>
      <c r="G10" s="1010"/>
      <c r="H10" s="1010"/>
      <c r="I10" s="1010"/>
      <c r="J10" s="1010"/>
      <c r="K10" s="1010"/>
      <c r="L10" s="1010"/>
      <c r="M10" s="1010"/>
      <c r="N10" s="1010"/>
      <c r="O10" s="1010"/>
      <c r="P10" s="1010"/>
      <c r="Q10" s="1010"/>
      <c r="R10" s="1010"/>
    </row>
    <row r="11" spans="1:18" ht="15.75" x14ac:dyDescent="0.25">
      <c r="C11" s="1011"/>
      <c r="D11" s="1011"/>
      <c r="E11" s="1011"/>
      <c r="F11" s="1011"/>
      <c r="G11" s="1011"/>
      <c r="H11" s="1011"/>
      <c r="I11" s="1011"/>
      <c r="J11" s="1011"/>
      <c r="K11" s="1011"/>
      <c r="L11" s="1011"/>
      <c r="M11" s="1011"/>
      <c r="N11" s="1011"/>
      <c r="O11" s="1011"/>
      <c r="P11" s="1011"/>
      <c r="Q11" s="1011"/>
      <c r="R11" s="1011"/>
    </row>
    <row r="12" spans="1:18" x14ac:dyDescent="0.25">
      <c r="A12" s="1007" t="s">
        <v>1380</v>
      </c>
      <c r="C12" s="1012"/>
      <c r="D12" s="1012"/>
      <c r="E12" s="1012"/>
      <c r="F12" s="1012"/>
      <c r="G12" s="1012"/>
      <c r="H12" s="1012"/>
      <c r="I12" s="1012"/>
      <c r="J12" s="1012"/>
      <c r="K12" s="1012"/>
      <c r="L12" s="1012"/>
      <c r="M12" s="1012"/>
      <c r="N12" s="1012"/>
      <c r="O12" s="1012"/>
      <c r="P12" s="1012"/>
      <c r="Q12" s="1012"/>
      <c r="R12" s="1012"/>
    </row>
    <row r="13" spans="1:18" ht="12.75" x14ac:dyDescent="0.2">
      <c r="A13" s="1007" t="s">
        <v>1381</v>
      </c>
      <c r="C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3"/>
      <c r="P13" s="1014" t="s">
        <v>1382</v>
      </c>
    </row>
    <row r="14" spans="1:18" ht="24.75" customHeight="1" x14ac:dyDescent="0.2">
      <c r="A14" s="1212" t="s">
        <v>474</v>
      </c>
      <c r="B14" s="1212" t="s">
        <v>475</v>
      </c>
      <c r="C14" s="1212" t="s">
        <v>476</v>
      </c>
      <c r="D14" s="1212" t="s">
        <v>611</v>
      </c>
      <c r="E14" s="1186" t="s">
        <v>1383</v>
      </c>
      <c r="F14" s="1183" t="s">
        <v>1384</v>
      </c>
      <c r="G14" s="1213" t="s">
        <v>1371</v>
      </c>
      <c r="H14" s="1214"/>
      <c r="I14" s="1214"/>
      <c r="J14" s="1214"/>
      <c r="K14" s="1214"/>
      <c r="L14" s="1214"/>
      <c r="M14" s="1214"/>
      <c r="N14" s="1214"/>
      <c r="O14" s="1214"/>
      <c r="P14" s="1215"/>
    </row>
    <row r="15" spans="1:18" ht="24" x14ac:dyDescent="0.2">
      <c r="A15" s="1212"/>
      <c r="B15" s="1212"/>
      <c r="C15" s="1212"/>
      <c r="D15" s="1212"/>
      <c r="E15" s="1186"/>
      <c r="F15" s="1184"/>
      <c r="G15" s="1015" t="s">
        <v>1385</v>
      </c>
      <c r="H15" s="1016"/>
      <c r="I15" s="1016"/>
      <c r="J15" s="1016"/>
      <c r="K15" s="1016"/>
      <c r="L15" s="1016"/>
      <c r="M15" s="1016"/>
      <c r="N15" s="1016"/>
      <c r="O15" s="1016"/>
      <c r="P15" s="1016"/>
    </row>
    <row r="16" spans="1:18" ht="12.75" customHeight="1" x14ac:dyDescent="0.25">
      <c r="A16" s="1216" t="s">
        <v>482</v>
      </c>
      <c r="B16" s="1216"/>
      <c r="C16" s="1017"/>
      <c r="D16" s="1017">
        <f>SUM(D17:D18)</f>
        <v>124289</v>
      </c>
      <c r="E16" s="1017">
        <f>SUM(E17:E18)</f>
        <v>99789</v>
      </c>
      <c r="F16" s="1018">
        <f>SUM(F17:F18)</f>
        <v>24500</v>
      </c>
      <c r="G16" s="1018">
        <f t="shared" ref="G16:P16" si="0">SUM(G17:G18)</f>
        <v>24500</v>
      </c>
      <c r="H16" s="1018">
        <f t="shared" si="0"/>
        <v>0</v>
      </c>
      <c r="I16" s="1018">
        <f t="shared" si="0"/>
        <v>0</v>
      </c>
      <c r="J16" s="1018">
        <f t="shared" si="0"/>
        <v>0</v>
      </c>
      <c r="K16" s="1018">
        <f t="shared" si="0"/>
        <v>0</v>
      </c>
      <c r="L16" s="1018">
        <f t="shared" si="0"/>
        <v>0</v>
      </c>
      <c r="M16" s="1018">
        <f t="shared" si="0"/>
        <v>0</v>
      </c>
      <c r="N16" s="1018">
        <f t="shared" si="0"/>
        <v>0</v>
      </c>
      <c r="O16" s="1018">
        <f t="shared" si="0"/>
        <v>0</v>
      </c>
      <c r="P16" s="1018">
        <f t="shared" si="0"/>
        <v>0</v>
      </c>
    </row>
    <row r="17" spans="1:29" ht="12.75" customHeight="1" x14ac:dyDescent="0.2">
      <c r="A17" s="1019">
        <v>1</v>
      </c>
      <c r="B17" s="1020" t="s">
        <v>1386</v>
      </c>
      <c r="C17" s="1021">
        <v>5219</v>
      </c>
      <c r="D17" s="1022">
        <f>SUM(E17:F17)</f>
        <v>122289</v>
      </c>
      <c r="E17" s="1023">
        <v>97789</v>
      </c>
      <c r="F17" s="1024">
        <f>SUM(G17:P17)</f>
        <v>24500</v>
      </c>
      <c r="G17" s="737">
        <v>24500</v>
      </c>
      <c r="H17" s="737"/>
      <c r="I17" s="737"/>
      <c r="J17" s="737"/>
      <c r="K17" s="737"/>
      <c r="L17" s="737"/>
      <c r="M17" s="737"/>
      <c r="N17" s="737"/>
      <c r="O17" s="737"/>
      <c r="P17" s="737"/>
    </row>
    <row r="18" spans="1:29" ht="12.75" x14ac:dyDescent="0.2">
      <c r="A18" s="1019">
        <v>2</v>
      </c>
      <c r="B18" s="1025" t="s">
        <v>1387</v>
      </c>
      <c r="C18" s="1021">
        <v>2519</v>
      </c>
      <c r="D18" s="1022">
        <f t="shared" ref="D18" si="1">SUM(E18:F18)</f>
        <v>2000</v>
      </c>
      <c r="E18" s="1022">
        <v>2000</v>
      </c>
      <c r="F18" s="1024">
        <f>SUM(G18:P18)</f>
        <v>0</v>
      </c>
      <c r="G18" s="737"/>
      <c r="H18" s="737"/>
      <c r="I18" s="737"/>
      <c r="J18" s="737"/>
      <c r="K18" s="737"/>
      <c r="L18" s="737"/>
      <c r="M18" s="737"/>
      <c r="N18" s="737"/>
      <c r="O18" s="737"/>
      <c r="P18" s="737"/>
    </row>
    <row r="19" spans="1:29" x14ac:dyDescent="0.25">
      <c r="A19" s="1026"/>
      <c r="B19" s="1026"/>
      <c r="C19" s="1026"/>
      <c r="D19" s="1026"/>
      <c r="E19" s="1027"/>
      <c r="F19" s="1027"/>
      <c r="G19" s="1027"/>
      <c r="H19" s="1027"/>
      <c r="I19" s="1027"/>
      <c r="J19" s="1027"/>
      <c r="K19" s="1027"/>
      <c r="L19" s="1027"/>
      <c r="M19" s="1027"/>
      <c r="N19" s="1027"/>
      <c r="O19" s="1027"/>
      <c r="P19" s="1027"/>
      <c r="Q19" s="1027"/>
      <c r="R19" s="1026"/>
    </row>
    <row r="20" spans="1:29" x14ac:dyDescent="0.25">
      <c r="A20" s="1007" t="s">
        <v>1388</v>
      </c>
    </row>
    <row r="21" spans="1:29" x14ac:dyDescent="0.2">
      <c r="A21" s="1007" t="s">
        <v>1389</v>
      </c>
      <c r="E21" s="1012"/>
      <c r="F21" s="1012"/>
      <c r="G21" s="1012"/>
      <c r="H21" s="1012"/>
      <c r="I21" s="1012"/>
      <c r="J21" s="1012"/>
      <c r="K21" s="1012"/>
      <c r="L21" s="1012"/>
      <c r="M21" s="1012"/>
      <c r="N21" s="1012"/>
      <c r="O21" s="1012"/>
      <c r="P21" s="1012"/>
      <c r="Q21" s="1012"/>
      <c r="R21" s="1012"/>
      <c r="AC21" s="1014" t="s">
        <v>1382</v>
      </c>
    </row>
    <row r="22" spans="1:29" ht="12.75" customHeight="1" x14ac:dyDescent="0.25">
      <c r="A22" s="1212" t="s">
        <v>474</v>
      </c>
      <c r="B22" s="1212" t="s">
        <v>475</v>
      </c>
      <c r="C22" s="1212" t="s">
        <v>476</v>
      </c>
      <c r="D22" s="1219" t="s">
        <v>611</v>
      </c>
      <c r="E22" s="1220"/>
      <c r="F22" s="1220"/>
      <c r="G22" s="1220"/>
      <c r="H22" s="1220"/>
      <c r="I22" s="1220"/>
      <c r="J22" s="1220"/>
      <c r="K22" s="1220"/>
      <c r="L22" s="1220"/>
      <c r="M22" s="1220"/>
      <c r="N22" s="1220"/>
      <c r="O22" s="1220"/>
      <c r="P22" s="1220"/>
      <c r="Q22" s="1220"/>
      <c r="R22" s="1220"/>
      <c r="S22" s="1220"/>
      <c r="T22" s="1220"/>
      <c r="U22" s="1220"/>
      <c r="V22" s="1220"/>
      <c r="W22" s="1220"/>
      <c r="X22" s="1220"/>
      <c r="Y22" s="1220"/>
      <c r="Z22" s="1220"/>
      <c r="AA22" s="1220"/>
      <c r="AB22" s="1220"/>
      <c r="AC22" s="1221"/>
    </row>
    <row r="23" spans="1:29" x14ac:dyDescent="0.2">
      <c r="A23" s="1212"/>
      <c r="B23" s="1212"/>
      <c r="C23" s="1212"/>
      <c r="D23" s="1222" t="s">
        <v>1390</v>
      </c>
      <c r="E23" s="1224" t="s">
        <v>1391</v>
      </c>
      <c r="F23" s="1183" t="s">
        <v>1392</v>
      </c>
      <c r="G23" s="1213" t="s">
        <v>1371</v>
      </c>
      <c r="H23" s="1214"/>
      <c r="I23" s="1214"/>
      <c r="J23" s="1214"/>
      <c r="K23" s="1214"/>
      <c r="L23" s="1214"/>
      <c r="M23" s="1214"/>
      <c r="N23" s="1214"/>
      <c r="O23" s="1214"/>
      <c r="P23" s="1215"/>
      <c r="Q23" s="1224" t="s">
        <v>481</v>
      </c>
      <c r="R23" s="1224" t="s">
        <v>1393</v>
      </c>
      <c r="S23" s="1183" t="s">
        <v>1394</v>
      </c>
      <c r="T23" s="1213" t="s">
        <v>1371</v>
      </c>
      <c r="U23" s="1214"/>
      <c r="V23" s="1214"/>
      <c r="W23" s="1214"/>
      <c r="X23" s="1214"/>
      <c r="Y23" s="1214"/>
      <c r="Z23" s="1214"/>
      <c r="AA23" s="1214"/>
      <c r="AB23" s="1214"/>
      <c r="AC23" s="1215"/>
    </row>
    <row r="24" spans="1:29" ht="24.75" customHeight="1" x14ac:dyDescent="0.2">
      <c r="A24" s="1212"/>
      <c r="B24" s="1212"/>
      <c r="C24" s="1212"/>
      <c r="D24" s="1223"/>
      <c r="E24" s="1225"/>
      <c r="F24" s="1184"/>
      <c r="G24" s="1015" t="s">
        <v>1385</v>
      </c>
      <c r="H24" s="1028" t="s">
        <v>1377</v>
      </c>
      <c r="I24" s="1016"/>
      <c r="J24" s="1016"/>
      <c r="K24" s="1016"/>
      <c r="L24" s="1016"/>
      <c r="M24" s="1016"/>
      <c r="N24" s="1016"/>
      <c r="O24" s="1016"/>
      <c r="P24" s="1016"/>
      <c r="Q24" s="1225"/>
      <c r="R24" s="1225"/>
      <c r="S24" s="1184"/>
      <c r="T24" s="1029"/>
      <c r="U24" s="1016"/>
      <c r="V24" s="1016"/>
      <c r="W24" s="1016"/>
      <c r="X24" s="1016"/>
      <c r="Y24" s="1016"/>
      <c r="Z24" s="1016"/>
      <c r="AA24" s="1016"/>
      <c r="AB24" s="1016"/>
      <c r="AC24" s="1016"/>
    </row>
    <row r="25" spans="1:29" ht="12.75" customHeight="1" x14ac:dyDescent="0.25">
      <c r="A25" s="1216" t="s">
        <v>482</v>
      </c>
      <c r="B25" s="1216"/>
      <c r="C25" s="1030"/>
      <c r="D25" s="1031">
        <f>SUM(D26:D48)</f>
        <v>599770</v>
      </c>
      <c r="E25" s="1031">
        <f t="shared" ref="E25:AC25" si="2">SUM(E26:E48)</f>
        <v>563954</v>
      </c>
      <c r="F25" s="1031">
        <f t="shared" si="2"/>
        <v>35816</v>
      </c>
      <c r="G25" s="1031">
        <f t="shared" si="2"/>
        <v>31430</v>
      </c>
      <c r="H25" s="1031">
        <f t="shared" si="2"/>
        <v>4386</v>
      </c>
      <c r="I25" s="1031">
        <f t="shared" si="2"/>
        <v>0</v>
      </c>
      <c r="J25" s="1031">
        <f t="shared" si="2"/>
        <v>0</v>
      </c>
      <c r="K25" s="1031">
        <f t="shared" si="2"/>
        <v>0</v>
      </c>
      <c r="L25" s="1031">
        <f t="shared" si="2"/>
        <v>0</v>
      </c>
      <c r="M25" s="1031">
        <f t="shared" si="2"/>
        <v>0</v>
      </c>
      <c r="N25" s="1031">
        <f t="shared" si="2"/>
        <v>0</v>
      </c>
      <c r="O25" s="1031">
        <f t="shared" si="2"/>
        <v>0</v>
      </c>
      <c r="P25" s="1031">
        <f t="shared" si="2"/>
        <v>0</v>
      </c>
      <c r="Q25" s="1031">
        <f t="shared" si="2"/>
        <v>38329</v>
      </c>
      <c r="R25" s="1031">
        <f t="shared" si="2"/>
        <v>38329</v>
      </c>
      <c r="S25" s="1031">
        <f t="shared" si="2"/>
        <v>0</v>
      </c>
      <c r="T25" s="1031">
        <f t="shared" si="2"/>
        <v>0</v>
      </c>
      <c r="U25" s="1031">
        <f t="shared" si="2"/>
        <v>0</v>
      </c>
      <c r="V25" s="1031">
        <f t="shared" si="2"/>
        <v>0</v>
      </c>
      <c r="W25" s="1031">
        <f t="shared" si="2"/>
        <v>0</v>
      </c>
      <c r="X25" s="1031">
        <f t="shared" si="2"/>
        <v>0</v>
      </c>
      <c r="Y25" s="1031">
        <f t="shared" si="2"/>
        <v>0</v>
      </c>
      <c r="Z25" s="1031">
        <f t="shared" si="2"/>
        <v>0</v>
      </c>
      <c r="AA25" s="1031">
        <f t="shared" si="2"/>
        <v>0</v>
      </c>
      <c r="AB25" s="1031">
        <f t="shared" si="2"/>
        <v>0</v>
      </c>
      <c r="AC25" s="1031">
        <f t="shared" si="2"/>
        <v>0</v>
      </c>
    </row>
    <row r="26" spans="1:29" ht="38.25" x14ac:dyDescent="0.25">
      <c r="A26" s="1019">
        <v>1</v>
      </c>
      <c r="B26" s="1025" t="s">
        <v>1395</v>
      </c>
      <c r="C26" s="1032">
        <v>2279</v>
      </c>
      <c r="D26" s="1033">
        <f>SUM(E26:F26)</f>
        <v>10700</v>
      </c>
      <c r="E26" s="1034">
        <v>10700</v>
      </c>
      <c r="F26" s="1034">
        <f>SUM(G26:P26)</f>
        <v>0</v>
      </c>
      <c r="G26" s="1034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>
        <f>SUM(R26:S26)</f>
        <v>0</v>
      </c>
      <c r="R26" s="1034"/>
      <c r="S26" s="1034">
        <f>SUM(T26:AC26)</f>
        <v>0</v>
      </c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</row>
    <row r="27" spans="1:29" ht="12.75" x14ac:dyDescent="0.25">
      <c r="A27" s="1019">
        <v>2</v>
      </c>
      <c r="B27" s="1025" t="s">
        <v>1396</v>
      </c>
      <c r="C27" s="1032">
        <v>2239</v>
      </c>
      <c r="D27" s="1033">
        <f t="shared" ref="D27:D47" si="3">SUM(E27:F27)</f>
        <v>15400</v>
      </c>
      <c r="E27" s="1034">
        <v>15400</v>
      </c>
      <c r="F27" s="1034">
        <f t="shared" ref="F27:F47" si="4">SUM(G27:P27)</f>
        <v>0</v>
      </c>
      <c r="G27" s="1034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>
        <f t="shared" ref="Q27:Q47" si="5">SUM(R27:S27)</f>
        <v>0</v>
      </c>
      <c r="R27" s="1034"/>
      <c r="S27" s="1034">
        <f t="shared" ref="S27:S47" si="6">SUM(T27:AC27)</f>
        <v>0</v>
      </c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</row>
    <row r="28" spans="1:29" x14ac:dyDescent="0.25">
      <c r="A28" s="1217">
        <v>3</v>
      </c>
      <c r="B28" s="1218" t="s">
        <v>1397</v>
      </c>
      <c r="C28" s="1032">
        <v>2312</v>
      </c>
      <c r="D28" s="1033">
        <f t="shared" si="3"/>
        <v>7000</v>
      </c>
      <c r="E28" s="1034">
        <v>7000</v>
      </c>
      <c r="F28" s="1034">
        <f t="shared" si="4"/>
        <v>0</v>
      </c>
      <c r="G28" s="1034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>
        <f t="shared" si="5"/>
        <v>0</v>
      </c>
      <c r="R28" s="1034"/>
      <c r="S28" s="1034">
        <f t="shared" si="6"/>
        <v>0</v>
      </c>
      <c r="T28" s="1034"/>
      <c r="U28" s="1034"/>
      <c r="V28" s="1034"/>
      <c r="W28" s="1034"/>
      <c r="X28" s="1034"/>
      <c r="Y28" s="1034"/>
      <c r="Z28" s="1034"/>
      <c r="AA28" s="1034"/>
      <c r="AB28" s="1034"/>
      <c r="AC28" s="1034"/>
    </row>
    <row r="29" spans="1:29" x14ac:dyDescent="0.25">
      <c r="A29" s="1217"/>
      <c r="B29" s="1218"/>
      <c r="C29" s="1032">
        <v>2244</v>
      </c>
      <c r="D29" s="1033">
        <f t="shared" si="3"/>
        <v>1400</v>
      </c>
      <c r="E29" s="1034">
        <v>1400</v>
      </c>
      <c r="F29" s="1034">
        <f t="shared" si="4"/>
        <v>0</v>
      </c>
      <c r="G29" s="1034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>
        <f t="shared" si="5"/>
        <v>0</v>
      </c>
      <c r="R29" s="1034"/>
      <c r="S29" s="1034">
        <f t="shared" si="6"/>
        <v>0</v>
      </c>
      <c r="T29" s="1034"/>
      <c r="U29" s="1034"/>
      <c r="V29" s="1034"/>
      <c r="W29" s="1034"/>
      <c r="X29" s="1034"/>
      <c r="Y29" s="1034"/>
      <c r="Z29" s="1034"/>
      <c r="AA29" s="1034"/>
      <c r="AB29" s="1034"/>
      <c r="AC29" s="1034"/>
    </row>
    <row r="30" spans="1:29" ht="12.75" x14ac:dyDescent="0.25">
      <c r="A30" s="1019">
        <v>4</v>
      </c>
      <c r="B30" s="1025" t="s">
        <v>1398</v>
      </c>
      <c r="C30" s="1032">
        <v>2263</v>
      </c>
      <c r="D30" s="1033">
        <f t="shared" si="3"/>
        <v>31257</v>
      </c>
      <c r="E30" s="1034">
        <v>31257</v>
      </c>
      <c r="F30" s="1034">
        <f t="shared" si="4"/>
        <v>0</v>
      </c>
      <c r="G30" s="1034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>
        <f t="shared" si="5"/>
        <v>0</v>
      </c>
      <c r="R30" s="1034"/>
      <c r="S30" s="1034">
        <f t="shared" si="6"/>
        <v>0</v>
      </c>
      <c r="T30" s="1034"/>
      <c r="U30" s="1034"/>
      <c r="V30" s="1034"/>
      <c r="W30" s="1034"/>
      <c r="X30" s="1034"/>
      <c r="Y30" s="1034"/>
      <c r="Z30" s="1034"/>
      <c r="AA30" s="1034"/>
      <c r="AB30" s="1034"/>
      <c r="AC30" s="1034"/>
    </row>
    <row r="31" spans="1:29" ht="12.75" x14ac:dyDescent="0.25">
      <c r="A31" s="1019">
        <v>5</v>
      </c>
      <c r="B31" s="1025" t="s">
        <v>1399</v>
      </c>
      <c r="C31" s="1032">
        <v>2263</v>
      </c>
      <c r="D31" s="1033">
        <f t="shared" si="3"/>
        <v>6622</v>
      </c>
      <c r="E31" s="1034">
        <v>6622</v>
      </c>
      <c r="F31" s="1034">
        <f t="shared" si="4"/>
        <v>0</v>
      </c>
      <c r="G31" s="1034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>
        <f t="shared" si="5"/>
        <v>0</v>
      </c>
      <c r="R31" s="1034"/>
      <c r="S31" s="1034">
        <f t="shared" si="6"/>
        <v>0</v>
      </c>
      <c r="T31" s="1034"/>
      <c r="U31" s="1034"/>
      <c r="V31" s="1034"/>
      <c r="W31" s="1034"/>
      <c r="X31" s="1034"/>
      <c r="Y31" s="1034"/>
      <c r="Z31" s="1034"/>
      <c r="AA31" s="1034"/>
      <c r="AB31" s="1034"/>
      <c r="AC31" s="1034"/>
    </row>
    <row r="32" spans="1:29" ht="12.75" x14ac:dyDescent="0.25">
      <c r="A32" s="1019">
        <v>6</v>
      </c>
      <c r="B32" s="1025" t="s">
        <v>506</v>
      </c>
      <c r="C32" s="1032">
        <v>2261</v>
      </c>
      <c r="D32" s="1033">
        <f t="shared" si="3"/>
        <v>56846</v>
      </c>
      <c r="E32" s="1034">
        <v>56846</v>
      </c>
      <c r="F32" s="1034">
        <f t="shared" si="4"/>
        <v>0</v>
      </c>
      <c r="G32" s="1034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>
        <f t="shared" si="5"/>
        <v>38329</v>
      </c>
      <c r="R32" s="1034">
        <v>38329</v>
      </c>
      <c r="S32" s="1034">
        <f t="shared" si="6"/>
        <v>0</v>
      </c>
      <c r="T32" s="1034"/>
      <c r="U32" s="1034"/>
      <c r="V32" s="1034"/>
      <c r="W32" s="1034"/>
      <c r="X32" s="1034"/>
      <c r="Y32" s="1034"/>
      <c r="Z32" s="1034"/>
      <c r="AA32" s="1034"/>
      <c r="AB32" s="1034"/>
      <c r="AC32" s="1034"/>
    </row>
    <row r="33" spans="1:29" ht="12" customHeight="1" x14ac:dyDescent="0.25">
      <c r="A33" s="1226">
        <v>7</v>
      </c>
      <c r="B33" s="1229" t="s">
        <v>1400</v>
      </c>
      <c r="C33" s="1032">
        <v>2221</v>
      </c>
      <c r="D33" s="1033">
        <f t="shared" si="3"/>
        <v>8778</v>
      </c>
      <c r="E33" s="1034"/>
      <c r="F33" s="1034">
        <f t="shared" si="4"/>
        <v>8778</v>
      </c>
      <c r="G33" s="1034">
        <v>8778</v>
      </c>
      <c r="H33" s="1034"/>
      <c r="I33" s="1034"/>
      <c r="J33" s="1034"/>
      <c r="K33" s="1034"/>
      <c r="L33" s="1034"/>
      <c r="M33" s="1034"/>
      <c r="N33" s="1034"/>
      <c r="O33" s="1034"/>
      <c r="P33" s="1034"/>
      <c r="Q33" s="1034">
        <f t="shared" si="5"/>
        <v>0</v>
      </c>
      <c r="R33" s="1034"/>
      <c r="S33" s="1034">
        <f t="shared" si="6"/>
        <v>0</v>
      </c>
      <c r="T33" s="1034"/>
      <c r="U33" s="1034"/>
      <c r="V33" s="1034"/>
      <c r="W33" s="1034"/>
      <c r="X33" s="1034"/>
      <c r="Y33" s="1034"/>
      <c r="Z33" s="1034"/>
      <c r="AA33" s="1034"/>
      <c r="AB33" s="1034"/>
      <c r="AC33" s="1034"/>
    </row>
    <row r="34" spans="1:29" ht="12" customHeight="1" x14ac:dyDescent="0.25">
      <c r="A34" s="1227"/>
      <c r="B34" s="1230"/>
      <c r="C34" s="1032">
        <v>2223</v>
      </c>
      <c r="D34" s="1033">
        <f t="shared" si="3"/>
        <v>3037</v>
      </c>
      <c r="E34" s="1034">
        <v>700</v>
      </c>
      <c r="F34" s="1034">
        <f t="shared" si="4"/>
        <v>2337</v>
      </c>
      <c r="G34" s="1034">
        <v>2337</v>
      </c>
      <c r="H34" s="1034"/>
      <c r="I34" s="1034"/>
      <c r="J34" s="1034"/>
      <c r="K34" s="1034"/>
      <c r="L34" s="1034"/>
      <c r="M34" s="1034"/>
      <c r="N34" s="1034"/>
      <c r="O34" s="1034"/>
      <c r="P34" s="1034"/>
      <c r="Q34" s="1034">
        <f t="shared" si="5"/>
        <v>0</v>
      </c>
      <c r="R34" s="1034"/>
      <c r="S34" s="1034">
        <f t="shared" si="6"/>
        <v>0</v>
      </c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</row>
    <row r="35" spans="1:29" ht="12" customHeight="1" x14ac:dyDescent="0.25">
      <c r="A35" s="1227"/>
      <c r="B35" s="1230"/>
      <c r="C35" s="1032">
        <v>2244</v>
      </c>
      <c r="D35" s="1033">
        <f t="shared" si="3"/>
        <v>159041</v>
      </c>
      <c r="E35" s="1034">
        <f>10000+528+408+30445+30445+3151+19571+2212+52000</f>
        <v>148760</v>
      </c>
      <c r="F35" s="1034">
        <f t="shared" si="4"/>
        <v>10281</v>
      </c>
      <c r="G35" s="1034">
        <v>10281</v>
      </c>
      <c r="H35" s="1034"/>
      <c r="I35" s="1034"/>
      <c r="J35" s="1034"/>
      <c r="K35" s="1034"/>
      <c r="L35" s="1034"/>
      <c r="M35" s="1034"/>
      <c r="N35" s="1034"/>
      <c r="O35" s="1034"/>
      <c r="P35" s="1034"/>
      <c r="Q35" s="1034">
        <f t="shared" si="5"/>
        <v>0</v>
      </c>
      <c r="R35" s="1034"/>
      <c r="S35" s="1034">
        <f t="shared" si="6"/>
        <v>0</v>
      </c>
      <c r="T35" s="1034"/>
      <c r="U35" s="1034"/>
      <c r="V35" s="1034"/>
      <c r="W35" s="1034"/>
      <c r="X35" s="1034"/>
      <c r="Y35" s="1034"/>
      <c r="Z35" s="1034"/>
      <c r="AA35" s="1034"/>
      <c r="AB35" s="1034"/>
      <c r="AC35" s="1034"/>
    </row>
    <row r="36" spans="1:29" ht="12" customHeight="1" x14ac:dyDescent="0.25">
      <c r="A36" s="1227"/>
      <c r="B36" s="1230"/>
      <c r="C36" s="1032">
        <v>2241</v>
      </c>
      <c r="D36" s="1033">
        <f t="shared" ref="D36" si="7">SUM(E36:F36)</f>
        <v>1457</v>
      </c>
      <c r="E36" s="1034"/>
      <c r="F36" s="1034">
        <f t="shared" ref="F36" si="8">SUM(G36:P36)</f>
        <v>1457</v>
      </c>
      <c r="G36" s="1034">
        <v>1457</v>
      </c>
      <c r="H36" s="1034"/>
      <c r="I36" s="1034"/>
      <c r="J36" s="1034"/>
      <c r="K36" s="1034"/>
      <c r="L36" s="1034"/>
      <c r="M36" s="1034"/>
      <c r="N36" s="1034"/>
      <c r="O36" s="1034"/>
      <c r="P36" s="1034"/>
      <c r="Q36" s="1034">
        <f t="shared" ref="Q36" si="9">SUM(R36:S36)</f>
        <v>0</v>
      </c>
      <c r="R36" s="1034"/>
      <c r="S36" s="1034">
        <f t="shared" ref="S36" si="10">SUM(T36:AC36)</f>
        <v>0</v>
      </c>
      <c r="T36" s="1034"/>
      <c r="U36" s="1034"/>
      <c r="V36" s="1034"/>
      <c r="W36" s="1034"/>
      <c r="X36" s="1034"/>
      <c r="Y36" s="1034"/>
      <c r="Z36" s="1034"/>
      <c r="AA36" s="1034"/>
      <c r="AB36" s="1034"/>
      <c r="AC36" s="1034"/>
    </row>
    <row r="37" spans="1:29" x14ac:dyDescent="0.25">
      <c r="A37" s="1228"/>
      <c r="B37" s="1231"/>
      <c r="C37" s="1032">
        <v>5250</v>
      </c>
      <c r="D37" s="1033">
        <f t="shared" si="3"/>
        <v>8577</v>
      </c>
      <c r="E37" s="1034"/>
      <c r="F37" s="1034">
        <f t="shared" si="4"/>
        <v>8577</v>
      </c>
      <c r="G37" s="1034">
        <v>8577</v>
      </c>
      <c r="H37" s="1034"/>
      <c r="I37" s="1034"/>
      <c r="J37" s="1034"/>
      <c r="K37" s="1034"/>
      <c r="L37" s="1034"/>
      <c r="M37" s="1034"/>
      <c r="N37" s="1034"/>
      <c r="O37" s="1034"/>
      <c r="P37" s="1034"/>
      <c r="Q37" s="1034">
        <f t="shared" si="5"/>
        <v>0</v>
      </c>
      <c r="R37" s="1034"/>
      <c r="S37" s="1034">
        <f t="shared" si="6"/>
        <v>0</v>
      </c>
      <c r="T37" s="1034"/>
      <c r="U37" s="1034"/>
      <c r="V37" s="1034"/>
      <c r="W37" s="1034"/>
      <c r="X37" s="1034"/>
      <c r="Y37" s="1034"/>
      <c r="Z37" s="1034"/>
      <c r="AA37" s="1034"/>
      <c r="AB37" s="1034"/>
      <c r="AC37" s="1034"/>
    </row>
    <row r="38" spans="1:29" ht="25.5" x14ac:dyDescent="0.25">
      <c r="A38" s="1019">
        <v>8</v>
      </c>
      <c r="B38" s="1025" t="s">
        <v>1401</v>
      </c>
      <c r="C38" s="1032">
        <v>2244</v>
      </c>
      <c r="D38" s="1033">
        <f t="shared" si="3"/>
        <v>86036</v>
      </c>
      <c r="E38" s="1034">
        <v>86036</v>
      </c>
      <c r="F38" s="1034">
        <f t="shared" si="4"/>
        <v>0</v>
      </c>
      <c r="G38" s="1034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>
        <f t="shared" si="5"/>
        <v>0</v>
      </c>
      <c r="R38" s="1034"/>
      <c r="S38" s="1034">
        <f t="shared" si="6"/>
        <v>0</v>
      </c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</row>
    <row r="39" spans="1:29" ht="25.5" x14ac:dyDescent="0.25">
      <c r="A39" s="1019">
        <v>9</v>
      </c>
      <c r="B39" s="1025" t="s">
        <v>1402</v>
      </c>
      <c r="C39" s="1032">
        <v>2244</v>
      </c>
      <c r="D39" s="1033">
        <f t="shared" si="3"/>
        <v>60000</v>
      </c>
      <c r="E39" s="1034">
        <v>60000</v>
      </c>
      <c r="F39" s="1034">
        <f t="shared" si="4"/>
        <v>0</v>
      </c>
      <c r="G39" s="1034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>
        <f t="shared" si="5"/>
        <v>0</v>
      </c>
      <c r="R39" s="1034"/>
      <c r="S39" s="1034">
        <f t="shared" si="6"/>
        <v>0</v>
      </c>
      <c r="T39" s="1034"/>
      <c r="U39" s="1034"/>
      <c r="V39" s="1034"/>
      <c r="W39" s="1034"/>
      <c r="X39" s="1034"/>
      <c r="Y39" s="1034"/>
      <c r="Z39" s="1034"/>
      <c r="AA39" s="1034"/>
      <c r="AB39" s="1034"/>
      <c r="AC39" s="1034"/>
    </row>
    <row r="40" spans="1:29" ht="12.75" x14ac:dyDescent="0.25">
      <c r="A40" s="1019">
        <v>10</v>
      </c>
      <c r="B40" s="1025" t="s">
        <v>1403</v>
      </c>
      <c r="C40" s="1032">
        <v>2247</v>
      </c>
      <c r="D40" s="1033">
        <f t="shared" si="3"/>
        <v>16248</v>
      </c>
      <c r="E40" s="1034">
        <v>16248</v>
      </c>
      <c r="F40" s="1034">
        <f t="shared" si="4"/>
        <v>0</v>
      </c>
      <c r="G40" s="1034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>
        <f t="shared" si="5"/>
        <v>0</v>
      </c>
      <c r="R40" s="1034"/>
      <c r="S40" s="1034">
        <f t="shared" si="6"/>
        <v>0</v>
      </c>
      <c r="T40" s="1034"/>
      <c r="U40" s="1034"/>
      <c r="V40" s="1034"/>
      <c r="W40" s="1034"/>
      <c r="X40" s="1034"/>
      <c r="Y40" s="1034"/>
      <c r="Z40" s="1034"/>
      <c r="AA40" s="1034"/>
      <c r="AB40" s="1034"/>
      <c r="AC40" s="1034"/>
    </row>
    <row r="41" spans="1:29" ht="12.75" x14ac:dyDescent="0.25">
      <c r="A41" s="1019">
        <v>11</v>
      </c>
      <c r="B41" s="1025" t="s">
        <v>1404</v>
      </c>
      <c r="C41" s="1032">
        <v>2279</v>
      </c>
      <c r="D41" s="1033">
        <f t="shared" si="3"/>
        <v>15000</v>
      </c>
      <c r="E41" s="1034">
        <v>15000</v>
      </c>
      <c r="F41" s="1034">
        <f t="shared" si="4"/>
        <v>0</v>
      </c>
      <c r="G41" s="1034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>
        <f t="shared" si="5"/>
        <v>0</v>
      </c>
      <c r="R41" s="1034"/>
      <c r="S41" s="1034">
        <f t="shared" si="6"/>
        <v>0</v>
      </c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</row>
    <row r="42" spans="1:29" ht="12.75" x14ac:dyDescent="0.25">
      <c r="A42" s="1019">
        <v>12</v>
      </c>
      <c r="B42" s="1020" t="s">
        <v>1405</v>
      </c>
      <c r="C42" s="1032">
        <v>2279</v>
      </c>
      <c r="D42" s="1033">
        <f t="shared" si="3"/>
        <v>1500</v>
      </c>
      <c r="E42" s="1034">
        <v>1500</v>
      </c>
      <c r="F42" s="1034">
        <f t="shared" si="4"/>
        <v>0</v>
      </c>
      <c r="G42" s="1034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>
        <f t="shared" si="5"/>
        <v>0</v>
      </c>
      <c r="R42" s="1034"/>
      <c r="S42" s="1034">
        <f t="shared" si="6"/>
        <v>0</v>
      </c>
      <c r="T42" s="1034"/>
      <c r="U42" s="1034"/>
      <c r="V42" s="1034"/>
      <c r="W42" s="1034"/>
      <c r="X42" s="1034"/>
      <c r="Y42" s="1034"/>
      <c r="Z42" s="1034"/>
      <c r="AA42" s="1034"/>
      <c r="AB42" s="1034"/>
      <c r="AC42" s="1034"/>
    </row>
    <row r="43" spans="1:29" ht="25.5" x14ac:dyDescent="0.25">
      <c r="A43" s="1019">
        <v>13</v>
      </c>
      <c r="B43" s="1020" t="s">
        <v>1406</v>
      </c>
      <c r="C43" s="1032">
        <v>2232</v>
      </c>
      <c r="D43" s="1033">
        <f t="shared" si="3"/>
        <v>29573</v>
      </c>
      <c r="E43" s="1034">
        <v>29573</v>
      </c>
      <c r="F43" s="1034">
        <f t="shared" si="4"/>
        <v>0</v>
      </c>
      <c r="G43" s="1034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>
        <f t="shared" si="5"/>
        <v>0</v>
      </c>
      <c r="R43" s="1034"/>
      <c r="S43" s="1034">
        <f t="shared" si="6"/>
        <v>0</v>
      </c>
      <c r="T43" s="1034"/>
      <c r="U43" s="1034"/>
      <c r="V43" s="1034"/>
      <c r="W43" s="1034"/>
      <c r="X43" s="1034"/>
      <c r="Y43" s="1034"/>
      <c r="Z43" s="1034"/>
      <c r="AA43" s="1034"/>
      <c r="AB43" s="1034"/>
      <c r="AC43" s="1034"/>
    </row>
    <row r="44" spans="1:29" ht="25.5" x14ac:dyDescent="0.25">
      <c r="A44" s="1019">
        <v>14</v>
      </c>
      <c r="B44" s="1025" t="s">
        <v>1407</v>
      </c>
      <c r="C44" s="1032">
        <v>2279</v>
      </c>
      <c r="D44" s="1033">
        <f t="shared" si="3"/>
        <v>67000</v>
      </c>
      <c r="E44" s="1034">
        <v>67000</v>
      </c>
      <c r="F44" s="1034">
        <f t="shared" si="4"/>
        <v>0</v>
      </c>
      <c r="G44" s="103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>
        <f t="shared" si="5"/>
        <v>0</v>
      </c>
      <c r="R44" s="1034"/>
      <c r="S44" s="1034">
        <f t="shared" si="6"/>
        <v>0</v>
      </c>
      <c r="T44" s="1034"/>
      <c r="U44" s="1034"/>
      <c r="V44" s="1034"/>
      <c r="W44" s="1034"/>
      <c r="X44" s="1034"/>
      <c r="Y44" s="1034"/>
      <c r="Z44" s="1034"/>
      <c r="AA44" s="1034"/>
      <c r="AB44" s="1034"/>
      <c r="AC44" s="1034"/>
    </row>
    <row r="45" spans="1:29" ht="38.25" x14ac:dyDescent="0.25">
      <c r="A45" s="1019">
        <v>15</v>
      </c>
      <c r="B45" s="1025" t="s">
        <v>1408</v>
      </c>
      <c r="C45" s="1032">
        <v>2279</v>
      </c>
      <c r="D45" s="1033">
        <f t="shared" si="3"/>
        <v>3712</v>
      </c>
      <c r="E45" s="1034">
        <v>3712</v>
      </c>
      <c r="F45" s="1034">
        <f t="shared" si="4"/>
        <v>0</v>
      </c>
      <c r="G45" s="1034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>
        <f t="shared" si="5"/>
        <v>0</v>
      </c>
      <c r="R45" s="1034"/>
      <c r="S45" s="1034">
        <f t="shared" si="6"/>
        <v>0</v>
      </c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</row>
    <row r="46" spans="1:29" ht="12.75" x14ac:dyDescent="0.25">
      <c r="A46" s="1019">
        <v>16</v>
      </c>
      <c r="B46" s="1025" t="s">
        <v>1409</v>
      </c>
      <c r="C46" s="1032">
        <v>2519</v>
      </c>
      <c r="D46" s="1033">
        <f t="shared" si="3"/>
        <v>6000</v>
      </c>
      <c r="E46" s="1034">
        <v>6000</v>
      </c>
      <c r="F46" s="1034">
        <f t="shared" si="4"/>
        <v>0</v>
      </c>
      <c r="G46" s="1034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>
        <f t="shared" si="5"/>
        <v>0</v>
      </c>
      <c r="R46" s="1034"/>
      <c r="S46" s="1034">
        <f t="shared" si="6"/>
        <v>0</v>
      </c>
      <c r="T46" s="1034"/>
      <c r="U46" s="1034"/>
      <c r="V46" s="1034"/>
      <c r="W46" s="1034"/>
      <c r="X46" s="1034"/>
      <c r="Y46" s="1034"/>
      <c r="Z46" s="1034"/>
      <c r="AA46" s="1034"/>
      <c r="AB46" s="1034"/>
      <c r="AC46" s="1034"/>
    </row>
    <row r="47" spans="1:29" ht="25.5" x14ac:dyDescent="0.25">
      <c r="A47" s="1019">
        <v>17</v>
      </c>
      <c r="B47" s="1025" t="s">
        <v>1410</v>
      </c>
      <c r="C47" s="1032">
        <v>2276</v>
      </c>
      <c r="D47" s="1033">
        <f t="shared" si="3"/>
        <v>200</v>
      </c>
      <c r="E47" s="1034">
        <v>200</v>
      </c>
      <c r="F47" s="1034">
        <f t="shared" si="4"/>
        <v>0</v>
      </c>
      <c r="G47" s="1034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>
        <f t="shared" si="5"/>
        <v>0</v>
      </c>
      <c r="R47" s="1034"/>
      <c r="S47" s="1034">
        <f t="shared" si="6"/>
        <v>0</v>
      </c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</row>
    <row r="48" spans="1:29" ht="25.5" x14ac:dyDescent="0.25">
      <c r="A48" s="1019">
        <v>18</v>
      </c>
      <c r="B48" s="1025" t="s">
        <v>1411</v>
      </c>
      <c r="C48" s="1032">
        <v>2279</v>
      </c>
      <c r="D48" s="1033">
        <f t="shared" ref="D48" si="11">SUM(E48:F48)</f>
        <v>4386</v>
      </c>
      <c r="E48" s="1034"/>
      <c r="F48" s="1034">
        <f t="shared" ref="F48" si="12">SUM(G48:P48)</f>
        <v>4386</v>
      </c>
      <c r="G48" s="1034"/>
      <c r="H48" s="1034">
        <v>4386</v>
      </c>
      <c r="I48" s="1034"/>
      <c r="J48" s="1034"/>
      <c r="K48" s="1034"/>
      <c r="L48" s="1034"/>
      <c r="M48" s="1034"/>
      <c r="N48" s="1034"/>
      <c r="O48" s="1034"/>
      <c r="P48" s="1034"/>
      <c r="Q48" s="1034">
        <f t="shared" ref="Q48" si="13">SUM(R48:S48)</f>
        <v>0</v>
      </c>
      <c r="R48" s="1034"/>
      <c r="S48" s="1034">
        <f t="shared" ref="S48" si="14">SUM(T48:AC48)</f>
        <v>0</v>
      </c>
      <c r="T48" s="1034"/>
      <c r="U48" s="1034"/>
      <c r="V48" s="1034"/>
      <c r="W48" s="1034"/>
      <c r="X48" s="1034"/>
      <c r="Y48" s="1034"/>
      <c r="Z48" s="1034"/>
      <c r="AA48" s="1034"/>
      <c r="AB48" s="1034"/>
      <c r="AC48" s="1034"/>
    </row>
    <row r="49" s="615" customFormat="1" x14ac:dyDescent="0.2"/>
  </sheetData>
  <sheetProtection algorithmName="SHA-512" hashValue="plTJ962xJCanCU/th/3QA/jIOS6EW8bt+K5dBvJD6gleEb+BrvAI1SqYL5ibYuxBp5gBVj9XnwwIpyfMbH5oyg==" saltValue="xeKCg9Ke3nL1oiJr+A6L2A==" spinCount="100000" sheet="1" objects="1" scenarios="1"/>
  <mergeCells count="29">
    <mergeCell ref="A33:A37"/>
    <mergeCell ref="B33:B37"/>
    <mergeCell ref="Q23:Q24"/>
    <mergeCell ref="R23:R24"/>
    <mergeCell ref="S23:S24"/>
    <mergeCell ref="T23:AC23"/>
    <mergeCell ref="A25:B25"/>
    <mergeCell ref="A28:A29"/>
    <mergeCell ref="B28:B29"/>
    <mergeCell ref="G14:P14"/>
    <mergeCell ref="A16:B16"/>
    <mergeCell ref="A22:A24"/>
    <mergeCell ref="B22:B24"/>
    <mergeCell ref="C22:C24"/>
    <mergeCell ref="D22:AC22"/>
    <mergeCell ref="D23:D24"/>
    <mergeCell ref="E23:E24"/>
    <mergeCell ref="F23:F24"/>
    <mergeCell ref="G23:P23"/>
    <mergeCell ref="B1:R1"/>
    <mergeCell ref="B2:R2"/>
    <mergeCell ref="B3:R3"/>
    <mergeCell ref="A8:R8"/>
    <mergeCell ref="A14:A15"/>
    <mergeCell ref="B14:B15"/>
    <mergeCell ref="C14:C15"/>
    <mergeCell ref="D14:D15"/>
    <mergeCell ref="E14:E15"/>
    <mergeCell ref="F14:F15"/>
  </mergeCells>
  <printOptions horizontalCentered="1"/>
  <pageMargins left="0.78740157480314965" right="0.31496062992125984" top="0.39370078740157483" bottom="0.39370078740157483" header="0.23622047244094491" footer="0.19685039370078741"/>
  <pageSetup paperSize="9" scale="70" orientation="portrait" r:id="rId1"/>
  <headerFooter differentFirst="1">
    <oddHeader xml:space="preserve">&amp;R&amp;"Times New Roman,Regular"&amp;8
</oddHeader>
    <firstHeader>&amp;R&amp;"Times New Roman,Regular"&amp;9 48.pielikums Jūrmalas pilsētas domes
2015.gada 5.marta saistošajiem noteikumiem Nr.13
(protokols Nr.6, 11.punkts)</first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theme="7" tint="0.59999389629810485"/>
  </sheetPr>
  <dimension ref="A1:H287"/>
  <sheetViews>
    <sheetView view="pageLayout" zoomScaleNormal="100" workbookViewId="0">
      <selection activeCell="A10" sqref="A10"/>
    </sheetView>
  </sheetViews>
  <sheetFormatPr defaultRowHeight="15" outlineLevelCol="1" x14ac:dyDescent="0.25"/>
  <cols>
    <col min="1" max="1" width="5.7109375" style="588" customWidth="1"/>
    <col min="2" max="2" width="64.28515625" style="588" customWidth="1"/>
    <col min="3" max="3" width="9.85546875" style="616" customWidth="1"/>
    <col min="4" max="4" width="8.5703125" style="593" hidden="1" customWidth="1" outlineLevel="1"/>
    <col min="5" max="5" width="10" style="456" hidden="1" customWidth="1" outlineLevel="1"/>
    <col min="6" max="6" width="10.85546875" style="456" customWidth="1" collapsed="1"/>
    <col min="7" max="7" width="36.5703125" style="456" hidden="1" customWidth="1" outlineLevel="1"/>
    <col min="8" max="8" width="9.140625" collapsed="1"/>
  </cols>
  <sheetData>
    <row r="1" spans="1:7" ht="16.5" x14ac:dyDescent="0.25">
      <c r="A1" s="624"/>
      <c r="B1" s="624"/>
      <c r="C1" s="625"/>
      <c r="D1" s="625"/>
      <c r="E1" s="625"/>
      <c r="F1" s="626" t="s">
        <v>692</v>
      </c>
      <c r="G1" s="625"/>
    </row>
    <row r="2" spans="1:7" ht="16.5" x14ac:dyDescent="0.25">
      <c r="A2" s="624"/>
      <c r="B2" s="624"/>
      <c r="C2" s="625"/>
      <c r="D2" s="625"/>
      <c r="E2" s="523"/>
      <c r="F2" s="626" t="s">
        <v>585</v>
      </c>
      <c r="G2" s="576"/>
    </row>
    <row r="3" spans="1:7" ht="16.5" x14ac:dyDescent="0.25">
      <c r="A3" s="624"/>
      <c r="B3" s="624"/>
      <c r="C3" s="625"/>
      <c r="D3" s="625"/>
      <c r="E3" s="523"/>
      <c r="F3" s="626" t="s">
        <v>586</v>
      </c>
      <c r="G3" s="576"/>
    </row>
    <row r="4" spans="1:7" x14ac:dyDescent="0.25">
      <c r="A4" s="624"/>
      <c r="B4" s="624"/>
    </row>
    <row r="5" spans="1:7" x14ac:dyDescent="0.25">
      <c r="A5" s="624"/>
      <c r="B5" s="624"/>
    </row>
    <row r="6" spans="1:7" x14ac:dyDescent="0.25">
      <c r="A6" s="589" t="s">
        <v>608</v>
      </c>
      <c r="B6" s="590"/>
      <c r="C6" s="591"/>
      <c r="D6" s="592"/>
    </row>
    <row r="7" spans="1:7" x14ac:dyDescent="0.25">
      <c r="A7" s="589"/>
      <c r="B7" s="590"/>
      <c r="C7" s="591"/>
      <c r="D7" s="592"/>
      <c r="E7" s="625"/>
      <c r="F7" s="625"/>
      <c r="G7" s="625"/>
    </row>
    <row r="8" spans="1:7" ht="15.75" x14ac:dyDescent="0.25">
      <c r="A8" s="1207" t="s">
        <v>470</v>
      </c>
      <c r="B8" s="1207"/>
      <c r="C8" s="1207"/>
      <c r="D8" s="1207"/>
      <c r="E8" s="1207"/>
      <c r="F8" s="1207"/>
      <c r="G8" s="1207"/>
    </row>
    <row r="9" spans="1:7" ht="15.75" x14ac:dyDescent="0.25">
      <c r="A9" s="589" t="s">
        <v>1429</v>
      </c>
      <c r="B9" s="589"/>
      <c r="C9" s="594"/>
      <c r="D9" s="594"/>
    </row>
    <row r="10" spans="1:7" x14ac:dyDescent="0.25">
      <c r="A10" s="589"/>
      <c r="B10" s="589"/>
      <c r="C10" s="595"/>
      <c r="D10" s="596"/>
    </row>
    <row r="11" spans="1:7" x14ac:dyDescent="0.25">
      <c r="A11" s="589" t="s">
        <v>693</v>
      </c>
      <c r="B11" s="589"/>
      <c r="C11" s="597"/>
      <c r="D11" s="598"/>
    </row>
    <row r="12" spans="1:7" x14ac:dyDescent="0.25">
      <c r="A12" s="589" t="s">
        <v>992</v>
      </c>
      <c r="B12" s="589"/>
      <c r="C12" s="597"/>
      <c r="D12" s="598"/>
    </row>
    <row r="13" spans="1:7" ht="15" customHeight="1" x14ac:dyDescent="0.25">
      <c r="A13" s="1240" t="s">
        <v>474</v>
      </c>
      <c r="B13" s="1240" t="s">
        <v>475</v>
      </c>
      <c r="C13" s="1240" t="s">
        <v>476</v>
      </c>
      <c r="D13" s="1186" t="s">
        <v>611</v>
      </c>
      <c r="E13" s="1236" t="s">
        <v>682</v>
      </c>
      <c r="F13" s="1236" t="s">
        <v>479</v>
      </c>
      <c r="G13" s="1232" t="s">
        <v>283</v>
      </c>
    </row>
    <row r="14" spans="1:7" ht="33" customHeight="1" x14ac:dyDescent="0.25">
      <c r="A14" s="1241"/>
      <c r="B14" s="1241"/>
      <c r="C14" s="1241"/>
      <c r="D14" s="1186"/>
      <c r="E14" s="1236"/>
      <c r="F14" s="1236"/>
      <c r="G14" s="1232"/>
    </row>
    <row r="15" spans="1:7" ht="15" customHeight="1" x14ac:dyDescent="0.25">
      <c r="A15" s="1242" t="s">
        <v>482</v>
      </c>
      <c r="B15" s="1243"/>
      <c r="C15" s="599"/>
      <c r="D15" s="617">
        <v>1490460</v>
      </c>
      <c r="E15" s="584">
        <f>SUM(E16,E285,E203)</f>
        <v>0</v>
      </c>
      <c r="F15" s="584">
        <f>SUM(F16,F285,F203)</f>
        <v>1490460</v>
      </c>
      <c r="G15" s="584"/>
    </row>
    <row r="16" spans="1:7" ht="15" customHeight="1" x14ac:dyDescent="0.25">
      <c r="A16" s="1239" t="s">
        <v>694</v>
      </c>
      <c r="B16" s="1239"/>
      <c r="C16" s="599"/>
      <c r="D16" s="617">
        <v>1003022</v>
      </c>
      <c r="E16" s="577">
        <f>SUM(E17,E27,E35,E39,E42,E48,E66,E78,E99,E110,E117,E125,E127,E129,E131,E139,E143,E149,E153,E175,E179,E184,E194,E197,E201)</f>
        <v>0</v>
      </c>
      <c r="F16" s="577">
        <f>SUM(F17,F27,F35,F39,F42,F48,F66,F78,F99,F110,F117,F125,F127,F129,F131,F139,F143,F149,F153,F175,F179,F184,F194,F197,F201)</f>
        <v>1003022</v>
      </c>
      <c r="G16" s="577"/>
    </row>
    <row r="17" spans="1:7" x14ac:dyDescent="0.25">
      <c r="A17" s="600">
        <v>1</v>
      </c>
      <c r="B17" s="601"/>
      <c r="C17" s="599"/>
      <c r="D17" s="617">
        <v>11096</v>
      </c>
      <c r="E17" s="577">
        <f>SUM(E18:E26)</f>
        <v>0</v>
      </c>
      <c r="F17" s="578">
        <f>SUM(F18:F26)</f>
        <v>11096</v>
      </c>
      <c r="G17" s="578"/>
    </row>
    <row r="18" spans="1:7" x14ac:dyDescent="0.25">
      <c r="A18" s="1235" t="s">
        <v>695</v>
      </c>
      <c r="B18" s="1234" t="s">
        <v>696</v>
      </c>
      <c r="C18" s="602">
        <v>2231</v>
      </c>
      <c r="D18" s="618">
        <v>2066</v>
      </c>
      <c r="E18" s="577"/>
      <c r="F18" s="578">
        <f>D18+E18</f>
        <v>2066</v>
      </c>
      <c r="G18" s="578"/>
    </row>
    <row r="19" spans="1:7" x14ac:dyDescent="0.25">
      <c r="A19" s="1235"/>
      <c r="B19" s="1234"/>
      <c r="C19" s="602">
        <v>2264</v>
      </c>
      <c r="D19" s="618">
        <v>570</v>
      </c>
      <c r="E19" s="584"/>
      <c r="F19" s="584">
        <f t="shared" ref="F19:F26" si="0">D19+E19</f>
        <v>570</v>
      </c>
      <c r="G19" s="584"/>
    </row>
    <row r="20" spans="1:7" x14ac:dyDescent="0.25">
      <c r="A20" s="1235"/>
      <c r="B20" s="1234"/>
      <c r="C20" s="602">
        <v>2279</v>
      </c>
      <c r="D20" s="618">
        <v>2400</v>
      </c>
      <c r="E20" s="584"/>
      <c r="F20" s="584">
        <f t="shared" si="0"/>
        <v>2400</v>
      </c>
      <c r="G20" s="584"/>
    </row>
    <row r="21" spans="1:7" x14ac:dyDescent="0.25">
      <c r="A21" s="1235"/>
      <c r="B21" s="1234"/>
      <c r="C21" s="602">
        <v>2314</v>
      </c>
      <c r="D21" s="618">
        <v>3225</v>
      </c>
      <c r="E21" s="584"/>
      <c r="F21" s="584">
        <f t="shared" si="0"/>
        <v>3225</v>
      </c>
      <c r="G21" s="584"/>
    </row>
    <row r="22" spans="1:7" x14ac:dyDescent="0.25">
      <c r="A22" s="1235" t="s">
        <v>697</v>
      </c>
      <c r="B22" s="1234" t="s">
        <v>698</v>
      </c>
      <c r="C22" s="602">
        <v>2262</v>
      </c>
      <c r="D22" s="618">
        <v>150</v>
      </c>
      <c r="E22" s="584"/>
      <c r="F22" s="584">
        <f t="shared" si="0"/>
        <v>150</v>
      </c>
      <c r="G22" s="584"/>
    </row>
    <row r="23" spans="1:7" x14ac:dyDescent="0.25">
      <c r="A23" s="1235"/>
      <c r="B23" s="1234"/>
      <c r="C23" s="602">
        <v>2264</v>
      </c>
      <c r="D23" s="618">
        <v>250</v>
      </c>
      <c r="E23" s="622"/>
      <c r="F23" s="622">
        <f t="shared" si="0"/>
        <v>250</v>
      </c>
      <c r="G23" s="578"/>
    </row>
    <row r="24" spans="1:7" x14ac:dyDescent="0.25">
      <c r="A24" s="1235"/>
      <c r="B24" s="1234"/>
      <c r="C24" s="602">
        <v>2312</v>
      </c>
      <c r="D24" s="618">
        <v>1335</v>
      </c>
      <c r="E24" s="622"/>
      <c r="F24" s="622">
        <f t="shared" si="0"/>
        <v>1335</v>
      </c>
      <c r="G24" s="578"/>
    </row>
    <row r="25" spans="1:7" x14ac:dyDescent="0.25">
      <c r="A25" s="1235"/>
      <c r="B25" s="1234"/>
      <c r="C25" s="602">
        <v>2361</v>
      </c>
      <c r="D25" s="618">
        <v>600</v>
      </c>
      <c r="E25" s="577"/>
      <c r="F25" s="577">
        <f t="shared" si="0"/>
        <v>600</v>
      </c>
      <c r="G25" s="577"/>
    </row>
    <row r="26" spans="1:7" x14ac:dyDescent="0.25">
      <c r="A26" s="1235"/>
      <c r="B26" s="1234"/>
      <c r="C26" s="602">
        <v>2314</v>
      </c>
      <c r="D26" s="618">
        <v>500</v>
      </c>
      <c r="E26" s="577"/>
      <c r="F26" s="578">
        <f t="shared" si="0"/>
        <v>500</v>
      </c>
      <c r="G26" s="578"/>
    </row>
    <row r="27" spans="1:7" x14ac:dyDescent="0.25">
      <c r="A27" s="600">
        <v>2</v>
      </c>
      <c r="B27" s="601" t="s">
        <v>699</v>
      </c>
      <c r="C27" s="602"/>
      <c r="D27" s="617">
        <v>6108</v>
      </c>
      <c r="E27" s="577">
        <f>SUM(E28:E34)</f>
        <v>0</v>
      </c>
      <c r="F27" s="578">
        <f>SUM(F28:F34)</f>
        <v>6108</v>
      </c>
      <c r="G27" s="578"/>
    </row>
    <row r="28" spans="1:7" x14ac:dyDescent="0.25">
      <c r="A28" s="1235" t="s">
        <v>700</v>
      </c>
      <c r="B28" s="1234" t="s">
        <v>701</v>
      </c>
      <c r="C28" s="602">
        <v>2262</v>
      </c>
      <c r="D28" s="618">
        <v>1238</v>
      </c>
      <c r="E28" s="577"/>
      <c r="F28" s="584">
        <f t="shared" ref="F28:F34" si="1">D28+E28</f>
        <v>1238</v>
      </c>
      <c r="G28" s="584"/>
    </row>
    <row r="29" spans="1:7" x14ac:dyDescent="0.25">
      <c r="A29" s="1235"/>
      <c r="B29" s="1234"/>
      <c r="C29" s="602">
        <v>2264</v>
      </c>
      <c r="D29" s="618">
        <v>427</v>
      </c>
      <c r="E29" s="585"/>
      <c r="F29" s="585">
        <f t="shared" si="1"/>
        <v>427</v>
      </c>
      <c r="G29" s="584"/>
    </row>
    <row r="30" spans="1:7" x14ac:dyDescent="0.25">
      <c r="A30" s="1235"/>
      <c r="B30" s="1234"/>
      <c r="C30" s="602">
        <v>2279</v>
      </c>
      <c r="D30" s="618">
        <v>3017</v>
      </c>
      <c r="E30" s="585"/>
      <c r="F30" s="585">
        <f t="shared" si="1"/>
        <v>3017</v>
      </c>
      <c r="G30" s="584"/>
    </row>
    <row r="31" spans="1:7" x14ac:dyDescent="0.25">
      <c r="A31" s="1235"/>
      <c r="B31" s="1234"/>
      <c r="C31" s="602">
        <v>2312</v>
      </c>
      <c r="D31" s="618">
        <v>712</v>
      </c>
      <c r="E31" s="585"/>
      <c r="F31" s="585">
        <f t="shared" si="1"/>
        <v>712</v>
      </c>
      <c r="G31" s="584"/>
    </row>
    <row r="32" spans="1:7" x14ac:dyDescent="0.25">
      <c r="A32" s="1235"/>
      <c r="B32" s="1234"/>
      <c r="C32" s="602">
        <v>2314</v>
      </c>
      <c r="D32" s="618">
        <v>300</v>
      </c>
      <c r="E32" s="623"/>
      <c r="F32" s="623">
        <f t="shared" si="1"/>
        <v>300</v>
      </c>
      <c r="G32" s="584"/>
    </row>
    <row r="33" spans="1:7" x14ac:dyDescent="0.25">
      <c r="A33" s="1235" t="s">
        <v>702</v>
      </c>
      <c r="B33" s="1234" t="s">
        <v>703</v>
      </c>
      <c r="C33" s="602">
        <v>2279</v>
      </c>
      <c r="D33" s="618">
        <v>200</v>
      </c>
      <c r="E33" s="623"/>
      <c r="F33" s="623">
        <f t="shared" si="1"/>
        <v>200</v>
      </c>
      <c r="G33" s="584"/>
    </row>
    <row r="34" spans="1:7" x14ac:dyDescent="0.25">
      <c r="A34" s="1235"/>
      <c r="B34" s="1234"/>
      <c r="C34" s="602">
        <v>2314</v>
      </c>
      <c r="D34" s="618">
        <v>214</v>
      </c>
      <c r="E34" s="585"/>
      <c r="F34" s="585">
        <f t="shared" si="1"/>
        <v>214</v>
      </c>
      <c r="G34" s="584"/>
    </row>
    <row r="35" spans="1:7" ht="15" customHeight="1" x14ac:dyDescent="0.25">
      <c r="A35" s="600">
        <v>3</v>
      </c>
      <c r="B35" s="601" t="s">
        <v>704</v>
      </c>
      <c r="C35" s="599"/>
      <c r="D35" s="617">
        <v>561</v>
      </c>
      <c r="E35" s="622">
        <f>SUM(E36:E38)</f>
        <v>0</v>
      </c>
      <c r="F35" s="622">
        <f>SUM(F36:F38)</f>
        <v>561</v>
      </c>
      <c r="G35" s="578"/>
    </row>
    <row r="36" spans="1:7" x14ac:dyDescent="0.25">
      <c r="A36" s="1235" t="s">
        <v>705</v>
      </c>
      <c r="B36" s="1234" t="s">
        <v>706</v>
      </c>
      <c r="C36" s="602">
        <v>2264</v>
      </c>
      <c r="D36" s="618">
        <v>150</v>
      </c>
      <c r="E36" s="622"/>
      <c r="F36" s="622">
        <f t="shared" ref="F36:F38" si="2">D36+E36</f>
        <v>150</v>
      </c>
      <c r="G36" s="578"/>
    </row>
    <row r="37" spans="1:7" x14ac:dyDescent="0.25">
      <c r="A37" s="1235"/>
      <c r="B37" s="1234"/>
      <c r="C37" s="602">
        <v>2279</v>
      </c>
      <c r="D37" s="618">
        <v>170</v>
      </c>
      <c r="E37" s="577"/>
      <c r="F37" s="577">
        <f t="shared" si="2"/>
        <v>170</v>
      </c>
      <c r="G37" s="577"/>
    </row>
    <row r="38" spans="1:7" x14ac:dyDescent="0.25">
      <c r="A38" s="1235"/>
      <c r="B38" s="1234"/>
      <c r="C38" s="602">
        <v>2314</v>
      </c>
      <c r="D38" s="618">
        <v>241</v>
      </c>
      <c r="E38" s="577"/>
      <c r="F38" s="578">
        <f t="shared" si="2"/>
        <v>241</v>
      </c>
      <c r="G38" s="578"/>
    </row>
    <row r="39" spans="1:7" x14ac:dyDescent="0.25">
      <c r="A39" s="600">
        <v>4</v>
      </c>
      <c r="B39" s="601" t="s">
        <v>707</v>
      </c>
      <c r="C39" s="599"/>
      <c r="D39" s="617">
        <v>10000</v>
      </c>
      <c r="E39" s="577">
        <f>SUM(E40:E41)</f>
        <v>0</v>
      </c>
      <c r="F39" s="578">
        <f>SUM(F40:F41)</f>
        <v>10000</v>
      </c>
      <c r="G39" s="578"/>
    </row>
    <row r="40" spans="1:7" x14ac:dyDescent="0.25">
      <c r="A40" s="603" t="s">
        <v>708</v>
      </c>
      <c r="B40" s="604" t="s">
        <v>709</v>
      </c>
      <c r="C40" s="602">
        <v>2279</v>
      </c>
      <c r="D40" s="618">
        <v>6000</v>
      </c>
      <c r="E40" s="577"/>
      <c r="F40" s="584">
        <f t="shared" ref="F40:F41" si="3">D40+E40</f>
        <v>6000</v>
      </c>
      <c r="G40" s="584"/>
    </row>
    <row r="41" spans="1:7" x14ac:dyDescent="0.25">
      <c r="A41" s="603" t="s">
        <v>710</v>
      </c>
      <c r="B41" s="604" t="s">
        <v>711</v>
      </c>
      <c r="C41" s="602">
        <v>2279</v>
      </c>
      <c r="D41" s="618">
        <v>4000</v>
      </c>
      <c r="E41" s="585"/>
      <c r="F41" s="585">
        <f t="shared" si="3"/>
        <v>4000</v>
      </c>
      <c r="G41" s="584"/>
    </row>
    <row r="42" spans="1:7" x14ac:dyDescent="0.25">
      <c r="A42" s="600">
        <v>5</v>
      </c>
      <c r="B42" s="601" t="s">
        <v>712</v>
      </c>
      <c r="C42" s="599"/>
      <c r="D42" s="617">
        <v>1710</v>
      </c>
      <c r="E42" s="585">
        <f>SUM(E43:E47)</f>
        <v>0</v>
      </c>
      <c r="F42" s="585">
        <f>SUM(F43:F47)</f>
        <v>1710</v>
      </c>
      <c r="G42" s="584"/>
    </row>
    <row r="43" spans="1:7" x14ac:dyDescent="0.25">
      <c r="A43" s="1235" t="s">
        <v>713</v>
      </c>
      <c r="B43" s="1234" t="s">
        <v>714</v>
      </c>
      <c r="C43" s="602">
        <v>2261</v>
      </c>
      <c r="D43" s="618">
        <v>143</v>
      </c>
      <c r="E43" s="585"/>
      <c r="F43" s="585">
        <f t="shared" ref="F43:F47" si="4">D43+E43</f>
        <v>143</v>
      </c>
      <c r="G43" s="584"/>
    </row>
    <row r="44" spans="1:7" x14ac:dyDescent="0.25">
      <c r="A44" s="1235"/>
      <c r="B44" s="1234"/>
      <c r="C44" s="602">
        <v>2262</v>
      </c>
      <c r="D44" s="618">
        <v>285</v>
      </c>
      <c r="E44" s="584"/>
      <c r="F44" s="584">
        <f t="shared" si="4"/>
        <v>285</v>
      </c>
      <c r="G44" s="584"/>
    </row>
    <row r="45" spans="1:7" x14ac:dyDescent="0.25">
      <c r="A45" s="1235"/>
      <c r="B45" s="1234"/>
      <c r="C45" s="602">
        <v>2264</v>
      </c>
      <c r="D45" s="618">
        <v>570</v>
      </c>
      <c r="E45" s="584"/>
      <c r="F45" s="584">
        <f t="shared" si="4"/>
        <v>570</v>
      </c>
      <c r="G45" s="584"/>
    </row>
    <row r="46" spans="1:7" x14ac:dyDescent="0.25">
      <c r="A46" s="1235"/>
      <c r="B46" s="1234"/>
      <c r="C46" s="602">
        <v>2279</v>
      </c>
      <c r="D46" s="618">
        <v>427</v>
      </c>
      <c r="E46" s="584"/>
      <c r="F46" s="584">
        <f t="shared" si="4"/>
        <v>427</v>
      </c>
      <c r="G46" s="584"/>
    </row>
    <row r="47" spans="1:7" x14ac:dyDescent="0.25">
      <c r="A47" s="1235"/>
      <c r="B47" s="1234"/>
      <c r="C47" s="602">
        <v>2314</v>
      </c>
      <c r="D47" s="618">
        <v>285</v>
      </c>
      <c r="E47" s="584"/>
      <c r="F47" s="584">
        <f t="shared" si="4"/>
        <v>285</v>
      </c>
      <c r="G47" s="584"/>
    </row>
    <row r="48" spans="1:7" x14ac:dyDescent="0.25">
      <c r="A48" s="600">
        <v>6</v>
      </c>
      <c r="B48" s="601" t="s">
        <v>715</v>
      </c>
      <c r="C48" s="599"/>
      <c r="D48" s="617">
        <v>3670</v>
      </c>
      <c r="E48" s="584">
        <f>SUM(E49:E65)</f>
        <v>0</v>
      </c>
      <c r="F48" s="584">
        <f>SUM(F49:F65)</f>
        <v>3670</v>
      </c>
      <c r="G48" s="584"/>
    </row>
    <row r="49" spans="1:7" x14ac:dyDescent="0.25">
      <c r="A49" s="1235" t="s">
        <v>716</v>
      </c>
      <c r="B49" s="1234" t="s">
        <v>717</v>
      </c>
      <c r="C49" s="602">
        <v>2279</v>
      </c>
      <c r="D49" s="618">
        <v>100</v>
      </c>
      <c r="E49" s="584"/>
      <c r="F49" s="584">
        <f t="shared" ref="F49:F65" si="5">D49+E49</f>
        <v>100</v>
      </c>
      <c r="G49" s="584"/>
    </row>
    <row r="50" spans="1:7" x14ac:dyDescent="0.25">
      <c r="A50" s="1235"/>
      <c r="B50" s="1234"/>
      <c r="C50" s="602">
        <v>2314</v>
      </c>
      <c r="D50" s="618">
        <v>150</v>
      </c>
      <c r="E50" s="584"/>
      <c r="F50" s="584">
        <f t="shared" si="5"/>
        <v>150</v>
      </c>
      <c r="G50" s="584"/>
    </row>
    <row r="51" spans="1:7" x14ac:dyDescent="0.25">
      <c r="A51" s="1235" t="s">
        <v>508</v>
      </c>
      <c r="B51" s="1234" t="s">
        <v>718</v>
      </c>
      <c r="C51" s="602">
        <v>2279</v>
      </c>
      <c r="D51" s="618">
        <v>100</v>
      </c>
      <c r="E51" s="622"/>
      <c r="F51" s="622">
        <f t="shared" si="5"/>
        <v>100</v>
      </c>
      <c r="G51" s="578"/>
    </row>
    <row r="52" spans="1:7" x14ac:dyDescent="0.25">
      <c r="A52" s="1235"/>
      <c r="B52" s="1234"/>
      <c r="C52" s="602">
        <v>2314</v>
      </c>
      <c r="D52" s="618">
        <v>150</v>
      </c>
      <c r="E52" s="622"/>
      <c r="F52" s="622">
        <f t="shared" si="5"/>
        <v>150</v>
      </c>
      <c r="G52" s="578"/>
    </row>
    <row r="53" spans="1:7" x14ac:dyDescent="0.25">
      <c r="A53" s="1235" t="s">
        <v>719</v>
      </c>
      <c r="B53" s="1234" t="s">
        <v>720</v>
      </c>
      <c r="C53" s="602">
        <v>2262</v>
      </c>
      <c r="D53" s="618">
        <v>100</v>
      </c>
      <c r="E53" s="577"/>
      <c r="F53" s="577">
        <f t="shared" si="5"/>
        <v>100</v>
      </c>
      <c r="G53" s="577"/>
    </row>
    <row r="54" spans="1:7" x14ac:dyDescent="0.25">
      <c r="A54" s="1235"/>
      <c r="B54" s="1234"/>
      <c r="C54" s="602">
        <v>2264</v>
      </c>
      <c r="D54" s="618">
        <v>150</v>
      </c>
      <c r="E54" s="577"/>
      <c r="F54" s="578">
        <f t="shared" si="5"/>
        <v>150</v>
      </c>
      <c r="G54" s="578"/>
    </row>
    <row r="55" spans="1:7" x14ac:dyDescent="0.25">
      <c r="A55" s="1235"/>
      <c r="B55" s="1234"/>
      <c r="C55" s="602">
        <v>2279</v>
      </c>
      <c r="D55" s="618">
        <v>100</v>
      </c>
      <c r="E55" s="577"/>
      <c r="F55" s="578">
        <f t="shared" si="5"/>
        <v>100</v>
      </c>
      <c r="G55" s="578"/>
    </row>
    <row r="56" spans="1:7" x14ac:dyDescent="0.25">
      <c r="A56" s="1235"/>
      <c r="B56" s="1234"/>
      <c r="C56" s="602">
        <v>2314</v>
      </c>
      <c r="D56" s="618">
        <v>100</v>
      </c>
      <c r="E56" s="584"/>
      <c r="F56" s="584">
        <f t="shared" si="5"/>
        <v>100</v>
      </c>
      <c r="G56" s="584"/>
    </row>
    <row r="57" spans="1:7" x14ac:dyDescent="0.25">
      <c r="A57" s="603" t="s">
        <v>721</v>
      </c>
      <c r="B57" s="604" t="s">
        <v>722</v>
      </c>
      <c r="C57" s="605">
        <v>2279</v>
      </c>
      <c r="D57" s="619">
        <v>650</v>
      </c>
      <c r="E57" s="584"/>
      <c r="F57" s="584">
        <f t="shared" si="5"/>
        <v>650</v>
      </c>
      <c r="G57" s="584"/>
    </row>
    <row r="58" spans="1:7" x14ac:dyDescent="0.25">
      <c r="A58" s="1235" t="s">
        <v>723</v>
      </c>
      <c r="B58" s="1234" t="s">
        <v>724</v>
      </c>
      <c r="C58" s="605">
        <v>2311</v>
      </c>
      <c r="D58" s="619">
        <v>70</v>
      </c>
      <c r="E58" s="584"/>
      <c r="F58" s="584">
        <f t="shared" si="5"/>
        <v>70</v>
      </c>
      <c r="G58" s="584"/>
    </row>
    <row r="59" spans="1:7" x14ac:dyDescent="0.25">
      <c r="A59" s="1235"/>
      <c r="B59" s="1234"/>
      <c r="C59" s="605">
        <v>2312</v>
      </c>
      <c r="D59" s="619">
        <v>120</v>
      </c>
      <c r="E59" s="622"/>
      <c r="F59" s="622">
        <f t="shared" si="5"/>
        <v>120</v>
      </c>
      <c r="G59" s="578"/>
    </row>
    <row r="60" spans="1:7" x14ac:dyDescent="0.25">
      <c r="A60" s="1235"/>
      <c r="B60" s="1234"/>
      <c r="C60" s="602">
        <v>2314</v>
      </c>
      <c r="D60" s="618">
        <v>80</v>
      </c>
      <c r="E60" s="622"/>
      <c r="F60" s="622">
        <f t="shared" si="5"/>
        <v>80</v>
      </c>
      <c r="G60" s="578"/>
    </row>
    <row r="61" spans="1:7" x14ac:dyDescent="0.25">
      <c r="A61" s="1235" t="s">
        <v>725</v>
      </c>
      <c r="B61" s="1234" t="s">
        <v>726</v>
      </c>
      <c r="C61" s="605">
        <v>2262</v>
      </c>
      <c r="D61" s="619">
        <v>150</v>
      </c>
      <c r="E61" s="577"/>
      <c r="F61" s="577">
        <f t="shared" si="5"/>
        <v>150</v>
      </c>
      <c r="G61" s="577"/>
    </row>
    <row r="62" spans="1:7" x14ac:dyDescent="0.25">
      <c r="A62" s="1235"/>
      <c r="B62" s="1234"/>
      <c r="C62" s="605">
        <v>2264</v>
      </c>
      <c r="D62" s="619">
        <v>150</v>
      </c>
      <c r="E62" s="577"/>
      <c r="F62" s="578">
        <f t="shared" si="5"/>
        <v>150</v>
      </c>
      <c r="G62" s="578"/>
    </row>
    <row r="63" spans="1:7" x14ac:dyDescent="0.25">
      <c r="A63" s="1235"/>
      <c r="B63" s="1234"/>
      <c r="C63" s="605">
        <v>2279</v>
      </c>
      <c r="D63" s="619">
        <v>200</v>
      </c>
      <c r="E63" s="584"/>
      <c r="F63" s="584">
        <f t="shared" si="5"/>
        <v>200</v>
      </c>
      <c r="G63" s="584"/>
    </row>
    <row r="64" spans="1:7" x14ac:dyDescent="0.25">
      <c r="A64" s="1235"/>
      <c r="B64" s="1234"/>
      <c r="C64" s="602">
        <v>2314</v>
      </c>
      <c r="D64" s="618">
        <v>200</v>
      </c>
      <c r="E64" s="584"/>
      <c r="F64" s="584">
        <f t="shared" si="5"/>
        <v>200</v>
      </c>
      <c r="G64" s="584"/>
    </row>
    <row r="65" spans="1:7" x14ac:dyDescent="0.25">
      <c r="A65" s="606" t="s">
        <v>727</v>
      </c>
      <c r="B65" s="604" t="s">
        <v>728</v>
      </c>
      <c r="C65" s="605">
        <v>2279</v>
      </c>
      <c r="D65" s="619">
        <v>1100</v>
      </c>
      <c r="E65" s="584"/>
      <c r="F65" s="584">
        <f t="shared" si="5"/>
        <v>1100</v>
      </c>
      <c r="G65" s="584"/>
    </row>
    <row r="66" spans="1:7" x14ac:dyDescent="0.25">
      <c r="A66" s="600">
        <v>7</v>
      </c>
      <c r="B66" s="601" t="s">
        <v>729</v>
      </c>
      <c r="C66" s="599"/>
      <c r="D66" s="617">
        <v>1578</v>
      </c>
      <c r="E66" s="622">
        <f>SUM(E67:E77)</f>
        <v>0</v>
      </c>
      <c r="F66" s="622">
        <f>SUM(F67:F77)</f>
        <v>1578</v>
      </c>
      <c r="G66" s="578"/>
    </row>
    <row r="67" spans="1:7" x14ac:dyDescent="0.25">
      <c r="A67" s="1235" t="s">
        <v>730</v>
      </c>
      <c r="B67" s="1234" t="s">
        <v>731</v>
      </c>
      <c r="C67" s="602">
        <v>2261</v>
      </c>
      <c r="D67" s="618">
        <v>144</v>
      </c>
      <c r="E67" s="622"/>
      <c r="F67" s="622">
        <f t="shared" ref="F67:F77" si="6">D67+E67</f>
        <v>144</v>
      </c>
      <c r="G67" s="578"/>
    </row>
    <row r="68" spans="1:7" x14ac:dyDescent="0.25">
      <c r="A68" s="1235"/>
      <c r="B68" s="1234"/>
      <c r="C68" s="602">
        <v>2264</v>
      </c>
      <c r="D68" s="618">
        <v>72</v>
      </c>
      <c r="E68" s="577"/>
      <c r="F68" s="577">
        <f t="shared" si="6"/>
        <v>72</v>
      </c>
      <c r="G68" s="577"/>
    </row>
    <row r="69" spans="1:7" x14ac:dyDescent="0.25">
      <c r="A69" s="1235"/>
      <c r="B69" s="1234"/>
      <c r="C69" s="602">
        <v>2314</v>
      </c>
      <c r="D69" s="618">
        <v>285</v>
      </c>
      <c r="E69" s="577"/>
      <c r="F69" s="578">
        <f t="shared" si="6"/>
        <v>285</v>
      </c>
      <c r="G69" s="578"/>
    </row>
    <row r="70" spans="1:7" x14ac:dyDescent="0.25">
      <c r="A70" s="1235" t="s">
        <v>732</v>
      </c>
      <c r="B70" s="1234" t="s">
        <v>733</v>
      </c>
      <c r="C70" s="602">
        <v>2261</v>
      </c>
      <c r="D70" s="618">
        <v>72</v>
      </c>
      <c r="E70" s="577"/>
      <c r="F70" s="578">
        <f t="shared" si="6"/>
        <v>72</v>
      </c>
      <c r="G70" s="578"/>
    </row>
    <row r="71" spans="1:7" x14ac:dyDescent="0.25">
      <c r="A71" s="1235"/>
      <c r="B71" s="1234"/>
      <c r="C71" s="602">
        <v>2264</v>
      </c>
      <c r="D71" s="618">
        <v>72</v>
      </c>
      <c r="E71" s="584"/>
      <c r="F71" s="584">
        <f t="shared" si="6"/>
        <v>72</v>
      </c>
      <c r="G71" s="584"/>
    </row>
    <row r="72" spans="1:7" x14ac:dyDescent="0.25">
      <c r="A72" s="1235"/>
      <c r="B72" s="1234"/>
      <c r="C72" s="602">
        <v>2314</v>
      </c>
      <c r="D72" s="618">
        <v>150</v>
      </c>
      <c r="E72" s="584"/>
      <c r="F72" s="584">
        <f t="shared" si="6"/>
        <v>150</v>
      </c>
      <c r="G72" s="584"/>
    </row>
    <row r="73" spans="1:7" x14ac:dyDescent="0.25">
      <c r="A73" s="1233" t="s">
        <v>734</v>
      </c>
      <c r="B73" s="1234" t="s">
        <v>735</v>
      </c>
      <c r="C73" s="602">
        <v>2261</v>
      </c>
      <c r="D73" s="618">
        <v>144</v>
      </c>
      <c r="E73" s="584"/>
      <c r="F73" s="584">
        <f t="shared" si="6"/>
        <v>144</v>
      </c>
      <c r="G73" s="584"/>
    </row>
    <row r="74" spans="1:7" x14ac:dyDescent="0.25">
      <c r="A74" s="1233"/>
      <c r="B74" s="1234"/>
      <c r="C74" s="602">
        <v>2264</v>
      </c>
      <c r="D74" s="618">
        <v>72</v>
      </c>
      <c r="E74" s="584"/>
      <c r="F74" s="584">
        <f t="shared" si="6"/>
        <v>72</v>
      </c>
      <c r="G74" s="584"/>
    </row>
    <row r="75" spans="1:7" x14ac:dyDescent="0.25">
      <c r="A75" s="1233"/>
      <c r="B75" s="1234"/>
      <c r="C75" s="602">
        <v>2314</v>
      </c>
      <c r="D75" s="618">
        <v>285</v>
      </c>
      <c r="E75" s="622"/>
      <c r="F75" s="622">
        <f t="shared" si="6"/>
        <v>285</v>
      </c>
      <c r="G75" s="578"/>
    </row>
    <row r="76" spans="1:7" x14ac:dyDescent="0.25">
      <c r="A76" s="1235" t="s">
        <v>736</v>
      </c>
      <c r="B76" s="1234" t="s">
        <v>737</v>
      </c>
      <c r="C76" s="602">
        <v>2261</v>
      </c>
      <c r="D76" s="618">
        <v>72</v>
      </c>
      <c r="E76" s="622"/>
      <c r="F76" s="622">
        <f t="shared" si="6"/>
        <v>72</v>
      </c>
      <c r="G76" s="578"/>
    </row>
    <row r="77" spans="1:7" x14ac:dyDescent="0.25">
      <c r="A77" s="1235"/>
      <c r="B77" s="1234"/>
      <c r="C77" s="602">
        <v>2314</v>
      </c>
      <c r="D77" s="618">
        <v>210</v>
      </c>
      <c r="E77" s="577"/>
      <c r="F77" s="577">
        <f t="shared" si="6"/>
        <v>210</v>
      </c>
      <c r="G77" s="577"/>
    </row>
    <row r="78" spans="1:7" x14ac:dyDescent="0.25">
      <c r="A78" s="600">
        <v>8</v>
      </c>
      <c r="B78" s="601" t="s">
        <v>738</v>
      </c>
      <c r="C78" s="599"/>
      <c r="D78" s="617">
        <v>4801</v>
      </c>
      <c r="E78" s="577">
        <f>SUM(E79:E98)</f>
        <v>0</v>
      </c>
      <c r="F78" s="578">
        <f>SUM(F79:F98)</f>
        <v>4801</v>
      </c>
      <c r="G78" s="578"/>
    </row>
    <row r="79" spans="1:7" x14ac:dyDescent="0.25">
      <c r="A79" s="603" t="s">
        <v>739</v>
      </c>
      <c r="B79" s="604" t="s">
        <v>740</v>
      </c>
      <c r="C79" s="602">
        <v>2279</v>
      </c>
      <c r="D79" s="618">
        <v>84</v>
      </c>
      <c r="E79" s="577"/>
      <c r="F79" s="578">
        <f t="shared" ref="F79:F98" si="7">D79+E79</f>
        <v>84</v>
      </c>
      <c r="G79" s="578"/>
    </row>
    <row r="80" spans="1:7" x14ac:dyDescent="0.25">
      <c r="A80" s="603" t="s">
        <v>741</v>
      </c>
      <c r="B80" s="604" t="s">
        <v>742</v>
      </c>
      <c r="C80" s="602">
        <v>2279</v>
      </c>
      <c r="D80" s="618">
        <v>108</v>
      </c>
      <c r="E80" s="584"/>
      <c r="F80" s="584">
        <f t="shared" si="7"/>
        <v>108</v>
      </c>
      <c r="G80" s="584"/>
    </row>
    <row r="81" spans="1:7" x14ac:dyDescent="0.25">
      <c r="A81" s="603" t="s">
        <v>743</v>
      </c>
      <c r="B81" s="604" t="s">
        <v>744</v>
      </c>
      <c r="C81" s="602">
        <v>2279</v>
      </c>
      <c r="D81" s="618">
        <v>108</v>
      </c>
      <c r="E81" s="584"/>
      <c r="F81" s="584">
        <f t="shared" si="7"/>
        <v>108</v>
      </c>
      <c r="G81" s="584"/>
    </row>
    <row r="82" spans="1:7" x14ac:dyDescent="0.25">
      <c r="A82" s="603" t="s">
        <v>745</v>
      </c>
      <c r="B82" s="604" t="s">
        <v>746</v>
      </c>
      <c r="C82" s="602">
        <v>2279</v>
      </c>
      <c r="D82" s="618">
        <v>186</v>
      </c>
      <c r="E82" s="584"/>
      <c r="F82" s="584">
        <f t="shared" si="7"/>
        <v>186</v>
      </c>
      <c r="G82" s="584"/>
    </row>
    <row r="83" spans="1:7" x14ac:dyDescent="0.25">
      <c r="A83" s="603" t="s">
        <v>747</v>
      </c>
      <c r="B83" s="604" t="s">
        <v>748</v>
      </c>
      <c r="C83" s="602">
        <v>2279</v>
      </c>
      <c r="D83" s="618">
        <v>288</v>
      </c>
      <c r="E83" s="622"/>
      <c r="F83" s="622">
        <f t="shared" si="7"/>
        <v>288</v>
      </c>
      <c r="G83" s="578"/>
    </row>
    <row r="84" spans="1:7" x14ac:dyDescent="0.25">
      <c r="A84" s="603" t="s">
        <v>749</v>
      </c>
      <c r="B84" s="604" t="s">
        <v>750</v>
      </c>
      <c r="C84" s="602">
        <v>2279</v>
      </c>
      <c r="D84" s="618">
        <v>216</v>
      </c>
      <c r="E84" s="622"/>
      <c r="F84" s="622">
        <f t="shared" si="7"/>
        <v>216</v>
      </c>
      <c r="G84" s="578"/>
    </row>
    <row r="85" spans="1:7" x14ac:dyDescent="0.25">
      <c r="A85" s="603" t="s">
        <v>751</v>
      </c>
      <c r="B85" s="604" t="s">
        <v>752</v>
      </c>
      <c r="C85" s="602">
        <v>2279</v>
      </c>
      <c r="D85" s="618">
        <v>360</v>
      </c>
      <c r="E85" s="577"/>
      <c r="F85" s="577">
        <f t="shared" si="7"/>
        <v>360</v>
      </c>
      <c r="G85" s="577"/>
    </row>
    <row r="86" spans="1:7" x14ac:dyDescent="0.25">
      <c r="A86" s="603" t="s">
        <v>753</v>
      </c>
      <c r="B86" s="604" t="s">
        <v>754</v>
      </c>
      <c r="C86" s="602">
        <v>2279</v>
      </c>
      <c r="D86" s="618">
        <v>120</v>
      </c>
      <c r="E86" s="577"/>
      <c r="F86" s="578">
        <f t="shared" si="7"/>
        <v>120</v>
      </c>
      <c r="G86" s="578"/>
    </row>
    <row r="87" spans="1:7" x14ac:dyDescent="0.25">
      <c r="A87" s="603" t="s">
        <v>755</v>
      </c>
      <c r="B87" s="604" t="s">
        <v>756</v>
      </c>
      <c r="C87" s="602">
        <v>2279</v>
      </c>
      <c r="D87" s="618">
        <v>72</v>
      </c>
      <c r="E87" s="577"/>
      <c r="F87" s="578">
        <f t="shared" si="7"/>
        <v>72</v>
      </c>
      <c r="G87" s="578"/>
    </row>
    <row r="88" spans="1:7" x14ac:dyDescent="0.25">
      <c r="A88" s="603" t="s">
        <v>757</v>
      </c>
      <c r="B88" s="604" t="s">
        <v>758</v>
      </c>
      <c r="C88" s="602">
        <v>2279</v>
      </c>
      <c r="D88" s="618">
        <v>132</v>
      </c>
      <c r="E88" s="584"/>
      <c r="F88" s="584">
        <f t="shared" si="7"/>
        <v>132</v>
      </c>
      <c r="G88" s="584"/>
    </row>
    <row r="89" spans="1:7" x14ac:dyDescent="0.25">
      <c r="A89" s="603" t="s">
        <v>759</v>
      </c>
      <c r="B89" s="604" t="s">
        <v>760</v>
      </c>
      <c r="C89" s="602">
        <v>2279</v>
      </c>
      <c r="D89" s="618">
        <v>210</v>
      </c>
      <c r="E89" s="584"/>
      <c r="F89" s="584">
        <f t="shared" si="7"/>
        <v>210</v>
      </c>
      <c r="G89" s="584"/>
    </row>
    <row r="90" spans="1:7" x14ac:dyDescent="0.25">
      <c r="A90" s="603" t="s">
        <v>761</v>
      </c>
      <c r="B90" s="604" t="s">
        <v>762</v>
      </c>
      <c r="C90" s="602">
        <v>2279</v>
      </c>
      <c r="D90" s="618">
        <v>72</v>
      </c>
      <c r="E90" s="584"/>
      <c r="F90" s="584">
        <f t="shared" si="7"/>
        <v>72</v>
      </c>
      <c r="G90" s="584"/>
    </row>
    <row r="91" spans="1:7" x14ac:dyDescent="0.25">
      <c r="A91" s="603" t="s">
        <v>763</v>
      </c>
      <c r="B91" s="604" t="s">
        <v>764</v>
      </c>
      <c r="C91" s="602">
        <v>2279</v>
      </c>
      <c r="D91" s="618">
        <v>84</v>
      </c>
      <c r="E91" s="584"/>
      <c r="F91" s="584">
        <f t="shared" si="7"/>
        <v>84</v>
      </c>
      <c r="G91" s="584"/>
    </row>
    <row r="92" spans="1:7" x14ac:dyDescent="0.25">
      <c r="A92" s="1235" t="s">
        <v>765</v>
      </c>
      <c r="B92" s="1234" t="s">
        <v>766</v>
      </c>
      <c r="C92" s="602">
        <v>2264</v>
      </c>
      <c r="D92" s="618">
        <v>144</v>
      </c>
      <c r="E92" s="584"/>
      <c r="F92" s="584">
        <f t="shared" si="7"/>
        <v>144</v>
      </c>
      <c r="G92" s="584"/>
    </row>
    <row r="93" spans="1:7" x14ac:dyDescent="0.25">
      <c r="A93" s="1235"/>
      <c r="B93" s="1234"/>
      <c r="C93" s="602">
        <v>2279</v>
      </c>
      <c r="D93" s="618">
        <v>294</v>
      </c>
      <c r="E93" s="622"/>
      <c r="F93" s="622">
        <f t="shared" si="7"/>
        <v>294</v>
      </c>
      <c r="G93" s="578"/>
    </row>
    <row r="94" spans="1:7" x14ac:dyDescent="0.25">
      <c r="A94" s="1235"/>
      <c r="B94" s="1234"/>
      <c r="C94" s="602">
        <v>2312</v>
      </c>
      <c r="D94" s="618">
        <v>150</v>
      </c>
      <c r="E94" s="622"/>
      <c r="F94" s="622">
        <f t="shared" si="7"/>
        <v>150</v>
      </c>
      <c r="G94" s="578"/>
    </row>
    <row r="95" spans="1:7" x14ac:dyDescent="0.25">
      <c r="A95" s="1235"/>
      <c r="B95" s="1234"/>
      <c r="C95" s="602">
        <v>2314</v>
      </c>
      <c r="D95" s="618">
        <v>400</v>
      </c>
      <c r="E95" s="577"/>
      <c r="F95" s="577">
        <f t="shared" si="7"/>
        <v>400</v>
      </c>
      <c r="G95" s="577"/>
    </row>
    <row r="96" spans="1:7" x14ac:dyDescent="0.25">
      <c r="A96" s="603" t="s">
        <v>767</v>
      </c>
      <c r="B96" s="604" t="s">
        <v>768</v>
      </c>
      <c r="C96" s="602">
        <v>2314</v>
      </c>
      <c r="D96" s="618">
        <v>428</v>
      </c>
      <c r="E96" s="577"/>
      <c r="F96" s="578">
        <f t="shared" si="7"/>
        <v>428</v>
      </c>
      <c r="G96" s="578"/>
    </row>
    <row r="97" spans="1:7" x14ac:dyDescent="0.25">
      <c r="A97" s="607" t="s">
        <v>769</v>
      </c>
      <c r="B97" s="604" t="s">
        <v>770</v>
      </c>
      <c r="C97" s="602">
        <v>2314</v>
      </c>
      <c r="D97" s="618">
        <v>345</v>
      </c>
      <c r="E97" s="584"/>
      <c r="F97" s="584">
        <f t="shared" si="7"/>
        <v>345</v>
      </c>
      <c r="G97" s="584"/>
    </row>
    <row r="98" spans="1:7" x14ac:dyDescent="0.25">
      <c r="A98" s="603" t="s">
        <v>771</v>
      </c>
      <c r="B98" s="604" t="s">
        <v>772</v>
      </c>
      <c r="C98" s="602">
        <v>2279</v>
      </c>
      <c r="D98" s="618">
        <v>1000</v>
      </c>
      <c r="E98" s="584"/>
      <c r="F98" s="584">
        <f t="shared" si="7"/>
        <v>1000</v>
      </c>
      <c r="G98" s="584"/>
    </row>
    <row r="99" spans="1:7" x14ac:dyDescent="0.25">
      <c r="A99" s="600">
        <v>9</v>
      </c>
      <c r="B99" s="601" t="s">
        <v>773</v>
      </c>
      <c r="C99" s="599"/>
      <c r="D99" s="617">
        <v>2688</v>
      </c>
      <c r="E99" s="584">
        <f>SUM(E100:E109)</f>
        <v>0</v>
      </c>
      <c r="F99" s="584">
        <f>SUM(F100:F109)</f>
        <v>2688</v>
      </c>
      <c r="G99" s="584"/>
    </row>
    <row r="100" spans="1:7" x14ac:dyDescent="0.25">
      <c r="A100" s="603" t="s">
        <v>774</v>
      </c>
      <c r="B100" s="604" t="s">
        <v>775</v>
      </c>
      <c r="C100" s="602">
        <v>2279</v>
      </c>
      <c r="D100" s="618">
        <v>342</v>
      </c>
      <c r="E100" s="622"/>
      <c r="F100" s="622">
        <f t="shared" ref="F100:F109" si="8">D100+E100</f>
        <v>342</v>
      </c>
      <c r="G100" s="578"/>
    </row>
    <row r="101" spans="1:7" x14ac:dyDescent="0.25">
      <c r="A101" s="603" t="s">
        <v>776</v>
      </c>
      <c r="B101" s="604" t="s">
        <v>777</v>
      </c>
      <c r="C101" s="602">
        <v>2279</v>
      </c>
      <c r="D101" s="618">
        <v>426</v>
      </c>
      <c r="E101" s="622"/>
      <c r="F101" s="622">
        <f t="shared" si="8"/>
        <v>426</v>
      </c>
      <c r="G101" s="578"/>
    </row>
    <row r="102" spans="1:7" x14ac:dyDescent="0.25">
      <c r="A102" s="603" t="s">
        <v>778</v>
      </c>
      <c r="B102" s="604" t="s">
        <v>779</v>
      </c>
      <c r="C102" s="602">
        <v>2279</v>
      </c>
      <c r="D102" s="618">
        <v>171</v>
      </c>
      <c r="E102" s="577"/>
      <c r="F102" s="577">
        <f t="shared" si="8"/>
        <v>171</v>
      </c>
      <c r="G102" s="577"/>
    </row>
    <row r="103" spans="1:7" x14ac:dyDescent="0.25">
      <c r="A103" s="603" t="s">
        <v>780</v>
      </c>
      <c r="B103" s="604" t="s">
        <v>781</v>
      </c>
      <c r="C103" s="602">
        <v>2279</v>
      </c>
      <c r="D103" s="618">
        <v>171</v>
      </c>
      <c r="E103" s="577"/>
      <c r="F103" s="578">
        <f t="shared" si="8"/>
        <v>171</v>
      </c>
      <c r="G103" s="578"/>
    </row>
    <row r="104" spans="1:7" x14ac:dyDescent="0.25">
      <c r="A104" s="603" t="s">
        <v>782</v>
      </c>
      <c r="B104" s="604" t="s">
        <v>783</v>
      </c>
      <c r="C104" s="602">
        <v>2279</v>
      </c>
      <c r="D104" s="618">
        <v>220</v>
      </c>
      <c r="E104" s="577"/>
      <c r="F104" s="578">
        <f t="shared" si="8"/>
        <v>220</v>
      </c>
      <c r="G104" s="578"/>
    </row>
    <row r="105" spans="1:7" x14ac:dyDescent="0.25">
      <c r="A105" s="603" t="s">
        <v>784</v>
      </c>
      <c r="B105" s="604" t="s">
        <v>785</v>
      </c>
      <c r="C105" s="602">
        <v>2279</v>
      </c>
      <c r="D105" s="618">
        <v>150</v>
      </c>
      <c r="E105" s="584"/>
      <c r="F105" s="584">
        <f t="shared" si="8"/>
        <v>150</v>
      </c>
      <c r="G105" s="584"/>
    </row>
    <row r="106" spans="1:7" x14ac:dyDescent="0.25">
      <c r="A106" s="606" t="s">
        <v>786</v>
      </c>
      <c r="B106" s="604" t="s">
        <v>787</v>
      </c>
      <c r="C106" s="602">
        <v>2279</v>
      </c>
      <c r="D106" s="618">
        <v>150</v>
      </c>
      <c r="E106" s="584"/>
      <c r="F106" s="584">
        <f t="shared" si="8"/>
        <v>150</v>
      </c>
      <c r="G106" s="584"/>
    </row>
    <row r="107" spans="1:7" x14ac:dyDescent="0.25">
      <c r="A107" s="603" t="s">
        <v>788</v>
      </c>
      <c r="B107" s="604" t="s">
        <v>789</v>
      </c>
      <c r="C107" s="602">
        <v>2279</v>
      </c>
      <c r="D107" s="618">
        <v>618</v>
      </c>
      <c r="E107" s="584"/>
      <c r="F107" s="584">
        <f t="shared" si="8"/>
        <v>618</v>
      </c>
      <c r="G107" s="584"/>
    </row>
    <row r="108" spans="1:7" x14ac:dyDescent="0.25">
      <c r="A108" s="603" t="s">
        <v>790</v>
      </c>
      <c r="B108" s="604" t="s">
        <v>791</v>
      </c>
      <c r="C108" s="602">
        <v>2279</v>
      </c>
      <c r="D108" s="618">
        <v>220</v>
      </c>
      <c r="E108" s="584"/>
      <c r="F108" s="584">
        <f t="shared" si="8"/>
        <v>220</v>
      </c>
      <c r="G108" s="584"/>
    </row>
    <row r="109" spans="1:7" x14ac:dyDescent="0.25">
      <c r="A109" s="603" t="s">
        <v>792</v>
      </c>
      <c r="B109" s="604" t="s">
        <v>793</v>
      </c>
      <c r="C109" s="602">
        <v>2279</v>
      </c>
      <c r="D109" s="618">
        <v>220</v>
      </c>
      <c r="E109" s="622"/>
      <c r="F109" s="622">
        <f t="shared" si="8"/>
        <v>220</v>
      </c>
      <c r="G109" s="578"/>
    </row>
    <row r="110" spans="1:7" x14ac:dyDescent="0.25">
      <c r="A110" s="600">
        <v>10</v>
      </c>
      <c r="B110" s="601" t="s">
        <v>794</v>
      </c>
      <c r="C110" s="599"/>
      <c r="D110" s="617">
        <v>6477</v>
      </c>
      <c r="E110" s="622">
        <f>SUM(E111:E116)</f>
        <v>0</v>
      </c>
      <c r="F110" s="622">
        <f>SUM(F111:F116)</f>
        <v>6477</v>
      </c>
      <c r="G110" s="578"/>
    </row>
    <row r="111" spans="1:7" x14ac:dyDescent="0.25">
      <c r="A111" s="1235" t="s">
        <v>795</v>
      </c>
      <c r="B111" s="1234" t="s">
        <v>796</v>
      </c>
      <c r="C111" s="602">
        <v>2264</v>
      </c>
      <c r="D111" s="618">
        <v>570</v>
      </c>
      <c r="E111" s="577"/>
      <c r="F111" s="577">
        <f t="shared" ref="F111:F116" si="9">D111+E111</f>
        <v>570</v>
      </c>
      <c r="G111" s="577"/>
    </row>
    <row r="112" spans="1:7" x14ac:dyDescent="0.25">
      <c r="A112" s="1235"/>
      <c r="B112" s="1234"/>
      <c r="C112" s="602">
        <v>2279</v>
      </c>
      <c r="D112" s="618">
        <v>1220</v>
      </c>
      <c r="E112" s="577"/>
      <c r="F112" s="578">
        <f t="shared" si="9"/>
        <v>1220</v>
      </c>
      <c r="G112" s="578"/>
    </row>
    <row r="113" spans="1:7" x14ac:dyDescent="0.25">
      <c r="A113" s="1235"/>
      <c r="B113" s="1234"/>
      <c r="C113" s="602">
        <v>2314</v>
      </c>
      <c r="D113" s="618">
        <v>1485</v>
      </c>
      <c r="E113" s="577"/>
      <c r="F113" s="578">
        <f t="shared" si="9"/>
        <v>1485</v>
      </c>
      <c r="G113" s="578"/>
    </row>
    <row r="114" spans="1:7" x14ac:dyDescent="0.25">
      <c r="A114" s="1235" t="s">
        <v>797</v>
      </c>
      <c r="B114" s="1234" t="s">
        <v>798</v>
      </c>
      <c r="C114" s="602">
        <v>2264</v>
      </c>
      <c r="D114" s="618">
        <v>600</v>
      </c>
      <c r="E114" s="584"/>
      <c r="F114" s="584">
        <f t="shared" si="9"/>
        <v>600</v>
      </c>
      <c r="G114" s="584"/>
    </row>
    <row r="115" spans="1:7" x14ac:dyDescent="0.25">
      <c r="A115" s="1235"/>
      <c r="B115" s="1234"/>
      <c r="C115" s="602">
        <v>2279</v>
      </c>
      <c r="D115" s="618">
        <v>1212</v>
      </c>
      <c r="E115" s="584"/>
      <c r="F115" s="584">
        <f t="shared" si="9"/>
        <v>1212</v>
      </c>
      <c r="G115" s="584"/>
    </row>
    <row r="116" spans="1:7" x14ac:dyDescent="0.25">
      <c r="A116" s="1235"/>
      <c r="B116" s="1234"/>
      <c r="C116" s="602">
        <v>2314</v>
      </c>
      <c r="D116" s="618">
        <v>1390</v>
      </c>
      <c r="E116" s="584"/>
      <c r="F116" s="584">
        <f t="shared" si="9"/>
        <v>1390</v>
      </c>
      <c r="G116" s="584"/>
    </row>
    <row r="117" spans="1:7" x14ac:dyDescent="0.25">
      <c r="A117" s="600">
        <v>11</v>
      </c>
      <c r="B117" s="601" t="s">
        <v>799</v>
      </c>
      <c r="C117" s="599"/>
      <c r="D117" s="617">
        <v>372164</v>
      </c>
      <c r="E117" s="584">
        <f>SUM(E118:E124)</f>
        <v>0</v>
      </c>
      <c r="F117" s="584">
        <f>SUM(F118:F124)</f>
        <v>372164</v>
      </c>
      <c r="G117" s="584"/>
    </row>
    <row r="118" spans="1:7" x14ac:dyDescent="0.25">
      <c r="A118" s="603" t="s">
        <v>800</v>
      </c>
      <c r="B118" s="604" t="s">
        <v>801</v>
      </c>
      <c r="C118" s="605">
        <v>2279</v>
      </c>
      <c r="D118" s="619">
        <v>6000</v>
      </c>
      <c r="E118" s="584"/>
      <c r="F118" s="584">
        <f t="shared" ref="F118:F124" si="10">D118+E118</f>
        <v>6000</v>
      </c>
      <c r="G118" s="584"/>
    </row>
    <row r="119" spans="1:7" x14ac:dyDescent="0.25">
      <c r="A119" s="603" t="s">
        <v>802</v>
      </c>
      <c r="B119" s="604" t="s">
        <v>803</v>
      </c>
      <c r="C119" s="605">
        <v>2279</v>
      </c>
      <c r="D119" s="619">
        <v>4000</v>
      </c>
      <c r="E119" s="584"/>
      <c r="F119" s="584">
        <f t="shared" si="10"/>
        <v>4000</v>
      </c>
      <c r="G119" s="584"/>
    </row>
    <row r="120" spans="1:7" x14ac:dyDescent="0.25">
      <c r="A120" s="603" t="s">
        <v>804</v>
      </c>
      <c r="B120" s="604" t="s">
        <v>805</v>
      </c>
      <c r="C120" s="605">
        <v>2279</v>
      </c>
      <c r="D120" s="619">
        <v>4625</v>
      </c>
      <c r="E120" s="584"/>
      <c r="F120" s="584">
        <f t="shared" si="10"/>
        <v>4625</v>
      </c>
      <c r="G120" s="584"/>
    </row>
    <row r="121" spans="1:7" x14ac:dyDescent="0.25">
      <c r="A121" s="603" t="s">
        <v>806</v>
      </c>
      <c r="B121" s="604" t="s">
        <v>807</v>
      </c>
      <c r="C121" s="608">
        <v>2279</v>
      </c>
      <c r="D121" s="620">
        <v>350899</v>
      </c>
      <c r="E121" s="584"/>
      <c r="F121" s="584">
        <f t="shared" si="10"/>
        <v>350899</v>
      </c>
      <c r="G121" s="584"/>
    </row>
    <row r="122" spans="1:7" x14ac:dyDescent="0.25">
      <c r="A122" s="1235" t="s">
        <v>808</v>
      </c>
      <c r="B122" s="1234" t="s">
        <v>809</v>
      </c>
      <c r="C122" s="608">
        <v>2279</v>
      </c>
      <c r="D122" s="620">
        <v>960</v>
      </c>
      <c r="E122" s="622"/>
      <c r="F122" s="622">
        <f t="shared" si="10"/>
        <v>960</v>
      </c>
      <c r="G122" s="578"/>
    </row>
    <row r="123" spans="1:7" x14ac:dyDescent="0.25">
      <c r="A123" s="1235"/>
      <c r="B123" s="1234"/>
      <c r="C123" s="605">
        <v>2269</v>
      </c>
      <c r="D123" s="619">
        <v>480</v>
      </c>
      <c r="E123" s="622"/>
      <c r="F123" s="622">
        <f t="shared" si="10"/>
        <v>480</v>
      </c>
      <c r="G123" s="578"/>
    </row>
    <row r="124" spans="1:7" x14ac:dyDescent="0.25">
      <c r="A124" s="603" t="s">
        <v>810</v>
      </c>
      <c r="B124" s="604" t="s">
        <v>811</v>
      </c>
      <c r="C124" s="605">
        <v>2279</v>
      </c>
      <c r="D124" s="619">
        <v>5200</v>
      </c>
      <c r="E124" s="577"/>
      <c r="F124" s="577">
        <f t="shared" si="10"/>
        <v>5200</v>
      </c>
      <c r="G124" s="577"/>
    </row>
    <row r="125" spans="1:7" x14ac:dyDescent="0.25">
      <c r="A125" s="600">
        <v>12</v>
      </c>
      <c r="B125" s="601" t="s">
        <v>812</v>
      </c>
      <c r="C125" s="599"/>
      <c r="D125" s="617">
        <v>1425</v>
      </c>
      <c r="E125" s="578">
        <f>SUM(E126)</f>
        <v>0</v>
      </c>
      <c r="F125" s="578">
        <f>SUM(F126)</f>
        <v>1425</v>
      </c>
      <c r="G125" s="578"/>
    </row>
    <row r="126" spans="1:7" x14ac:dyDescent="0.25">
      <c r="A126" s="603" t="s">
        <v>813</v>
      </c>
      <c r="B126" s="604" t="s">
        <v>814</v>
      </c>
      <c r="C126" s="605">
        <v>2279</v>
      </c>
      <c r="D126" s="619">
        <v>1425</v>
      </c>
      <c r="E126" s="578"/>
      <c r="F126" s="578">
        <f>D126+E126</f>
        <v>1425</v>
      </c>
      <c r="G126" s="578"/>
    </row>
    <row r="127" spans="1:7" x14ac:dyDescent="0.25">
      <c r="A127" s="600">
        <v>13</v>
      </c>
      <c r="B127" s="601" t="s">
        <v>815</v>
      </c>
      <c r="C127" s="599"/>
      <c r="D127" s="617">
        <v>395</v>
      </c>
      <c r="E127" s="584">
        <f>SUM(E128)</f>
        <v>0</v>
      </c>
      <c r="F127" s="578">
        <f>SUM(F128)</f>
        <v>395</v>
      </c>
      <c r="G127" s="584"/>
    </row>
    <row r="128" spans="1:7" x14ac:dyDescent="0.25">
      <c r="A128" s="603" t="s">
        <v>816</v>
      </c>
      <c r="B128" s="604" t="s">
        <v>817</v>
      </c>
      <c r="C128" s="602">
        <v>2279</v>
      </c>
      <c r="D128" s="618">
        <v>395</v>
      </c>
      <c r="E128" s="584"/>
      <c r="F128" s="578">
        <f>D128+E128</f>
        <v>395</v>
      </c>
      <c r="G128" s="584"/>
    </row>
    <row r="129" spans="1:7" x14ac:dyDescent="0.25">
      <c r="A129" s="600">
        <v>14</v>
      </c>
      <c r="B129" s="601" t="s">
        <v>818</v>
      </c>
      <c r="C129" s="599"/>
      <c r="D129" s="617">
        <v>550</v>
      </c>
      <c r="E129" s="584">
        <f>SUM(E130:E130)</f>
        <v>0</v>
      </c>
      <c r="F129" s="578">
        <f>SUM(F130:F130)</f>
        <v>550</v>
      </c>
      <c r="G129" s="584"/>
    </row>
    <row r="130" spans="1:7" x14ac:dyDescent="0.25">
      <c r="A130" s="603" t="s">
        <v>819</v>
      </c>
      <c r="B130" s="604" t="s">
        <v>820</v>
      </c>
      <c r="C130" s="608">
        <v>2279</v>
      </c>
      <c r="D130" s="620">
        <v>550</v>
      </c>
      <c r="E130" s="584"/>
      <c r="F130" s="578">
        <f>D130+E130</f>
        <v>550</v>
      </c>
      <c r="G130" s="584"/>
    </row>
    <row r="131" spans="1:7" x14ac:dyDescent="0.25">
      <c r="A131" s="600">
        <v>15</v>
      </c>
      <c r="B131" s="601" t="s">
        <v>821</v>
      </c>
      <c r="C131" s="599"/>
      <c r="D131" s="617">
        <v>1962</v>
      </c>
      <c r="E131" s="587">
        <f>SUM(E132:E138)</f>
        <v>0</v>
      </c>
      <c r="F131" s="578">
        <f>SUM(F132:F138)</f>
        <v>1962</v>
      </c>
      <c r="G131" s="561"/>
    </row>
    <row r="132" spans="1:7" x14ac:dyDescent="0.25">
      <c r="A132" s="1235" t="s">
        <v>822</v>
      </c>
      <c r="B132" s="1234" t="s">
        <v>823</v>
      </c>
      <c r="C132" s="605">
        <v>2261</v>
      </c>
      <c r="D132" s="619">
        <v>142</v>
      </c>
      <c r="E132" s="584"/>
      <c r="F132" s="584">
        <f t="shared" ref="F132:F138" si="11">D132+E132</f>
        <v>142</v>
      </c>
      <c r="G132" s="584"/>
    </row>
    <row r="133" spans="1:7" x14ac:dyDescent="0.25">
      <c r="A133" s="1235"/>
      <c r="B133" s="1234"/>
      <c r="C133" s="605">
        <v>2264</v>
      </c>
      <c r="D133" s="619">
        <v>561</v>
      </c>
      <c r="E133" s="584"/>
      <c r="F133" s="584">
        <f t="shared" si="11"/>
        <v>561</v>
      </c>
      <c r="G133" s="584"/>
    </row>
    <row r="134" spans="1:7" x14ac:dyDescent="0.25">
      <c r="A134" s="1235"/>
      <c r="B134" s="1234"/>
      <c r="C134" s="605">
        <v>2322</v>
      </c>
      <c r="D134" s="619">
        <v>327</v>
      </c>
      <c r="E134" s="584"/>
      <c r="F134" s="584">
        <f t="shared" si="11"/>
        <v>327</v>
      </c>
      <c r="G134" s="584"/>
    </row>
    <row r="135" spans="1:7" x14ac:dyDescent="0.25">
      <c r="A135" s="1235"/>
      <c r="B135" s="1234"/>
      <c r="C135" s="602">
        <v>2314</v>
      </c>
      <c r="D135" s="618">
        <v>142</v>
      </c>
      <c r="E135" s="584"/>
      <c r="F135" s="584">
        <f t="shared" si="11"/>
        <v>142</v>
      </c>
      <c r="G135" s="584"/>
    </row>
    <row r="136" spans="1:7" x14ac:dyDescent="0.25">
      <c r="A136" s="1235" t="s">
        <v>560</v>
      </c>
      <c r="B136" s="1234" t="s">
        <v>824</v>
      </c>
      <c r="C136" s="605">
        <v>2264</v>
      </c>
      <c r="D136" s="619">
        <v>250</v>
      </c>
      <c r="E136" s="584"/>
      <c r="F136" s="584">
        <f t="shared" si="11"/>
        <v>250</v>
      </c>
      <c r="G136" s="584"/>
    </row>
    <row r="137" spans="1:7" x14ac:dyDescent="0.25">
      <c r="A137" s="1235"/>
      <c r="B137" s="1234"/>
      <c r="C137" s="605">
        <v>2322</v>
      </c>
      <c r="D137" s="619">
        <v>250</v>
      </c>
      <c r="E137" s="584"/>
      <c r="F137" s="584">
        <f t="shared" si="11"/>
        <v>250</v>
      </c>
      <c r="G137" s="584"/>
    </row>
    <row r="138" spans="1:7" x14ac:dyDescent="0.25">
      <c r="A138" s="1235"/>
      <c r="B138" s="1234"/>
      <c r="C138" s="602">
        <v>2314</v>
      </c>
      <c r="D138" s="618">
        <v>290</v>
      </c>
      <c r="E138" s="584"/>
      <c r="F138" s="584">
        <f t="shared" si="11"/>
        <v>290</v>
      </c>
      <c r="G138" s="584"/>
    </row>
    <row r="139" spans="1:7" x14ac:dyDescent="0.25">
      <c r="A139" s="600">
        <v>16</v>
      </c>
      <c r="B139" s="601" t="s">
        <v>825</v>
      </c>
      <c r="C139" s="599"/>
      <c r="D139" s="617">
        <v>5663</v>
      </c>
      <c r="E139" s="584">
        <f>SUM(E140:E142)</f>
        <v>0</v>
      </c>
      <c r="F139" s="584">
        <f>SUM(F140:F142)</f>
        <v>5663</v>
      </c>
      <c r="G139" s="584"/>
    </row>
    <row r="140" spans="1:7" x14ac:dyDescent="0.25">
      <c r="A140" s="603" t="s">
        <v>826</v>
      </c>
      <c r="B140" s="604" t="s">
        <v>827</v>
      </c>
      <c r="C140" s="602">
        <v>2279</v>
      </c>
      <c r="D140" s="618">
        <v>3600</v>
      </c>
      <c r="E140" s="584"/>
      <c r="F140" s="584">
        <f t="shared" ref="F140:F142" si="12">D140+E140</f>
        <v>3600</v>
      </c>
      <c r="G140" s="584"/>
    </row>
    <row r="141" spans="1:7" x14ac:dyDescent="0.25">
      <c r="A141" s="603" t="s">
        <v>828</v>
      </c>
      <c r="B141" s="604" t="s">
        <v>829</v>
      </c>
      <c r="C141" s="602">
        <v>2279</v>
      </c>
      <c r="D141" s="618">
        <v>1700</v>
      </c>
      <c r="E141" s="584"/>
      <c r="F141" s="584">
        <f t="shared" si="12"/>
        <v>1700</v>
      </c>
      <c r="G141" s="584"/>
    </row>
    <row r="142" spans="1:7" x14ac:dyDescent="0.25">
      <c r="A142" s="603" t="s">
        <v>830</v>
      </c>
      <c r="B142" s="604" t="s">
        <v>831</v>
      </c>
      <c r="C142" s="602">
        <v>2279</v>
      </c>
      <c r="D142" s="618">
        <v>363</v>
      </c>
      <c r="E142" s="584"/>
      <c r="F142" s="584">
        <f t="shared" si="12"/>
        <v>363</v>
      </c>
      <c r="G142" s="584"/>
    </row>
    <row r="143" spans="1:7" x14ac:dyDescent="0.25">
      <c r="A143" s="600">
        <v>17</v>
      </c>
      <c r="B143" s="601" t="s">
        <v>832</v>
      </c>
      <c r="C143" s="602"/>
      <c r="D143" s="617">
        <v>110900</v>
      </c>
      <c r="E143" s="584">
        <f>SUM(E144:E148)</f>
        <v>0</v>
      </c>
      <c r="F143" s="584">
        <f>SUM(F144:F148)</f>
        <v>110900</v>
      </c>
      <c r="G143" s="584"/>
    </row>
    <row r="144" spans="1:7" x14ac:dyDescent="0.25">
      <c r="A144" s="603" t="s">
        <v>833</v>
      </c>
      <c r="B144" s="604" t="s">
        <v>834</v>
      </c>
      <c r="C144" s="602">
        <v>2314</v>
      </c>
      <c r="D144" s="618">
        <v>320</v>
      </c>
      <c r="E144" s="584"/>
      <c r="F144" s="584">
        <f t="shared" ref="F144:F148" si="13">D144+E144</f>
        <v>320</v>
      </c>
      <c r="G144" s="584"/>
    </row>
    <row r="145" spans="1:7" x14ac:dyDescent="0.25">
      <c r="A145" s="1235" t="s">
        <v>835</v>
      </c>
      <c r="B145" s="1234" t="s">
        <v>836</v>
      </c>
      <c r="C145" s="602">
        <v>2264</v>
      </c>
      <c r="D145" s="618">
        <v>150</v>
      </c>
      <c r="E145" s="584"/>
      <c r="F145" s="584">
        <f t="shared" si="13"/>
        <v>150</v>
      </c>
      <c r="G145" s="584"/>
    </row>
    <row r="146" spans="1:7" x14ac:dyDescent="0.25">
      <c r="A146" s="1235"/>
      <c r="B146" s="1234"/>
      <c r="C146" s="602">
        <v>2279</v>
      </c>
      <c r="D146" s="618">
        <v>70</v>
      </c>
      <c r="E146" s="584"/>
      <c r="F146" s="584">
        <f t="shared" si="13"/>
        <v>70</v>
      </c>
      <c r="G146" s="584"/>
    </row>
    <row r="147" spans="1:7" x14ac:dyDescent="0.25">
      <c r="A147" s="1235"/>
      <c r="B147" s="1234"/>
      <c r="C147" s="602">
        <v>2314</v>
      </c>
      <c r="D147" s="618">
        <v>360</v>
      </c>
      <c r="E147" s="584"/>
      <c r="F147" s="584">
        <f t="shared" si="13"/>
        <v>360</v>
      </c>
      <c r="G147" s="584"/>
    </row>
    <row r="148" spans="1:7" x14ac:dyDescent="0.25">
      <c r="A148" s="603" t="s">
        <v>837</v>
      </c>
      <c r="B148" s="604" t="s">
        <v>838</v>
      </c>
      <c r="C148" s="602">
        <v>2279</v>
      </c>
      <c r="D148" s="618">
        <v>110000</v>
      </c>
      <c r="E148" s="584"/>
      <c r="F148" s="584">
        <f t="shared" si="13"/>
        <v>110000</v>
      </c>
      <c r="G148" s="584"/>
    </row>
    <row r="149" spans="1:7" x14ac:dyDescent="0.25">
      <c r="A149" s="600">
        <v>18</v>
      </c>
      <c r="B149" s="601" t="s">
        <v>839</v>
      </c>
      <c r="C149" s="602"/>
      <c r="D149" s="617">
        <v>4200</v>
      </c>
      <c r="E149" s="584">
        <f>SUM(E150:E152)</f>
        <v>0</v>
      </c>
      <c r="F149" s="584">
        <f>SUM(F150:F152)</f>
        <v>4200</v>
      </c>
      <c r="G149" s="584"/>
    </row>
    <row r="150" spans="1:7" x14ac:dyDescent="0.25">
      <c r="A150" s="609" t="s">
        <v>840</v>
      </c>
      <c r="B150" s="604" t="s">
        <v>841</v>
      </c>
      <c r="C150" s="602">
        <v>2279</v>
      </c>
      <c r="D150" s="618">
        <v>1100</v>
      </c>
      <c r="E150" s="584"/>
      <c r="F150" s="584">
        <f t="shared" ref="F150:F152" si="14">D150+E150</f>
        <v>1100</v>
      </c>
      <c r="G150" s="584"/>
    </row>
    <row r="151" spans="1:7" x14ac:dyDescent="0.25">
      <c r="A151" s="609" t="s">
        <v>842</v>
      </c>
      <c r="B151" s="604" t="s">
        <v>843</v>
      </c>
      <c r="C151" s="602">
        <v>2279</v>
      </c>
      <c r="D151" s="618">
        <v>1100</v>
      </c>
      <c r="E151" s="584"/>
      <c r="F151" s="584">
        <f t="shared" si="14"/>
        <v>1100</v>
      </c>
      <c r="G151" s="584"/>
    </row>
    <row r="152" spans="1:7" x14ac:dyDescent="0.25">
      <c r="A152" s="609" t="s">
        <v>844</v>
      </c>
      <c r="B152" s="604" t="s">
        <v>845</v>
      </c>
      <c r="C152" s="602">
        <v>2279</v>
      </c>
      <c r="D152" s="618">
        <v>2000</v>
      </c>
      <c r="E152" s="584"/>
      <c r="F152" s="584">
        <f t="shared" si="14"/>
        <v>2000</v>
      </c>
      <c r="G152" s="584"/>
    </row>
    <row r="153" spans="1:7" x14ac:dyDescent="0.25">
      <c r="A153" s="600">
        <v>19</v>
      </c>
      <c r="B153" s="601" t="s">
        <v>846</v>
      </c>
      <c r="C153" s="602"/>
      <c r="D153" s="617">
        <v>189768</v>
      </c>
      <c r="E153" s="584">
        <f>SUM(E154:E174)</f>
        <v>0</v>
      </c>
      <c r="F153" s="584">
        <f>SUM(F154:F174)</f>
        <v>189768</v>
      </c>
      <c r="G153" s="584"/>
    </row>
    <row r="154" spans="1:7" x14ac:dyDescent="0.25">
      <c r="A154" s="603" t="s">
        <v>847</v>
      </c>
      <c r="B154" s="604" t="s">
        <v>848</v>
      </c>
      <c r="C154" s="602">
        <v>2279</v>
      </c>
      <c r="D154" s="618">
        <v>2100</v>
      </c>
      <c r="E154" s="584"/>
      <c r="F154" s="584">
        <f t="shared" ref="F154:F174" si="15">D154+E154</f>
        <v>2100</v>
      </c>
      <c r="G154" s="584"/>
    </row>
    <row r="155" spans="1:7" x14ac:dyDescent="0.25">
      <c r="A155" s="1235" t="s">
        <v>849</v>
      </c>
      <c r="B155" s="1234" t="s">
        <v>850</v>
      </c>
      <c r="C155" s="602">
        <v>2264</v>
      </c>
      <c r="D155" s="618">
        <v>143</v>
      </c>
      <c r="E155" s="584"/>
      <c r="F155" s="584">
        <f t="shared" si="15"/>
        <v>143</v>
      </c>
      <c r="G155" s="584"/>
    </row>
    <row r="156" spans="1:7" x14ac:dyDescent="0.25">
      <c r="A156" s="1235"/>
      <c r="B156" s="1234"/>
      <c r="C156" s="602">
        <v>2279</v>
      </c>
      <c r="D156" s="618">
        <v>100</v>
      </c>
      <c r="E156" s="584"/>
      <c r="F156" s="584">
        <f t="shared" si="15"/>
        <v>100</v>
      </c>
      <c r="G156" s="584"/>
    </row>
    <row r="157" spans="1:7" x14ac:dyDescent="0.25">
      <c r="A157" s="1235"/>
      <c r="B157" s="1234"/>
      <c r="C157" s="602">
        <v>2314</v>
      </c>
      <c r="D157" s="618">
        <v>300</v>
      </c>
      <c r="E157" s="584"/>
      <c r="F157" s="584">
        <f t="shared" si="15"/>
        <v>300</v>
      </c>
      <c r="G157" s="584"/>
    </row>
    <row r="158" spans="1:7" x14ac:dyDescent="0.25">
      <c r="A158" s="603" t="s">
        <v>851</v>
      </c>
      <c r="B158" s="604" t="s">
        <v>852</v>
      </c>
      <c r="C158" s="602">
        <v>2279</v>
      </c>
      <c r="D158" s="618">
        <v>3679</v>
      </c>
      <c r="E158" s="584"/>
      <c r="F158" s="584">
        <f t="shared" si="15"/>
        <v>3679</v>
      </c>
      <c r="G158" s="584"/>
    </row>
    <row r="159" spans="1:7" x14ac:dyDescent="0.25">
      <c r="A159" s="603" t="s">
        <v>853</v>
      </c>
      <c r="B159" s="604" t="s">
        <v>854</v>
      </c>
      <c r="C159" s="602">
        <v>2279</v>
      </c>
      <c r="D159" s="618">
        <v>2135</v>
      </c>
      <c r="E159" s="584"/>
      <c r="F159" s="584">
        <f t="shared" si="15"/>
        <v>2135</v>
      </c>
      <c r="G159" s="584"/>
    </row>
    <row r="160" spans="1:7" x14ac:dyDescent="0.25">
      <c r="A160" s="603" t="s">
        <v>855</v>
      </c>
      <c r="B160" s="610" t="s">
        <v>856</v>
      </c>
      <c r="C160" s="602">
        <v>2279</v>
      </c>
      <c r="D160" s="618">
        <v>15000</v>
      </c>
      <c r="E160" s="584"/>
      <c r="F160" s="584">
        <f t="shared" si="15"/>
        <v>15000</v>
      </c>
      <c r="G160" s="584"/>
    </row>
    <row r="161" spans="1:7" x14ac:dyDescent="0.25">
      <c r="A161" s="603" t="s">
        <v>857</v>
      </c>
      <c r="B161" s="610" t="s">
        <v>858</v>
      </c>
      <c r="C161" s="602">
        <v>2279</v>
      </c>
      <c r="D161" s="618">
        <v>30000</v>
      </c>
      <c r="E161" s="584"/>
      <c r="F161" s="584">
        <f t="shared" si="15"/>
        <v>30000</v>
      </c>
      <c r="G161" s="584"/>
    </row>
    <row r="162" spans="1:7" x14ac:dyDescent="0.25">
      <c r="A162" s="603" t="s">
        <v>859</v>
      </c>
      <c r="B162" s="604" t="s">
        <v>860</v>
      </c>
      <c r="C162" s="602">
        <v>2279</v>
      </c>
      <c r="D162" s="618">
        <v>1000</v>
      </c>
      <c r="E162" s="584"/>
      <c r="F162" s="584">
        <f t="shared" si="15"/>
        <v>1000</v>
      </c>
      <c r="G162" s="584"/>
    </row>
    <row r="163" spans="1:7" x14ac:dyDescent="0.25">
      <c r="A163" s="603" t="s">
        <v>861</v>
      </c>
      <c r="B163" s="604" t="s">
        <v>862</v>
      </c>
      <c r="C163" s="602">
        <v>2279</v>
      </c>
      <c r="D163" s="618">
        <v>430</v>
      </c>
      <c r="E163" s="584"/>
      <c r="F163" s="584">
        <f t="shared" si="15"/>
        <v>430</v>
      </c>
      <c r="G163" s="584"/>
    </row>
    <row r="164" spans="1:7" x14ac:dyDescent="0.25">
      <c r="A164" s="603" t="s">
        <v>863</v>
      </c>
      <c r="B164" s="604" t="s">
        <v>864</v>
      </c>
      <c r="C164" s="602">
        <v>2279</v>
      </c>
      <c r="D164" s="618">
        <v>1800</v>
      </c>
      <c r="E164" s="584"/>
      <c r="F164" s="584">
        <f t="shared" si="15"/>
        <v>1800</v>
      </c>
      <c r="G164" s="584"/>
    </row>
    <row r="165" spans="1:7" x14ac:dyDescent="0.25">
      <c r="A165" s="603" t="s">
        <v>865</v>
      </c>
      <c r="B165" s="604" t="s">
        <v>866</v>
      </c>
      <c r="C165" s="602">
        <v>2279</v>
      </c>
      <c r="D165" s="618">
        <v>70000</v>
      </c>
      <c r="E165" s="584"/>
      <c r="F165" s="584">
        <f t="shared" si="15"/>
        <v>70000</v>
      </c>
      <c r="G165" s="584"/>
    </row>
    <row r="166" spans="1:7" x14ac:dyDescent="0.25">
      <c r="A166" s="603" t="s">
        <v>867</v>
      </c>
      <c r="B166" s="604" t="s">
        <v>868</v>
      </c>
      <c r="C166" s="602">
        <v>2279</v>
      </c>
      <c r="D166" s="618">
        <v>1500</v>
      </c>
      <c r="E166" s="584"/>
      <c r="F166" s="584">
        <f t="shared" si="15"/>
        <v>1500</v>
      </c>
      <c r="G166" s="584"/>
    </row>
    <row r="167" spans="1:7" x14ac:dyDescent="0.25">
      <c r="A167" s="603" t="s">
        <v>869</v>
      </c>
      <c r="B167" s="604" t="s">
        <v>870</v>
      </c>
      <c r="C167" s="602">
        <v>2279</v>
      </c>
      <c r="D167" s="618">
        <v>800</v>
      </c>
      <c r="E167" s="584"/>
      <c r="F167" s="584">
        <f t="shared" si="15"/>
        <v>800</v>
      </c>
      <c r="G167" s="584"/>
    </row>
    <row r="168" spans="1:7" x14ac:dyDescent="0.25">
      <c r="A168" s="603" t="s">
        <v>871</v>
      </c>
      <c r="B168" s="604" t="s">
        <v>872</v>
      </c>
      <c r="C168" s="602">
        <v>2279</v>
      </c>
      <c r="D168" s="618">
        <v>5000</v>
      </c>
      <c r="E168" s="584"/>
      <c r="F168" s="584">
        <f t="shared" si="15"/>
        <v>5000</v>
      </c>
      <c r="G168" s="584"/>
    </row>
    <row r="169" spans="1:7" x14ac:dyDescent="0.25">
      <c r="A169" s="603" t="s">
        <v>873</v>
      </c>
      <c r="B169" s="604" t="s">
        <v>874</v>
      </c>
      <c r="C169" s="602">
        <v>2279</v>
      </c>
      <c r="D169" s="618">
        <v>551</v>
      </c>
      <c r="E169" s="584"/>
      <c r="F169" s="584">
        <f t="shared" si="15"/>
        <v>551</v>
      </c>
      <c r="G169" s="584"/>
    </row>
    <row r="170" spans="1:7" x14ac:dyDescent="0.25">
      <c r="A170" s="603" t="s">
        <v>875</v>
      </c>
      <c r="B170" s="604" t="s">
        <v>876</v>
      </c>
      <c r="C170" s="602">
        <v>2279</v>
      </c>
      <c r="D170" s="618">
        <v>2530</v>
      </c>
      <c r="E170" s="584"/>
      <c r="F170" s="584">
        <f t="shared" si="15"/>
        <v>2530</v>
      </c>
      <c r="G170" s="584"/>
    </row>
    <row r="171" spans="1:7" x14ac:dyDescent="0.25">
      <c r="A171" s="603" t="s">
        <v>877</v>
      </c>
      <c r="B171" s="604" t="s">
        <v>878</v>
      </c>
      <c r="C171" s="602">
        <v>2279</v>
      </c>
      <c r="D171" s="618">
        <v>30000</v>
      </c>
      <c r="E171" s="584"/>
      <c r="F171" s="584">
        <f t="shared" si="15"/>
        <v>30000</v>
      </c>
      <c r="G171" s="584"/>
    </row>
    <row r="172" spans="1:7" x14ac:dyDescent="0.25">
      <c r="A172" s="603" t="s">
        <v>879</v>
      </c>
      <c r="B172" s="604" t="s">
        <v>880</v>
      </c>
      <c r="C172" s="602">
        <v>2279</v>
      </c>
      <c r="D172" s="618">
        <v>16000</v>
      </c>
      <c r="E172" s="584"/>
      <c r="F172" s="584">
        <f t="shared" si="15"/>
        <v>16000</v>
      </c>
      <c r="G172" s="584"/>
    </row>
    <row r="173" spans="1:7" x14ac:dyDescent="0.25">
      <c r="A173" s="603" t="s">
        <v>881</v>
      </c>
      <c r="B173" s="604" t="s">
        <v>882</v>
      </c>
      <c r="C173" s="602">
        <v>2279</v>
      </c>
      <c r="D173" s="618">
        <v>1300</v>
      </c>
      <c r="E173" s="584"/>
      <c r="F173" s="584">
        <f t="shared" si="15"/>
        <v>1300</v>
      </c>
      <c r="G173" s="584"/>
    </row>
    <row r="174" spans="1:7" x14ac:dyDescent="0.25">
      <c r="A174" s="603" t="s">
        <v>883</v>
      </c>
      <c r="B174" s="604" t="s">
        <v>884</v>
      </c>
      <c r="C174" s="602">
        <v>2279</v>
      </c>
      <c r="D174" s="618">
        <v>5400</v>
      </c>
      <c r="E174" s="584"/>
      <c r="F174" s="584">
        <f t="shared" si="15"/>
        <v>5400</v>
      </c>
      <c r="G174" s="584"/>
    </row>
    <row r="175" spans="1:7" x14ac:dyDescent="0.25">
      <c r="A175" s="600">
        <v>20</v>
      </c>
      <c r="B175" s="601" t="s">
        <v>885</v>
      </c>
      <c r="C175" s="602"/>
      <c r="D175" s="617">
        <v>2860</v>
      </c>
      <c r="E175" s="584">
        <f>SUM(E176:E178)</f>
        <v>0</v>
      </c>
      <c r="F175" s="584">
        <f>SUM(F176:F178)</f>
        <v>2860</v>
      </c>
      <c r="G175" s="584"/>
    </row>
    <row r="176" spans="1:7" x14ac:dyDescent="0.25">
      <c r="A176" s="603" t="s">
        <v>886</v>
      </c>
      <c r="B176" s="604" t="s">
        <v>887</v>
      </c>
      <c r="C176" s="602">
        <v>2279</v>
      </c>
      <c r="D176" s="618">
        <v>785</v>
      </c>
      <c r="E176" s="584"/>
      <c r="F176" s="584">
        <f t="shared" ref="F176:F178" si="16">D176+E176</f>
        <v>785</v>
      </c>
      <c r="G176" s="584"/>
    </row>
    <row r="177" spans="1:7" x14ac:dyDescent="0.25">
      <c r="A177" s="603" t="s">
        <v>888</v>
      </c>
      <c r="B177" s="604" t="s">
        <v>889</v>
      </c>
      <c r="C177" s="602">
        <v>2279</v>
      </c>
      <c r="D177" s="618">
        <v>650</v>
      </c>
      <c r="E177" s="584"/>
      <c r="F177" s="584">
        <f t="shared" si="16"/>
        <v>650</v>
      </c>
      <c r="G177" s="584"/>
    </row>
    <row r="178" spans="1:7" x14ac:dyDescent="0.25">
      <c r="A178" s="603" t="s">
        <v>890</v>
      </c>
      <c r="B178" s="604" t="s">
        <v>891</v>
      </c>
      <c r="C178" s="602">
        <v>2279</v>
      </c>
      <c r="D178" s="618">
        <v>1425</v>
      </c>
      <c r="E178" s="584"/>
      <c r="F178" s="584">
        <f t="shared" si="16"/>
        <v>1425</v>
      </c>
      <c r="G178" s="584"/>
    </row>
    <row r="179" spans="1:7" x14ac:dyDescent="0.25">
      <c r="A179" s="600">
        <v>21</v>
      </c>
      <c r="B179" s="601" t="s">
        <v>892</v>
      </c>
      <c r="C179" s="602"/>
      <c r="D179" s="617">
        <v>5730</v>
      </c>
      <c r="E179" s="584">
        <f>SUM(E180:E183)</f>
        <v>0</v>
      </c>
      <c r="F179" s="584">
        <f>SUM(F180:F183)</f>
        <v>5730</v>
      </c>
      <c r="G179" s="584"/>
    </row>
    <row r="180" spans="1:7" x14ac:dyDescent="0.25">
      <c r="A180" s="1235" t="s">
        <v>893</v>
      </c>
      <c r="B180" s="1234" t="s">
        <v>894</v>
      </c>
      <c r="C180" s="602">
        <v>2279</v>
      </c>
      <c r="D180" s="618">
        <v>650</v>
      </c>
      <c r="E180" s="584"/>
      <c r="F180" s="584">
        <f t="shared" ref="F180:F183" si="17">D180+E180</f>
        <v>650</v>
      </c>
      <c r="G180" s="584"/>
    </row>
    <row r="181" spans="1:7" x14ac:dyDescent="0.25">
      <c r="A181" s="1235"/>
      <c r="B181" s="1234"/>
      <c r="C181" s="602">
        <v>2314</v>
      </c>
      <c r="D181" s="618">
        <v>1300</v>
      </c>
      <c r="E181" s="584"/>
      <c r="F181" s="584">
        <f t="shared" si="17"/>
        <v>1300</v>
      </c>
      <c r="G181" s="584"/>
    </row>
    <row r="182" spans="1:7" x14ac:dyDescent="0.25">
      <c r="A182" s="603" t="s">
        <v>895</v>
      </c>
      <c r="B182" s="604" t="s">
        <v>896</v>
      </c>
      <c r="C182" s="602">
        <v>2279</v>
      </c>
      <c r="D182" s="618">
        <v>1890</v>
      </c>
      <c r="E182" s="584"/>
      <c r="F182" s="584">
        <f t="shared" si="17"/>
        <v>1890</v>
      </c>
      <c r="G182" s="584"/>
    </row>
    <row r="183" spans="1:7" x14ac:dyDescent="0.25">
      <c r="A183" s="603" t="s">
        <v>897</v>
      </c>
      <c r="B183" s="604" t="s">
        <v>898</v>
      </c>
      <c r="C183" s="602">
        <v>2279</v>
      </c>
      <c r="D183" s="618">
        <v>1890</v>
      </c>
      <c r="E183" s="584"/>
      <c r="F183" s="584">
        <f t="shared" si="17"/>
        <v>1890</v>
      </c>
      <c r="G183" s="584"/>
    </row>
    <row r="184" spans="1:7" x14ac:dyDescent="0.25">
      <c r="A184" s="600">
        <v>22</v>
      </c>
      <c r="B184" s="601" t="s">
        <v>899</v>
      </c>
      <c r="C184" s="602"/>
      <c r="D184" s="617">
        <v>4093</v>
      </c>
      <c r="E184" s="584">
        <f>SUM(E185:E193)</f>
        <v>0</v>
      </c>
      <c r="F184" s="584">
        <f>SUM(F185:F193)</f>
        <v>4093</v>
      </c>
      <c r="G184" s="584"/>
    </row>
    <row r="185" spans="1:7" x14ac:dyDescent="0.25">
      <c r="A185" s="603" t="s">
        <v>900</v>
      </c>
      <c r="B185" s="604" t="s">
        <v>901</v>
      </c>
      <c r="C185" s="602">
        <v>2279</v>
      </c>
      <c r="D185" s="618">
        <v>2135</v>
      </c>
      <c r="E185" s="584"/>
      <c r="F185" s="584">
        <f t="shared" ref="F185:F193" si="18">D185+E185</f>
        <v>2135</v>
      </c>
      <c r="G185" s="584"/>
    </row>
    <row r="186" spans="1:7" x14ac:dyDescent="0.25">
      <c r="A186" s="1235" t="s">
        <v>902</v>
      </c>
      <c r="B186" s="1234" t="s">
        <v>903</v>
      </c>
      <c r="C186" s="602">
        <v>2264</v>
      </c>
      <c r="D186" s="618">
        <v>100</v>
      </c>
      <c r="E186" s="584"/>
      <c r="F186" s="584">
        <f t="shared" si="18"/>
        <v>100</v>
      </c>
      <c r="G186" s="584"/>
    </row>
    <row r="187" spans="1:7" x14ac:dyDescent="0.25">
      <c r="A187" s="1235"/>
      <c r="B187" s="1234"/>
      <c r="C187" s="602">
        <v>2314</v>
      </c>
      <c r="D187" s="618">
        <v>357</v>
      </c>
      <c r="E187" s="584"/>
      <c r="F187" s="584">
        <f t="shared" si="18"/>
        <v>357</v>
      </c>
      <c r="G187" s="584"/>
    </row>
    <row r="188" spans="1:7" x14ac:dyDescent="0.25">
      <c r="A188" s="1235" t="s">
        <v>904</v>
      </c>
      <c r="B188" s="1234" t="s">
        <v>905</v>
      </c>
      <c r="C188" s="602">
        <v>2264</v>
      </c>
      <c r="D188" s="618">
        <v>200</v>
      </c>
      <c r="E188" s="584"/>
      <c r="F188" s="584">
        <f t="shared" si="18"/>
        <v>200</v>
      </c>
      <c r="G188" s="584"/>
    </row>
    <row r="189" spans="1:7" x14ac:dyDescent="0.25">
      <c r="A189" s="1235"/>
      <c r="B189" s="1234"/>
      <c r="C189" s="602">
        <v>2314</v>
      </c>
      <c r="D189" s="618">
        <v>357</v>
      </c>
      <c r="E189" s="584"/>
      <c r="F189" s="584">
        <f t="shared" si="18"/>
        <v>357</v>
      </c>
      <c r="G189" s="584"/>
    </row>
    <row r="190" spans="1:7" x14ac:dyDescent="0.25">
      <c r="A190" s="1235" t="s">
        <v>906</v>
      </c>
      <c r="B190" s="1234" t="s">
        <v>907</v>
      </c>
      <c r="C190" s="602">
        <v>2264</v>
      </c>
      <c r="D190" s="618">
        <v>200</v>
      </c>
      <c r="E190" s="584"/>
      <c r="F190" s="584">
        <f t="shared" si="18"/>
        <v>200</v>
      </c>
      <c r="G190" s="584"/>
    </row>
    <row r="191" spans="1:7" x14ac:dyDescent="0.25">
      <c r="A191" s="1235"/>
      <c r="B191" s="1234"/>
      <c r="C191" s="602">
        <v>2314</v>
      </c>
      <c r="D191" s="618">
        <v>287</v>
      </c>
      <c r="E191" s="584"/>
      <c r="F191" s="584">
        <f t="shared" si="18"/>
        <v>287</v>
      </c>
      <c r="G191" s="584"/>
    </row>
    <row r="192" spans="1:7" x14ac:dyDescent="0.25">
      <c r="A192" s="1235" t="s">
        <v>908</v>
      </c>
      <c r="B192" s="1234" t="s">
        <v>909</v>
      </c>
      <c r="C192" s="602">
        <v>2264</v>
      </c>
      <c r="D192" s="618">
        <v>100</v>
      </c>
      <c r="E192" s="584"/>
      <c r="F192" s="584">
        <f t="shared" si="18"/>
        <v>100</v>
      </c>
      <c r="G192" s="584"/>
    </row>
    <row r="193" spans="1:7" x14ac:dyDescent="0.25">
      <c r="A193" s="1235"/>
      <c r="B193" s="1234"/>
      <c r="C193" s="602">
        <v>2314</v>
      </c>
      <c r="D193" s="618">
        <v>357</v>
      </c>
      <c r="E193" s="584"/>
      <c r="F193" s="584">
        <f t="shared" si="18"/>
        <v>357</v>
      </c>
      <c r="G193" s="584"/>
    </row>
    <row r="194" spans="1:7" x14ac:dyDescent="0.25">
      <c r="A194" s="600">
        <v>23</v>
      </c>
      <c r="B194" s="601" t="s">
        <v>910</v>
      </c>
      <c r="C194" s="602"/>
      <c r="D194" s="621">
        <v>3923</v>
      </c>
      <c r="E194" s="584">
        <f>SUM(E195:E196)</f>
        <v>0</v>
      </c>
      <c r="F194" s="584">
        <f>SUM(F195:F196)</f>
        <v>3923</v>
      </c>
      <c r="G194" s="584"/>
    </row>
    <row r="195" spans="1:7" x14ac:dyDescent="0.25">
      <c r="A195" s="603" t="s">
        <v>911</v>
      </c>
      <c r="B195" s="604" t="s">
        <v>912</v>
      </c>
      <c r="C195" s="602">
        <v>2279</v>
      </c>
      <c r="D195" s="618">
        <v>2500</v>
      </c>
      <c r="E195" s="584"/>
      <c r="F195" s="584">
        <f t="shared" ref="F195:F196" si="19">D195+E195</f>
        <v>2500</v>
      </c>
      <c r="G195" s="584"/>
    </row>
    <row r="196" spans="1:7" x14ac:dyDescent="0.25">
      <c r="A196" s="603" t="s">
        <v>913</v>
      </c>
      <c r="B196" s="604" t="s">
        <v>914</v>
      </c>
      <c r="C196" s="602">
        <v>2279</v>
      </c>
      <c r="D196" s="618">
        <v>1423</v>
      </c>
      <c r="E196" s="584"/>
      <c r="F196" s="584">
        <f t="shared" si="19"/>
        <v>1423</v>
      </c>
      <c r="G196" s="584"/>
    </row>
    <row r="197" spans="1:7" x14ac:dyDescent="0.25">
      <c r="A197" s="600">
        <v>24</v>
      </c>
      <c r="B197" s="601" t="s">
        <v>915</v>
      </c>
      <c r="C197" s="611"/>
      <c r="D197" s="621">
        <v>140700</v>
      </c>
      <c r="E197" s="584">
        <f>SUM(E198:E200)</f>
        <v>0</v>
      </c>
      <c r="F197" s="584">
        <f>SUM(F198:F200)</f>
        <v>140700</v>
      </c>
      <c r="G197" s="584"/>
    </row>
    <row r="198" spans="1:7" x14ac:dyDescent="0.25">
      <c r="A198" s="603" t="s">
        <v>916</v>
      </c>
      <c r="B198" s="604" t="s">
        <v>917</v>
      </c>
      <c r="C198" s="602">
        <v>2279</v>
      </c>
      <c r="D198" s="618">
        <v>700</v>
      </c>
      <c r="E198" s="584"/>
      <c r="F198" s="584">
        <f t="shared" ref="F198:F200" si="20">D198+E198</f>
        <v>700</v>
      </c>
      <c r="G198" s="584"/>
    </row>
    <row r="199" spans="1:7" x14ac:dyDescent="0.25">
      <c r="A199" s="603" t="s">
        <v>918</v>
      </c>
      <c r="B199" s="604" t="s">
        <v>919</v>
      </c>
      <c r="C199" s="602">
        <v>2279</v>
      </c>
      <c r="D199" s="618">
        <v>70000</v>
      </c>
      <c r="E199" s="584"/>
      <c r="F199" s="584">
        <f t="shared" si="20"/>
        <v>70000</v>
      </c>
      <c r="G199" s="584"/>
    </row>
    <row r="200" spans="1:7" x14ac:dyDescent="0.25">
      <c r="A200" s="603" t="s">
        <v>920</v>
      </c>
      <c r="B200" s="604" t="s">
        <v>921</v>
      </c>
      <c r="C200" s="602">
        <v>2279</v>
      </c>
      <c r="D200" s="618">
        <v>70000</v>
      </c>
      <c r="E200" s="584"/>
      <c r="F200" s="584">
        <f t="shared" si="20"/>
        <v>70000</v>
      </c>
      <c r="G200" s="584"/>
    </row>
    <row r="201" spans="1:7" x14ac:dyDescent="0.25">
      <c r="A201" s="600">
        <v>25</v>
      </c>
      <c r="B201" s="601" t="s">
        <v>922</v>
      </c>
      <c r="C201" s="612"/>
      <c r="D201" s="621">
        <v>110000</v>
      </c>
      <c r="E201" s="584">
        <f>SUM(E202:E202)</f>
        <v>0</v>
      </c>
      <c r="F201" s="584">
        <f>SUM(F202:F202)</f>
        <v>110000</v>
      </c>
      <c r="G201" s="584"/>
    </row>
    <row r="202" spans="1:7" x14ac:dyDescent="0.25">
      <c r="A202" s="603" t="s">
        <v>923</v>
      </c>
      <c r="B202" s="604" t="s">
        <v>924</v>
      </c>
      <c r="C202" s="602">
        <v>2279</v>
      </c>
      <c r="D202" s="618">
        <v>110000</v>
      </c>
      <c r="E202" s="584"/>
      <c r="F202" s="584">
        <f>D202+E202</f>
        <v>110000</v>
      </c>
      <c r="G202" s="584"/>
    </row>
    <row r="203" spans="1:7" ht="22.5" customHeight="1" x14ac:dyDescent="0.25">
      <c r="A203" s="1238" t="s">
        <v>925</v>
      </c>
      <c r="B203" s="1238"/>
      <c r="C203" s="611"/>
      <c r="D203" s="621">
        <v>449452</v>
      </c>
      <c r="E203" s="584">
        <f t="shared" ref="E203" si="21">SUM(E204:E284)</f>
        <v>5183</v>
      </c>
      <c r="F203" s="584">
        <f t="shared" ref="F203" si="22">SUM(F204:F284)</f>
        <v>454635</v>
      </c>
      <c r="G203" s="584"/>
    </row>
    <row r="204" spans="1:7" x14ac:dyDescent="0.25">
      <c r="A204" s="603">
        <v>1</v>
      </c>
      <c r="B204" s="604" t="s">
        <v>926</v>
      </c>
      <c r="C204" s="602">
        <v>2279</v>
      </c>
      <c r="D204" s="618">
        <v>70000</v>
      </c>
      <c r="E204" s="584"/>
      <c r="F204" s="584">
        <f t="shared" ref="F204:F267" si="23">D204+E204</f>
        <v>70000</v>
      </c>
      <c r="G204" s="584"/>
    </row>
    <row r="205" spans="1:7" x14ac:dyDescent="0.25">
      <c r="A205" s="603">
        <v>2</v>
      </c>
      <c r="B205" s="604" t="s">
        <v>927</v>
      </c>
      <c r="C205" s="602">
        <v>2279</v>
      </c>
      <c r="D205" s="618">
        <v>40000</v>
      </c>
      <c r="E205" s="584"/>
      <c r="F205" s="584">
        <f t="shared" si="23"/>
        <v>40000</v>
      </c>
      <c r="G205" s="584"/>
    </row>
    <row r="206" spans="1:7" x14ac:dyDescent="0.25">
      <c r="A206" s="603">
        <v>3</v>
      </c>
      <c r="B206" s="604" t="s">
        <v>928</v>
      </c>
      <c r="C206" s="602">
        <v>2279</v>
      </c>
      <c r="D206" s="618">
        <v>30000</v>
      </c>
      <c r="E206" s="584"/>
      <c r="F206" s="584">
        <f t="shared" si="23"/>
        <v>30000</v>
      </c>
      <c r="G206" s="584"/>
    </row>
    <row r="207" spans="1:7" x14ac:dyDescent="0.25">
      <c r="A207" s="603">
        <v>4</v>
      </c>
      <c r="B207" s="604" t="s">
        <v>929</v>
      </c>
      <c r="C207" s="602">
        <v>2279</v>
      </c>
      <c r="D207" s="618">
        <v>3000</v>
      </c>
      <c r="E207" s="584"/>
      <c r="F207" s="584">
        <f t="shared" si="23"/>
        <v>3000</v>
      </c>
      <c r="G207" s="584"/>
    </row>
    <row r="208" spans="1:7" x14ac:dyDescent="0.25">
      <c r="A208" s="1235">
        <v>5</v>
      </c>
      <c r="B208" s="1234" t="s">
        <v>930</v>
      </c>
      <c r="C208" s="602">
        <v>2262</v>
      </c>
      <c r="D208" s="618">
        <v>3685</v>
      </c>
      <c r="E208" s="584"/>
      <c r="F208" s="584">
        <f t="shared" si="23"/>
        <v>3685</v>
      </c>
      <c r="G208" s="584"/>
    </row>
    <row r="209" spans="1:7" x14ac:dyDescent="0.25">
      <c r="A209" s="1235"/>
      <c r="B209" s="1234"/>
      <c r="C209" s="602">
        <v>2279</v>
      </c>
      <c r="D209" s="618">
        <v>3100</v>
      </c>
      <c r="E209" s="584"/>
      <c r="F209" s="584">
        <f t="shared" si="23"/>
        <v>3100</v>
      </c>
      <c r="G209" s="584"/>
    </row>
    <row r="210" spans="1:7" x14ac:dyDescent="0.25">
      <c r="A210" s="1235"/>
      <c r="B210" s="1234"/>
      <c r="C210" s="602">
        <v>2361</v>
      </c>
      <c r="D210" s="618">
        <v>3322</v>
      </c>
      <c r="E210" s="584"/>
      <c r="F210" s="584">
        <f t="shared" si="23"/>
        <v>3322</v>
      </c>
      <c r="G210" s="584"/>
    </row>
    <row r="211" spans="1:7" x14ac:dyDescent="0.25">
      <c r="A211" s="1235">
        <v>6</v>
      </c>
      <c r="B211" s="1234" t="s">
        <v>931</v>
      </c>
      <c r="C211" s="602">
        <v>2231</v>
      </c>
      <c r="D211" s="618">
        <v>1500</v>
      </c>
      <c r="E211" s="584"/>
      <c r="F211" s="584">
        <f t="shared" si="23"/>
        <v>1500</v>
      </c>
      <c r="G211" s="584"/>
    </row>
    <row r="212" spans="1:7" x14ac:dyDescent="0.25">
      <c r="A212" s="1235"/>
      <c r="B212" s="1234"/>
      <c r="C212" s="602">
        <v>2261</v>
      </c>
      <c r="D212" s="618">
        <v>3000</v>
      </c>
      <c r="E212" s="584"/>
      <c r="F212" s="584">
        <f t="shared" si="23"/>
        <v>3000</v>
      </c>
      <c r="G212" s="584"/>
    </row>
    <row r="213" spans="1:7" x14ac:dyDescent="0.25">
      <c r="A213" s="1235"/>
      <c r="B213" s="1234"/>
      <c r="C213" s="602">
        <v>2262</v>
      </c>
      <c r="D213" s="618">
        <v>1500</v>
      </c>
      <c r="E213" s="584"/>
      <c r="F213" s="584">
        <f t="shared" si="23"/>
        <v>1500</v>
      </c>
      <c r="G213" s="584"/>
    </row>
    <row r="214" spans="1:7" x14ac:dyDescent="0.25">
      <c r="A214" s="1235"/>
      <c r="B214" s="1234"/>
      <c r="C214" s="602">
        <v>2361</v>
      </c>
      <c r="D214" s="618">
        <v>1000</v>
      </c>
      <c r="E214" s="584"/>
      <c r="F214" s="584">
        <f t="shared" si="23"/>
        <v>1000</v>
      </c>
      <c r="G214" s="584"/>
    </row>
    <row r="215" spans="1:7" x14ac:dyDescent="0.25">
      <c r="A215" s="1235">
        <v>7</v>
      </c>
      <c r="B215" s="1234" t="s">
        <v>932</v>
      </c>
      <c r="C215" s="602">
        <v>2231</v>
      </c>
      <c r="D215" s="618">
        <v>7595</v>
      </c>
      <c r="E215" s="584"/>
      <c r="F215" s="584">
        <f t="shared" si="23"/>
        <v>7595</v>
      </c>
      <c r="G215" s="584"/>
    </row>
    <row r="216" spans="1:7" x14ac:dyDescent="0.25">
      <c r="A216" s="1235"/>
      <c r="B216" s="1234"/>
      <c r="C216" s="602">
        <v>2261</v>
      </c>
      <c r="D216" s="618">
        <v>7805</v>
      </c>
      <c r="E216" s="584"/>
      <c r="F216" s="584">
        <f t="shared" si="23"/>
        <v>7805</v>
      </c>
      <c r="G216" s="584"/>
    </row>
    <row r="217" spans="1:7" x14ac:dyDescent="0.25">
      <c r="A217" s="1235"/>
      <c r="B217" s="1234"/>
      <c r="C217" s="602">
        <v>2262</v>
      </c>
      <c r="D217" s="618">
        <v>6317</v>
      </c>
      <c r="E217" s="584"/>
      <c r="F217" s="584">
        <f t="shared" si="23"/>
        <v>6317</v>
      </c>
      <c r="G217" s="584"/>
    </row>
    <row r="218" spans="1:7" x14ac:dyDescent="0.25">
      <c r="A218" s="1235"/>
      <c r="B218" s="1234"/>
      <c r="C218" s="602">
        <v>2361</v>
      </c>
      <c r="D218" s="618">
        <v>11285</v>
      </c>
      <c r="E218" s="584"/>
      <c r="F218" s="584">
        <f t="shared" si="23"/>
        <v>11285</v>
      </c>
      <c r="G218" s="584"/>
    </row>
    <row r="219" spans="1:7" x14ac:dyDescent="0.25">
      <c r="A219" s="1235"/>
      <c r="B219" s="1234"/>
      <c r="C219" s="602">
        <v>2264</v>
      </c>
      <c r="D219" s="618">
        <v>372</v>
      </c>
      <c r="E219" s="584"/>
      <c r="F219" s="584">
        <f t="shared" si="23"/>
        <v>372</v>
      </c>
      <c r="G219" s="584"/>
    </row>
    <row r="220" spans="1:7" x14ac:dyDescent="0.25">
      <c r="A220" s="1235"/>
      <c r="B220" s="1234"/>
      <c r="C220" s="602">
        <v>2311</v>
      </c>
      <c r="D220" s="618">
        <v>28</v>
      </c>
      <c r="E220" s="584"/>
      <c r="F220" s="584">
        <f t="shared" si="23"/>
        <v>28</v>
      </c>
      <c r="G220" s="584"/>
    </row>
    <row r="221" spans="1:7" x14ac:dyDescent="0.25">
      <c r="A221" s="1235"/>
      <c r="B221" s="1234"/>
      <c r="C221" s="602">
        <v>2312</v>
      </c>
      <c r="D221" s="618">
        <v>346</v>
      </c>
      <c r="E221" s="584"/>
      <c r="F221" s="584">
        <f t="shared" si="23"/>
        <v>346</v>
      </c>
      <c r="G221" s="584"/>
    </row>
    <row r="222" spans="1:7" x14ac:dyDescent="0.25">
      <c r="A222" s="603">
        <v>8</v>
      </c>
      <c r="B222" s="604" t="s">
        <v>933</v>
      </c>
      <c r="C222" s="602">
        <v>2279</v>
      </c>
      <c r="D222" s="618">
        <v>23000</v>
      </c>
      <c r="E222" s="584"/>
      <c r="F222" s="584">
        <f t="shared" si="23"/>
        <v>23000</v>
      </c>
      <c r="G222" s="584"/>
    </row>
    <row r="223" spans="1:7" x14ac:dyDescent="0.25">
      <c r="A223" s="603">
        <v>9</v>
      </c>
      <c r="B223" s="604" t="s">
        <v>934</v>
      </c>
      <c r="C223" s="602">
        <v>2279</v>
      </c>
      <c r="D223" s="618">
        <v>7300</v>
      </c>
      <c r="E223" s="584"/>
      <c r="F223" s="584">
        <f t="shared" si="23"/>
        <v>7300</v>
      </c>
      <c r="G223" s="584"/>
    </row>
    <row r="224" spans="1:7" x14ac:dyDescent="0.25">
      <c r="A224" s="603">
        <v>10</v>
      </c>
      <c r="B224" s="604" t="s">
        <v>935</v>
      </c>
      <c r="C224" s="602">
        <v>2279</v>
      </c>
      <c r="D224" s="618">
        <v>7300</v>
      </c>
      <c r="E224" s="584"/>
      <c r="F224" s="584">
        <f t="shared" si="23"/>
        <v>7300</v>
      </c>
      <c r="G224" s="584"/>
    </row>
    <row r="225" spans="1:7" x14ac:dyDescent="0.25">
      <c r="A225" s="603">
        <v>11</v>
      </c>
      <c r="B225" s="604" t="s">
        <v>936</v>
      </c>
      <c r="C225" s="602">
        <v>2279</v>
      </c>
      <c r="D225" s="618">
        <v>712</v>
      </c>
      <c r="E225" s="584"/>
      <c r="F225" s="584">
        <f t="shared" si="23"/>
        <v>712</v>
      </c>
      <c r="G225" s="584"/>
    </row>
    <row r="226" spans="1:7" x14ac:dyDescent="0.25">
      <c r="A226" s="603">
        <v>12</v>
      </c>
      <c r="B226" s="604" t="s">
        <v>937</v>
      </c>
      <c r="C226" s="602">
        <v>2279</v>
      </c>
      <c r="D226" s="618">
        <v>7280</v>
      </c>
      <c r="E226" s="584"/>
      <c r="F226" s="584">
        <f t="shared" si="23"/>
        <v>7280</v>
      </c>
      <c r="G226" s="584"/>
    </row>
    <row r="227" spans="1:7" x14ac:dyDescent="0.25">
      <c r="A227" s="603">
        <v>13</v>
      </c>
      <c r="B227" s="604" t="s">
        <v>938</v>
      </c>
      <c r="C227" s="602">
        <v>2279</v>
      </c>
      <c r="D227" s="618">
        <v>1000</v>
      </c>
      <c r="E227" s="584"/>
      <c r="F227" s="584">
        <f t="shared" si="23"/>
        <v>1000</v>
      </c>
      <c r="G227" s="584"/>
    </row>
    <row r="228" spans="1:7" x14ac:dyDescent="0.25">
      <c r="A228" s="603">
        <v>14</v>
      </c>
      <c r="B228" s="604" t="s">
        <v>939</v>
      </c>
      <c r="C228" s="602">
        <v>2279</v>
      </c>
      <c r="D228" s="618">
        <v>5692</v>
      </c>
      <c r="E228" s="584"/>
      <c r="F228" s="584">
        <f t="shared" si="23"/>
        <v>5692</v>
      </c>
      <c r="G228" s="584"/>
    </row>
    <row r="229" spans="1:7" x14ac:dyDescent="0.25">
      <c r="A229" s="603">
        <v>15</v>
      </c>
      <c r="B229" s="604" t="s">
        <v>940</v>
      </c>
      <c r="C229" s="602">
        <v>2279</v>
      </c>
      <c r="D229" s="618">
        <v>5692</v>
      </c>
      <c r="E229" s="584"/>
      <c r="F229" s="584">
        <f t="shared" si="23"/>
        <v>5692</v>
      </c>
      <c r="G229" s="584"/>
    </row>
    <row r="230" spans="1:7" x14ac:dyDescent="0.25">
      <c r="A230" s="1235">
        <v>16</v>
      </c>
      <c r="B230" s="1234" t="s">
        <v>941</v>
      </c>
      <c r="C230" s="602">
        <v>2262</v>
      </c>
      <c r="D230" s="618">
        <v>641</v>
      </c>
      <c r="E230" s="584"/>
      <c r="F230" s="584">
        <f t="shared" si="23"/>
        <v>641</v>
      </c>
      <c r="G230" s="584"/>
    </row>
    <row r="231" spans="1:7" x14ac:dyDescent="0.25">
      <c r="A231" s="1235"/>
      <c r="B231" s="1234"/>
      <c r="C231" s="602">
        <v>2279</v>
      </c>
      <c r="D231" s="618">
        <v>700</v>
      </c>
      <c r="E231" s="584"/>
      <c r="F231" s="584">
        <f t="shared" si="23"/>
        <v>700</v>
      </c>
      <c r="G231" s="584"/>
    </row>
    <row r="232" spans="1:7" x14ac:dyDescent="0.25">
      <c r="A232" s="1235"/>
      <c r="B232" s="1234"/>
      <c r="C232" s="602">
        <v>2312</v>
      </c>
      <c r="D232" s="618">
        <v>700</v>
      </c>
      <c r="E232" s="584"/>
      <c r="F232" s="584">
        <f t="shared" si="23"/>
        <v>700</v>
      </c>
      <c r="G232" s="584"/>
    </row>
    <row r="233" spans="1:7" x14ac:dyDescent="0.25">
      <c r="A233" s="607">
        <v>17</v>
      </c>
      <c r="B233" s="613" t="s">
        <v>942</v>
      </c>
      <c r="C233" s="602">
        <v>2361</v>
      </c>
      <c r="D233" s="618">
        <v>400</v>
      </c>
      <c r="E233" s="584"/>
      <c r="F233" s="584">
        <f t="shared" si="23"/>
        <v>400</v>
      </c>
      <c r="G233" s="584"/>
    </row>
    <row r="234" spans="1:7" x14ac:dyDescent="0.25">
      <c r="A234" s="609">
        <v>18</v>
      </c>
      <c r="B234" s="614" t="s">
        <v>943</v>
      </c>
      <c r="C234" s="602">
        <v>2279</v>
      </c>
      <c r="D234" s="618">
        <v>2704</v>
      </c>
      <c r="E234" s="584"/>
      <c r="F234" s="584">
        <f t="shared" si="23"/>
        <v>2704</v>
      </c>
      <c r="G234" s="584"/>
    </row>
    <row r="235" spans="1:7" x14ac:dyDescent="0.25">
      <c r="A235" s="609">
        <v>19</v>
      </c>
      <c r="B235" s="614" t="s">
        <v>944</v>
      </c>
      <c r="C235" s="602">
        <v>2279</v>
      </c>
      <c r="D235" s="618">
        <v>8500</v>
      </c>
      <c r="E235" s="584"/>
      <c r="F235" s="584">
        <f t="shared" si="23"/>
        <v>8500</v>
      </c>
      <c r="G235" s="584"/>
    </row>
    <row r="236" spans="1:7" x14ac:dyDescent="0.25">
      <c r="A236" s="603">
        <v>20</v>
      </c>
      <c r="B236" s="604" t="s">
        <v>945</v>
      </c>
      <c r="C236" s="602">
        <v>2279</v>
      </c>
      <c r="D236" s="618">
        <v>5692</v>
      </c>
      <c r="E236" s="584"/>
      <c r="F236" s="584">
        <f t="shared" si="23"/>
        <v>5692</v>
      </c>
      <c r="G236" s="584"/>
    </row>
    <row r="237" spans="1:7" x14ac:dyDescent="0.25">
      <c r="A237" s="609">
        <v>21</v>
      </c>
      <c r="B237" s="604" t="s">
        <v>946</v>
      </c>
      <c r="C237" s="602">
        <v>2279</v>
      </c>
      <c r="D237" s="618">
        <v>2419</v>
      </c>
      <c r="E237" s="584"/>
      <c r="F237" s="584">
        <f t="shared" si="23"/>
        <v>2419</v>
      </c>
      <c r="G237" s="584"/>
    </row>
    <row r="238" spans="1:7" x14ac:dyDescent="0.25">
      <c r="A238" s="603">
        <v>22</v>
      </c>
      <c r="B238" s="604" t="s">
        <v>947</v>
      </c>
      <c r="C238" s="602">
        <v>2279</v>
      </c>
      <c r="D238" s="618">
        <v>4269</v>
      </c>
      <c r="E238" s="584"/>
      <c r="F238" s="584">
        <f t="shared" si="23"/>
        <v>4269</v>
      </c>
      <c r="G238" s="584"/>
    </row>
    <row r="239" spans="1:7" x14ac:dyDescent="0.25">
      <c r="A239" s="609">
        <v>23</v>
      </c>
      <c r="B239" s="604" t="s">
        <v>948</v>
      </c>
      <c r="C239" s="602">
        <v>2279</v>
      </c>
      <c r="D239" s="618">
        <v>5930</v>
      </c>
      <c r="E239" s="584"/>
      <c r="F239" s="584">
        <f t="shared" si="23"/>
        <v>5930</v>
      </c>
      <c r="G239" s="584"/>
    </row>
    <row r="240" spans="1:7" x14ac:dyDescent="0.25">
      <c r="A240" s="603">
        <v>24</v>
      </c>
      <c r="B240" s="604" t="s">
        <v>949</v>
      </c>
      <c r="C240" s="602">
        <v>2279</v>
      </c>
      <c r="D240" s="618">
        <v>10000</v>
      </c>
      <c r="E240" s="584"/>
      <c r="F240" s="584">
        <f t="shared" si="23"/>
        <v>10000</v>
      </c>
      <c r="G240" s="584"/>
    </row>
    <row r="241" spans="1:7" x14ac:dyDescent="0.25">
      <c r="A241" s="609">
        <v>25</v>
      </c>
      <c r="B241" s="604" t="s">
        <v>950</v>
      </c>
      <c r="C241" s="602">
        <v>2279</v>
      </c>
      <c r="D241" s="618">
        <v>5400</v>
      </c>
      <c r="E241" s="584"/>
      <c r="F241" s="584">
        <f t="shared" si="23"/>
        <v>5400</v>
      </c>
      <c r="G241" s="584"/>
    </row>
    <row r="242" spans="1:7" x14ac:dyDescent="0.25">
      <c r="A242" s="603">
        <v>26</v>
      </c>
      <c r="B242" s="604" t="s">
        <v>951</v>
      </c>
      <c r="C242" s="602">
        <v>2279</v>
      </c>
      <c r="D242" s="618">
        <v>2419</v>
      </c>
      <c r="E242" s="584"/>
      <c r="F242" s="584">
        <f t="shared" si="23"/>
        <v>2419</v>
      </c>
      <c r="G242" s="584"/>
    </row>
    <row r="243" spans="1:7" x14ac:dyDescent="0.25">
      <c r="A243" s="609">
        <v>27</v>
      </c>
      <c r="B243" s="604" t="s">
        <v>952</v>
      </c>
      <c r="C243" s="602">
        <v>2279</v>
      </c>
      <c r="D243" s="618">
        <v>1410</v>
      </c>
      <c r="E243" s="584"/>
      <c r="F243" s="584">
        <f t="shared" si="23"/>
        <v>1410</v>
      </c>
      <c r="G243" s="584"/>
    </row>
    <row r="244" spans="1:7" x14ac:dyDescent="0.25">
      <c r="A244" s="603">
        <v>28</v>
      </c>
      <c r="B244" s="604" t="s">
        <v>953</v>
      </c>
      <c r="C244" s="602">
        <v>2279</v>
      </c>
      <c r="D244" s="618">
        <v>2846</v>
      </c>
      <c r="E244" s="584"/>
      <c r="F244" s="584">
        <f t="shared" si="23"/>
        <v>2846</v>
      </c>
      <c r="G244" s="584"/>
    </row>
    <row r="245" spans="1:7" x14ac:dyDescent="0.25">
      <c r="A245" s="609">
        <v>29</v>
      </c>
      <c r="B245" s="604" t="s">
        <v>954</v>
      </c>
      <c r="C245" s="602">
        <v>2279</v>
      </c>
      <c r="D245" s="618">
        <v>500</v>
      </c>
      <c r="E245" s="584"/>
      <c r="F245" s="584">
        <f t="shared" si="23"/>
        <v>500</v>
      </c>
      <c r="G245" s="584"/>
    </row>
    <row r="246" spans="1:7" x14ac:dyDescent="0.25">
      <c r="A246" s="603">
        <v>30</v>
      </c>
      <c r="B246" s="604" t="s">
        <v>955</v>
      </c>
      <c r="C246" s="602">
        <v>2279</v>
      </c>
      <c r="D246" s="618">
        <v>750</v>
      </c>
      <c r="E246" s="584"/>
      <c r="F246" s="584">
        <f t="shared" si="23"/>
        <v>750</v>
      </c>
      <c r="G246" s="584"/>
    </row>
    <row r="247" spans="1:7" x14ac:dyDescent="0.25">
      <c r="A247" s="609">
        <v>31</v>
      </c>
      <c r="B247" s="613" t="s">
        <v>956</v>
      </c>
      <c r="C247" s="602">
        <v>2279</v>
      </c>
      <c r="D247" s="618">
        <v>1055</v>
      </c>
      <c r="E247" s="584"/>
      <c r="F247" s="584">
        <f t="shared" si="23"/>
        <v>1055</v>
      </c>
      <c r="G247" s="584"/>
    </row>
    <row r="248" spans="1:7" x14ac:dyDescent="0.25">
      <c r="A248" s="603">
        <v>32</v>
      </c>
      <c r="B248" s="613" t="s">
        <v>957</v>
      </c>
      <c r="C248" s="602">
        <v>2279</v>
      </c>
      <c r="D248" s="618">
        <v>7115</v>
      </c>
      <c r="E248" s="584"/>
      <c r="F248" s="584">
        <f t="shared" si="23"/>
        <v>7115</v>
      </c>
      <c r="G248" s="584"/>
    </row>
    <row r="249" spans="1:7" x14ac:dyDescent="0.25">
      <c r="A249" s="609">
        <v>33</v>
      </c>
      <c r="B249" s="604" t="s">
        <v>958</v>
      </c>
      <c r="C249" s="602">
        <v>2279</v>
      </c>
      <c r="D249" s="618">
        <v>2846</v>
      </c>
      <c r="E249" s="584"/>
      <c r="F249" s="584">
        <f t="shared" si="23"/>
        <v>2846</v>
      </c>
      <c r="G249" s="584"/>
    </row>
    <row r="250" spans="1:7" x14ac:dyDescent="0.25">
      <c r="A250" s="603">
        <v>34</v>
      </c>
      <c r="B250" s="613" t="s">
        <v>959</v>
      </c>
      <c r="C250" s="602">
        <v>2279</v>
      </c>
      <c r="D250" s="618">
        <v>2100</v>
      </c>
      <c r="E250" s="584"/>
      <c r="F250" s="584">
        <f t="shared" si="23"/>
        <v>2100</v>
      </c>
      <c r="G250" s="584"/>
    </row>
    <row r="251" spans="1:7" x14ac:dyDescent="0.25">
      <c r="A251" s="609">
        <v>35</v>
      </c>
      <c r="B251" s="604" t="s">
        <v>960</v>
      </c>
      <c r="C251" s="602">
        <v>2279</v>
      </c>
      <c r="D251" s="618">
        <v>1423</v>
      </c>
      <c r="E251" s="584"/>
      <c r="F251" s="584">
        <f t="shared" si="23"/>
        <v>1423</v>
      </c>
      <c r="G251" s="584"/>
    </row>
    <row r="252" spans="1:7" x14ac:dyDescent="0.25">
      <c r="A252" s="603">
        <v>36</v>
      </c>
      <c r="B252" s="604" t="s">
        <v>961</v>
      </c>
      <c r="C252" s="602">
        <v>2279</v>
      </c>
      <c r="D252" s="618">
        <v>2982</v>
      </c>
      <c r="E252" s="584"/>
      <c r="F252" s="584">
        <f t="shared" si="23"/>
        <v>2982</v>
      </c>
      <c r="G252" s="584"/>
    </row>
    <row r="253" spans="1:7" x14ac:dyDescent="0.25">
      <c r="A253" s="609">
        <v>37</v>
      </c>
      <c r="B253" s="613" t="s">
        <v>962</v>
      </c>
      <c r="C253" s="602">
        <v>2279</v>
      </c>
      <c r="D253" s="618">
        <v>3000</v>
      </c>
      <c r="E253" s="584"/>
      <c r="F253" s="584">
        <f t="shared" si="23"/>
        <v>3000</v>
      </c>
      <c r="G253" s="584"/>
    </row>
    <row r="254" spans="1:7" x14ac:dyDescent="0.25">
      <c r="A254" s="603">
        <v>38</v>
      </c>
      <c r="B254" s="613" t="s">
        <v>963</v>
      </c>
      <c r="C254" s="602">
        <v>2279</v>
      </c>
      <c r="D254" s="618">
        <v>3700</v>
      </c>
      <c r="E254" s="584"/>
      <c r="F254" s="584">
        <f t="shared" si="23"/>
        <v>3700</v>
      </c>
      <c r="G254" s="584"/>
    </row>
    <row r="255" spans="1:7" x14ac:dyDescent="0.25">
      <c r="A255" s="609">
        <v>39</v>
      </c>
      <c r="B255" s="604" t="s">
        <v>964</v>
      </c>
      <c r="C255" s="602">
        <v>2279</v>
      </c>
      <c r="D255" s="618">
        <v>3000</v>
      </c>
      <c r="E255" s="584"/>
      <c r="F255" s="584">
        <f t="shared" si="23"/>
        <v>3000</v>
      </c>
      <c r="G255" s="584"/>
    </row>
    <row r="256" spans="1:7" x14ac:dyDescent="0.25">
      <c r="A256" s="603">
        <v>40</v>
      </c>
      <c r="B256" s="613" t="s">
        <v>965</v>
      </c>
      <c r="C256" s="602">
        <v>2279</v>
      </c>
      <c r="D256" s="618">
        <v>6950</v>
      </c>
      <c r="E256" s="584"/>
      <c r="F256" s="584">
        <f t="shared" si="23"/>
        <v>6950</v>
      </c>
      <c r="G256" s="584"/>
    </row>
    <row r="257" spans="1:7" x14ac:dyDescent="0.25">
      <c r="A257" s="609">
        <v>41</v>
      </c>
      <c r="B257" s="604" t="s">
        <v>966</v>
      </c>
      <c r="C257" s="602">
        <v>2279</v>
      </c>
      <c r="D257" s="618">
        <v>4269</v>
      </c>
      <c r="E257" s="584"/>
      <c r="F257" s="584">
        <f t="shared" si="23"/>
        <v>4269</v>
      </c>
      <c r="G257" s="584"/>
    </row>
    <row r="258" spans="1:7" x14ac:dyDescent="0.25">
      <c r="A258" s="609">
        <v>42</v>
      </c>
      <c r="B258" s="613" t="s">
        <v>967</v>
      </c>
      <c r="C258" s="602">
        <v>2279</v>
      </c>
      <c r="D258" s="618">
        <v>20000</v>
      </c>
      <c r="E258" s="584"/>
      <c r="F258" s="584">
        <f t="shared" si="23"/>
        <v>20000</v>
      </c>
      <c r="G258" s="584"/>
    </row>
    <row r="259" spans="1:7" x14ac:dyDescent="0.25">
      <c r="A259" s="603">
        <v>43</v>
      </c>
      <c r="B259" s="604" t="s">
        <v>968</v>
      </c>
      <c r="C259" s="602">
        <v>2279</v>
      </c>
      <c r="D259" s="618">
        <v>2419</v>
      </c>
      <c r="E259" s="584"/>
      <c r="F259" s="584">
        <f t="shared" si="23"/>
        <v>2419</v>
      </c>
      <c r="G259" s="584"/>
    </row>
    <row r="260" spans="1:7" x14ac:dyDescent="0.25">
      <c r="A260" s="609">
        <v>44</v>
      </c>
      <c r="B260" s="604" t="s">
        <v>969</v>
      </c>
      <c r="C260" s="602">
        <v>2279</v>
      </c>
      <c r="D260" s="618">
        <v>3230</v>
      </c>
      <c r="E260" s="584"/>
      <c r="F260" s="584">
        <f t="shared" si="23"/>
        <v>3230</v>
      </c>
      <c r="G260" s="584"/>
    </row>
    <row r="261" spans="1:7" x14ac:dyDescent="0.25">
      <c r="A261" s="603">
        <v>45</v>
      </c>
      <c r="B261" s="613" t="s">
        <v>970</v>
      </c>
      <c r="C261" s="602">
        <v>2279</v>
      </c>
      <c r="D261" s="618">
        <v>500</v>
      </c>
      <c r="E261" s="584"/>
      <c r="F261" s="584">
        <f t="shared" si="23"/>
        <v>500</v>
      </c>
      <c r="G261" s="584"/>
    </row>
    <row r="262" spans="1:7" x14ac:dyDescent="0.25">
      <c r="A262" s="609">
        <v>46</v>
      </c>
      <c r="B262" s="613" t="s">
        <v>971</v>
      </c>
      <c r="C262" s="602">
        <v>2279</v>
      </c>
      <c r="D262" s="618">
        <v>2710</v>
      </c>
      <c r="E262" s="584"/>
      <c r="F262" s="584">
        <f t="shared" si="23"/>
        <v>2710</v>
      </c>
      <c r="G262" s="584"/>
    </row>
    <row r="263" spans="1:7" x14ac:dyDescent="0.25">
      <c r="A263" s="603">
        <v>47</v>
      </c>
      <c r="B263" s="604" t="s">
        <v>972</v>
      </c>
      <c r="C263" s="602">
        <v>2279</v>
      </c>
      <c r="D263" s="618">
        <v>470</v>
      </c>
      <c r="E263" s="584"/>
      <c r="F263" s="584">
        <f t="shared" si="23"/>
        <v>470</v>
      </c>
      <c r="G263" s="584"/>
    </row>
    <row r="264" spans="1:7" x14ac:dyDescent="0.25">
      <c r="A264" s="609">
        <v>48</v>
      </c>
      <c r="B264" s="604" t="s">
        <v>973</v>
      </c>
      <c r="C264" s="602">
        <v>2279</v>
      </c>
      <c r="D264" s="618">
        <v>2846</v>
      </c>
      <c r="E264" s="584"/>
      <c r="F264" s="584">
        <f t="shared" si="23"/>
        <v>2846</v>
      </c>
      <c r="G264" s="584"/>
    </row>
    <row r="265" spans="1:7" x14ac:dyDescent="0.25">
      <c r="A265" s="603">
        <v>49</v>
      </c>
      <c r="B265" s="613" t="s">
        <v>974</v>
      </c>
      <c r="C265" s="602">
        <v>2279</v>
      </c>
      <c r="D265" s="618">
        <v>1423</v>
      </c>
      <c r="E265" s="584"/>
      <c r="F265" s="584">
        <f t="shared" si="23"/>
        <v>1423</v>
      </c>
      <c r="G265" s="584"/>
    </row>
    <row r="266" spans="1:7" x14ac:dyDescent="0.25">
      <c r="A266" s="609">
        <v>50</v>
      </c>
      <c r="B266" s="613" t="s">
        <v>975</v>
      </c>
      <c r="C266" s="602">
        <v>2279</v>
      </c>
      <c r="D266" s="618">
        <v>800</v>
      </c>
      <c r="E266" s="584"/>
      <c r="F266" s="584">
        <f t="shared" si="23"/>
        <v>800</v>
      </c>
      <c r="G266" s="584"/>
    </row>
    <row r="267" spans="1:7" x14ac:dyDescent="0.25">
      <c r="A267" s="603">
        <v>51</v>
      </c>
      <c r="B267" s="604" t="s">
        <v>976</v>
      </c>
      <c r="C267" s="602">
        <v>2279</v>
      </c>
      <c r="D267" s="618">
        <v>6000</v>
      </c>
      <c r="E267" s="584"/>
      <c r="F267" s="584">
        <f t="shared" si="23"/>
        <v>6000</v>
      </c>
      <c r="G267" s="584"/>
    </row>
    <row r="268" spans="1:7" x14ac:dyDescent="0.25">
      <c r="A268" s="609">
        <v>52</v>
      </c>
      <c r="B268" s="604" t="s">
        <v>977</v>
      </c>
      <c r="C268" s="602">
        <v>2279</v>
      </c>
      <c r="D268" s="618">
        <v>3100</v>
      </c>
      <c r="E268" s="584"/>
      <c r="F268" s="584">
        <f t="shared" ref="F268:F284" si="24">D268+E268</f>
        <v>3100</v>
      </c>
      <c r="G268" s="584"/>
    </row>
    <row r="269" spans="1:7" x14ac:dyDescent="0.25">
      <c r="A269" s="603">
        <v>53</v>
      </c>
      <c r="B269" s="604" t="s">
        <v>978</v>
      </c>
      <c r="C269" s="602">
        <v>2279</v>
      </c>
      <c r="D269" s="618">
        <v>198</v>
      </c>
      <c r="E269" s="584"/>
      <c r="F269" s="584">
        <f t="shared" si="24"/>
        <v>198</v>
      </c>
      <c r="G269" s="584"/>
    </row>
    <row r="270" spans="1:7" x14ac:dyDescent="0.25">
      <c r="A270" s="1233">
        <v>54</v>
      </c>
      <c r="B270" s="1237" t="s">
        <v>979</v>
      </c>
      <c r="C270" s="602">
        <v>2279</v>
      </c>
      <c r="D270" s="618">
        <v>225</v>
      </c>
      <c r="E270" s="584"/>
      <c r="F270" s="584">
        <f t="shared" si="24"/>
        <v>225</v>
      </c>
      <c r="G270" s="584"/>
    </row>
    <row r="271" spans="1:7" x14ac:dyDescent="0.25">
      <c r="A271" s="1233"/>
      <c r="B271" s="1237"/>
      <c r="C271" s="602">
        <v>2361</v>
      </c>
      <c r="D271" s="618">
        <v>460</v>
      </c>
      <c r="E271" s="584"/>
      <c r="F271" s="584">
        <f t="shared" si="24"/>
        <v>460</v>
      </c>
      <c r="G271" s="584"/>
    </row>
    <row r="272" spans="1:7" x14ac:dyDescent="0.25">
      <c r="A272" s="1233"/>
      <c r="B272" s="1237"/>
      <c r="C272" s="602">
        <v>2262</v>
      </c>
      <c r="D272" s="618">
        <v>300</v>
      </c>
      <c r="E272" s="584"/>
      <c r="F272" s="584">
        <f t="shared" si="24"/>
        <v>300</v>
      </c>
      <c r="G272" s="584"/>
    </row>
    <row r="273" spans="1:7" x14ac:dyDescent="0.25">
      <c r="A273" s="1233">
        <v>55</v>
      </c>
      <c r="B273" s="1234" t="s">
        <v>980</v>
      </c>
      <c r="C273" s="602">
        <v>2279</v>
      </c>
      <c r="D273" s="618">
        <v>557</v>
      </c>
      <c r="E273" s="584"/>
      <c r="F273" s="584">
        <f t="shared" si="24"/>
        <v>557</v>
      </c>
      <c r="G273" s="584"/>
    </row>
    <row r="274" spans="1:7" x14ac:dyDescent="0.25">
      <c r="A274" s="1233"/>
      <c r="B274" s="1234"/>
      <c r="C274" s="602">
        <v>2361</v>
      </c>
      <c r="D274" s="618">
        <v>407</v>
      </c>
      <c r="E274" s="584"/>
      <c r="F274" s="584">
        <f t="shared" si="24"/>
        <v>407</v>
      </c>
      <c r="G274" s="584"/>
    </row>
    <row r="275" spans="1:7" x14ac:dyDescent="0.25">
      <c r="A275" s="603">
        <v>56</v>
      </c>
      <c r="B275" s="604" t="s">
        <v>981</v>
      </c>
      <c r="C275" s="602">
        <v>2279</v>
      </c>
      <c r="D275" s="618">
        <v>929</v>
      </c>
      <c r="E275" s="584"/>
      <c r="F275" s="584">
        <f t="shared" si="24"/>
        <v>929</v>
      </c>
      <c r="G275" s="584"/>
    </row>
    <row r="276" spans="1:7" x14ac:dyDescent="0.25">
      <c r="A276" s="603">
        <v>57</v>
      </c>
      <c r="B276" s="604" t="s">
        <v>982</v>
      </c>
      <c r="C276" s="602">
        <v>2279</v>
      </c>
      <c r="D276" s="618">
        <v>870</v>
      </c>
      <c r="E276" s="584"/>
      <c r="F276" s="584">
        <f t="shared" si="24"/>
        <v>870</v>
      </c>
      <c r="G276" s="584"/>
    </row>
    <row r="277" spans="1:7" x14ac:dyDescent="0.25">
      <c r="A277" s="1235">
        <v>58</v>
      </c>
      <c r="B277" s="1234" t="s">
        <v>983</v>
      </c>
      <c r="C277" s="602">
        <v>2279</v>
      </c>
      <c r="D277" s="618">
        <v>329</v>
      </c>
      <c r="E277" s="584"/>
      <c r="F277" s="584">
        <f t="shared" si="24"/>
        <v>329</v>
      </c>
      <c r="G277" s="584"/>
    </row>
    <row r="278" spans="1:7" x14ac:dyDescent="0.25">
      <c r="A278" s="1235"/>
      <c r="B278" s="1234"/>
      <c r="C278" s="602">
        <v>2361</v>
      </c>
      <c r="D278" s="618">
        <v>288</v>
      </c>
      <c r="E278" s="584"/>
      <c r="F278" s="584">
        <f t="shared" si="24"/>
        <v>288</v>
      </c>
      <c r="G278" s="584"/>
    </row>
    <row r="279" spans="1:7" x14ac:dyDescent="0.25">
      <c r="A279" s="603">
        <v>59</v>
      </c>
      <c r="B279" s="604" t="s">
        <v>984</v>
      </c>
      <c r="C279" s="602">
        <v>2279</v>
      </c>
      <c r="D279" s="618">
        <v>2500</v>
      </c>
      <c r="E279" s="584"/>
      <c r="F279" s="584">
        <f t="shared" si="24"/>
        <v>2500</v>
      </c>
      <c r="G279" s="584"/>
    </row>
    <row r="280" spans="1:7" x14ac:dyDescent="0.25">
      <c r="A280" s="607">
        <v>60</v>
      </c>
      <c r="B280" s="604" t="s">
        <v>985</v>
      </c>
      <c r="C280" s="602">
        <v>6422</v>
      </c>
      <c r="D280" s="618">
        <v>34000</v>
      </c>
      <c r="E280" s="584"/>
      <c r="F280" s="584">
        <f t="shared" si="24"/>
        <v>34000</v>
      </c>
      <c r="G280" s="584"/>
    </row>
    <row r="281" spans="1:7" x14ac:dyDescent="0.25">
      <c r="A281" s="603">
        <v>61</v>
      </c>
      <c r="B281" s="604" t="s">
        <v>986</v>
      </c>
      <c r="C281" s="602">
        <v>2279</v>
      </c>
      <c r="D281" s="618">
        <v>12100</v>
      </c>
      <c r="E281" s="584"/>
      <c r="F281" s="584">
        <f t="shared" si="24"/>
        <v>12100</v>
      </c>
      <c r="G281" s="584"/>
    </row>
    <row r="282" spans="1:7" x14ac:dyDescent="0.25">
      <c r="A282" s="607">
        <v>62</v>
      </c>
      <c r="B282" s="604" t="s">
        <v>987</v>
      </c>
      <c r="C282" s="602">
        <v>2279</v>
      </c>
      <c r="D282" s="618">
        <v>5340</v>
      </c>
      <c r="E282" s="584"/>
      <c r="F282" s="584">
        <f t="shared" si="24"/>
        <v>5340</v>
      </c>
      <c r="G282" s="584"/>
    </row>
    <row r="283" spans="1:7" ht="24.75" x14ac:dyDescent="0.25">
      <c r="A283" s="1078">
        <v>63</v>
      </c>
      <c r="B283" s="1077" t="s">
        <v>1425</v>
      </c>
      <c r="C283" s="1079">
        <v>2279</v>
      </c>
      <c r="D283" s="618"/>
      <c r="E283" s="587">
        <v>3083</v>
      </c>
      <c r="F283" s="587">
        <f t="shared" si="24"/>
        <v>3083</v>
      </c>
      <c r="G283" s="561" t="s">
        <v>1426</v>
      </c>
    </row>
    <row r="284" spans="1:7" x14ac:dyDescent="0.25">
      <c r="A284" s="1076">
        <v>64</v>
      </c>
      <c r="B284" s="604" t="s">
        <v>988</v>
      </c>
      <c r="C284" s="602">
        <v>2361</v>
      </c>
      <c r="D284" s="618">
        <v>1900</v>
      </c>
      <c r="E284" s="584">
        <v>2100</v>
      </c>
      <c r="F284" s="584">
        <f t="shared" si="24"/>
        <v>4000</v>
      </c>
      <c r="G284" s="584" t="s">
        <v>691</v>
      </c>
    </row>
    <row r="285" spans="1:7" x14ac:dyDescent="0.25">
      <c r="A285" s="600" t="s">
        <v>989</v>
      </c>
      <c r="B285" s="601" t="s">
        <v>990</v>
      </c>
      <c r="C285" s="602"/>
      <c r="D285" s="617">
        <v>37986</v>
      </c>
      <c r="E285" s="584">
        <f>SUM(E286)</f>
        <v>-5183</v>
      </c>
      <c r="F285" s="584">
        <f>SUM(F286)</f>
        <v>32803</v>
      </c>
      <c r="G285" s="584"/>
    </row>
    <row r="286" spans="1:7" x14ac:dyDescent="0.25">
      <c r="A286" s="603">
        <v>1</v>
      </c>
      <c r="B286" s="604" t="s">
        <v>991</v>
      </c>
      <c r="C286" s="602">
        <v>2275</v>
      </c>
      <c r="D286" s="618">
        <v>37986</v>
      </c>
      <c r="E286" s="584">
        <f>-2100-3083</f>
        <v>-5183</v>
      </c>
      <c r="F286" s="584">
        <f>D286+E286</f>
        <v>32803</v>
      </c>
      <c r="G286" s="584"/>
    </row>
    <row r="287" spans="1:7" x14ac:dyDescent="0.25">
      <c r="A287" s="615"/>
      <c r="B287" s="615"/>
    </row>
  </sheetData>
  <sheetProtection algorithmName="SHA-512" hashValue="YFkWJSxkBT0mTBwiotbnT7Kw4MGrc+M9J4iVtqiew7jRpW4JdbC8vh6zQGhvfEymiZSH54jxItZxhW804TW5/Q==" saltValue="rP9FaWhjEzVqM9AB6NNyFg==" spinCount="100000" sheet="1" objects="1" scenarios="1"/>
  <mergeCells count="81">
    <mergeCell ref="A16:B16"/>
    <mergeCell ref="A13:A14"/>
    <mergeCell ref="B13:B14"/>
    <mergeCell ref="C13:C14"/>
    <mergeCell ref="D13:D14"/>
    <mergeCell ref="A15:B15"/>
    <mergeCell ref="A18:A21"/>
    <mergeCell ref="B18:B21"/>
    <mergeCell ref="A22:A26"/>
    <mergeCell ref="B22:B26"/>
    <mergeCell ref="A28:A32"/>
    <mergeCell ref="B28:B32"/>
    <mergeCell ref="A33:A34"/>
    <mergeCell ref="B33:B34"/>
    <mergeCell ref="A36:A38"/>
    <mergeCell ref="B36:B38"/>
    <mergeCell ref="A43:A47"/>
    <mergeCell ref="B43:B47"/>
    <mergeCell ref="A49:A50"/>
    <mergeCell ref="B49:B50"/>
    <mergeCell ref="A51:A52"/>
    <mergeCell ref="B51:B52"/>
    <mergeCell ref="A53:A56"/>
    <mergeCell ref="B53:B56"/>
    <mergeCell ref="A58:A60"/>
    <mergeCell ref="B58:B60"/>
    <mergeCell ref="A61:A64"/>
    <mergeCell ref="B61:B64"/>
    <mergeCell ref="A67:A69"/>
    <mergeCell ref="B67:B69"/>
    <mergeCell ref="A70:A72"/>
    <mergeCell ref="B70:B72"/>
    <mergeCell ref="A73:A75"/>
    <mergeCell ref="B73:B75"/>
    <mergeCell ref="A76:A77"/>
    <mergeCell ref="B76:B77"/>
    <mergeCell ref="A92:A95"/>
    <mergeCell ref="B92:B95"/>
    <mergeCell ref="A111:A113"/>
    <mergeCell ref="B111:B113"/>
    <mergeCell ref="A114:A116"/>
    <mergeCell ref="B114:B116"/>
    <mergeCell ref="A122:A123"/>
    <mergeCell ref="B122:B123"/>
    <mergeCell ref="A132:A135"/>
    <mergeCell ref="B132:B135"/>
    <mergeCell ref="A136:A138"/>
    <mergeCell ref="B136:B138"/>
    <mergeCell ref="A145:A147"/>
    <mergeCell ref="B145:B147"/>
    <mergeCell ref="A155:A157"/>
    <mergeCell ref="B155:B157"/>
    <mergeCell ref="A180:A181"/>
    <mergeCell ref="B180:B181"/>
    <mergeCell ref="A186:A187"/>
    <mergeCell ref="B186:B187"/>
    <mergeCell ref="A188:A189"/>
    <mergeCell ref="B188:B189"/>
    <mergeCell ref="A190:A191"/>
    <mergeCell ref="B190:B191"/>
    <mergeCell ref="A203:B203"/>
    <mergeCell ref="A208:A210"/>
    <mergeCell ref="B208:B210"/>
    <mergeCell ref="A211:A214"/>
    <mergeCell ref="B211:B214"/>
    <mergeCell ref="A8:G8"/>
    <mergeCell ref="G13:G14"/>
    <mergeCell ref="A273:A274"/>
    <mergeCell ref="B273:B274"/>
    <mergeCell ref="A277:A278"/>
    <mergeCell ref="B277:B278"/>
    <mergeCell ref="E13:E14"/>
    <mergeCell ref="F13:F14"/>
    <mergeCell ref="A215:A221"/>
    <mergeCell ref="B215:B221"/>
    <mergeCell ref="A230:A232"/>
    <mergeCell ref="B230:B232"/>
    <mergeCell ref="A270:A272"/>
    <mergeCell ref="B270:B272"/>
    <mergeCell ref="A192:A193"/>
    <mergeCell ref="B192:B193"/>
  </mergeCells>
  <pageMargins left="0.70866141732283472" right="0.70866141732283472" top="0.39370078740157483" bottom="0.74803149606299213" header="0.23622047244094491" footer="0.31496062992125984"/>
  <pageSetup paperSize="9" scale="70" orientation="portrait" r:id="rId1"/>
  <headerFooter differentFirst="1">
    <firstHeader>&amp;R&amp;"Times New Roman,Regular"&amp;9 49.pielikums Jūrmalas pilsētas domes
2015.gada 5.marta saistošajiem noteikumiem Nr.13
(protokols Nr.6, 11.punkts)</first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H271"/>
  <sheetViews>
    <sheetView view="pageLayout" zoomScaleNormal="100" workbookViewId="0">
      <selection activeCell="A11" sqref="A11"/>
    </sheetView>
  </sheetViews>
  <sheetFormatPr defaultRowHeight="12" outlineLevelCol="1" x14ac:dyDescent="0.2"/>
  <cols>
    <col min="1" max="1" width="6.140625" style="693" customWidth="1"/>
    <col min="2" max="2" width="61.5703125" style="693" customWidth="1"/>
    <col min="3" max="3" width="10.5703125" style="693" customWidth="1"/>
    <col min="4" max="4" width="9.85546875" style="693" hidden="1" customWidth="1" outlineLevel="1"/>
    <col min="5" max="5" width="10" style="456" hidden="1" customWidth="1" outlineLevel="1"/>
    <col min="6" max="6" width="10.85546875" style="456" customWidth="1" collapsed="1"/>
    <col min="7" max="7" width="36.5703125" style="456" hidden="1" customWidth="1" outlineLevel="1"/>
    <col min="8" max="8" width="9.140625" style="693" collapsed="1"/>
    <col min="9" max="226" width="9.140625" style="693"/>
    <col min="227" max="227" width="6.140625" style="693" customWidth="1"/>
    <col min="228" max="228" width="44.85546875" style="693" customWidth="1"/>
    <col min="229" max="229" width="11.85546875" style="693" customWidth="1"/>
    <col min="230" max="230" width="11.140625" style="693" customWidth="1"/>
    <col min="231" max="231" width="13.140625" style="693" customWidth="1"/>
    <col min="232" max="232" width="10.5703125" style="693" customWidth="1"/>
    <col min="233" max="233" width="9.7109375" style="693" customWidth="1"/>
    <col min="234" max="234" width="16.7109375" style="693" customWidth="1"/>
    <col min="235" max="482" width="9.140625" style="693"/>
    <col min="483" max="483" width="6.140625" style="693" customWidth="1"/>
    <col min="484" max="484" width="44.85546875" style="693" customWidth="1"/>
    <col min="485" max="485" width="11.85546875" style="693" customWidth="1"/>
    <col min="486" max="486" width="11.140625" style="693" customWidth="1"/>
    <col min="487" max="487" width="13.140625" style="693" customWidth="1"/>
    <col min="488" max="488" width="10.5703125" style="693" customWidth="1"/>
    <col min="489" max="489" width="9.7109375" style="693" customWidth="1"/>
    <col min="490" max="490" width="16.7109375" style="693" customWidth="1"/>
    <col min="491" max="738" width="9.140625" style="693"/>
    <col min="739" max="739" width="6.140625" style="693" customWidth="1"/>
    <col min="740" max="740" width="44.85546875" style="693" customWidth="1"/>
    <col min="741" max="741" width="11.85546875" style="693" customWidth="1"/>
    <col min="742" max="742" width="11.140625" style="693" customWidth="1"/>
    <col min="743" max="743" width="13.140625" style="693" customWidth="1"/>
    <col min="744" max="744" width="10.5703125" style="693" customWidth="1"/>
    <col min="745" max="745" width="9.7109375" style="693" customWidth="1"/>
    <col min="746" max="746" width="16.7109375" style="693" customWidth="1"/>
    <col min="747" max="994" width="9.140625" style="693"/>
    <col min="995" max="995" width="6.140625" style="693" customWidth="1"/>
    <col min="996" max="996" width="44.85546875" style="693" customWidth="1"/>
    <col min="997" max="997" width="11.85546875" style="693" customWidth="1"/>
    <col min="998" max="998" width="11.140625" style="693" customWidth="1"/>
    <col min="999" max="999" width="13.140625" style="693" customWidth="1"/>
    <col min="1000" max="1000" width="10.5703125" style="693" customWidth="1"/>
    <col min="1001" max="1001" width="9.7109375" style="693" customWidth="1"/>
    <col min="1002" max="1002" width="16.7109375" style="693" customWidth="1"/>
    <col min="1003" max="1250" width="9.140625" style="693"/>
    <col min="1251" max="1251" width="6.140625" style="693" customWidth="1"/>
    <col min="1252" max="1252" width="44.85546875" style="693" customWidth="1"/>
    <col min="1253" max="1253" width="11.85546875" style="693" customWidth="1"/>
    <col min="1254" max="1254" width="11.140625" style="693" customWidth="1"/>
    <col min="1255" max="1255" width="13.140625" style="693" customWidth="1"/>
    <col min="1256" max="1256" width="10.5703125" style="693" customWidth="1"/>
    <col min="1257" max="1257" width="9.7109375" style="693" customWidth="1"/>
    <col min="1258" max="1258" width="16.7109375" style="693" customWidth="1"/>
    <col min="1259" max="1506" width="9.140625" style="693"/>
    <col min="1507" max="1507" width="6.140625" style="693" customWidth="1"/>
    <col min="1508" max="1508" width="44.85546875" style="693" customWidth="1"/>
    <col min="1509" max="1509" width="11.85546875" style="693" customWidth="1"/>
    <col min="1510" max="1510" width="11.140625" style="693" customWidth="1"/>
    <col min="1511" max="1511" width="13.140625" style="693" customWidth="1"/>
    <col min="1512" max="1512" width="10.5703125" style="693" customWidth="1"/>
    <col min="1513" max="1513" width="9.7109375" style="693" customWidth="1"/>
    <col min="1514" max="1514" width="16.7109375" style="693" customWidth="1"/>
    <col min="1515" max="1762" width="9.140625" style="693"/>
    <col min="1763" max="1763" width="6.140625" style="693" customWidth="1"/>
    <col min="1764" max="1764" width="44.85546875" style="693" customWidth="1"/>
    <col min="1765" max="1765" width="11.85546875" style="693" customWidth="1"/>
    <col min="1766" max="1766" width="11.140625" style="693" customWidth="1"/>
    <col min="1767" max="1767" width="13.140625" style="693" customWidth="1"/>
    <col min="1768" max="1768" width="10.5703125" style="693" customWidth="1"/>
    <col min="1769" max="1769" width="9.7109375" style="693" customWidth="1"/>
    <col min="1770" max="1770" width="16.7109375" style="693" customWidth="1"/>
    <col min="1771" max="2018" width="9.140625" style="693"/>
    <col min="2019" max="2019" width="6.140625" style="693" customWidth="1"/>
    <col min="2020" max="2020" width="44.85546875" style="693" customWidth="1"/>
    <col min="2021" max="2021" width="11.85546875" style="693" customWidth="1"/>
    <col min="2022" max="2022" width="11.140625" style="693" customWidth="1"/>
    <col min="2023" max="2023" width="13.140625" style="693" customWidth="1"/>
    <col min="2024" max="2024" width="10.5703125" style="693" customWidth="1"/>
    <col min="2025" max="2025" width="9.7109375" style="693" customWidth="1"/>
    <col min="2026" max="2026" width="16.7109375" style="693" customWidth="1"/>
    <col min="2027" max="2274" width="9.140625" style="693"/>
    <col min="2275" max="2275" width="6.140625" style="693" customWidth="1"/>
    <col min="2276" max="2276" width="44.85546875" style="693" customWidth="1"/>
    <col min="2277" max="2277" width="11.85546875" style="693" customWidth="1"/>
    <col min="2278" max="2278" width="11.140625" style="693" customWidth="1"/>
    <col min="2279" max="2279" width="13.140625" style="693" customWidth="1"/>
    <col min="2280" max="2280" width="10.5703125" style="693" customWidth="1"/>
    <col min="2281" max="2281" width="9.7109375" style="693" customWidth="1"/>
    <col min="2282" max="2282" width="16.7109375" style="693" customWidth="1"/>
    <col min="2283" max="2530" width="9.140625" style="693"/>
    <col min="2531" max="2531" width="6.140625" style="693" customWidth="1"/>
    <col min="2532" max="2532" width="44.85546875" style="693" customWidth="1"/>
    <col min="2533" max="2533" width="11.85546875" style="693" customWidth="1"/>
    <col min="2534" max="2534" width="11.140625" style="693" customWidth="1"/>
    <col min="2535" max="2535" width="13.140625" style="693" customWidth="1"/>
    <col min="2536" max="2536" width="10.5703125" style="693" customWidth="1"/>
    <col min="2537" max="2537" width="9.7109375" style="693" customWidth="1"/>
    <col min="2538" max="2538" width="16.7109375" style="693" customWidth="1"/>
    <col min="2539" max="2786" width="9.140625" style="693"/>
    <col min="2787" max="2787" width="6.140625" style="693" customWidth="1"/>
    <col min="2788" max="2788" width="44.85546875" style="693" customWidth="1"/>
    <col min="2789" max="2789" width="11.85546875" style="693" customWidth="1"/>
    <col min="2790" max="2790" width="11.140625" style="693" customWidth="1"/>
    <col min="2791" max="2791" width="13.140625" style="693" customWidth="1"/>
    <col min="2792" max="2792" width="10.5703125" style="693" customWidth="1"/>
    <col min="2793" max="2793" width="9.7109375" style="693" customWidth="1"/>
    <col min="2794" max="2794" width="16.7109375" style="693" customWidth="1"/>
    <col min="2795" max="3042" width="9.140625" style="693"/>
    <col min="3043" max="3043" width="6.140625" style="693" customWidth="1"/>
    <col min="3044" max="3044" width="44.85546875" style="693" customWidth="1"/>
    <col min="3045" max="3045" width="11.85546875" style="693" customWidth="1"/>
    <col min="3046" max="3046" width="11.140625" style="693" customWidth="1"/>
    <col min="3047" max="3047" width="13.140625" style="693" customWidth="1"/>
    <col min="3048" max="3048" width="10.5703125" style="693" customWidth="1"/>
    <col min="3049" max="3049" width="9.7109375" style="693" customWidth="1"/>
    <col min="3050" max="3050" width="16.7109375" style="693" customWidth="1"/>
    <col min="3051" max="3298" width="9.140625" style="693"/>
    <col min="3299" max="3299" width="6.140625" style="693" customWidth="1"/>
    <col min="3300" max="3300" width="44.85546875" style="693" customWidth="1"/>
    <col min="3301" max="3301" width="11.85546875" style="693" customWidth="1"/>
    <col min="3302" max="3302" width="11.140625" style="693" customWidth="1"/>
    <col min="3303" max="3303" width="13.140625" style="693" customWidth="1"/>
    <col min="3304" max="3304" width="10.5703125" style="693" customWidth="1"/>
    <col min="3305" max="3305" width="9.7109375" style="693" customWidth="1"/>
    <col min="3306" max="3306" width="16.7109375" style="693" customWidth="1"/>
    <col min="3307" max="3554" width="9.140625" style="693"/>
    <col min="3555" max="3555" width="6.140625" style="693" customWidth="1"/>
    <col min="3556" max="3556" width="44.85546875" style="693" customWidth="1"/>
    <col min="3557" max="3557" width="11.85546875" style="693" customWidth="1"/>
    <col min="3558" max="3558" width="11.140625" style="693" customWidth="1"/>
    <col min="3559" max="3559" width="13.140625" style="693" customWidth="1"/>
    <col min="3560" max="3560" width="10.5703125" style="693" customWidth="1"/>
    <col min="3561" max="3561" width="9.7109375" style="693" customWidth="1"/>
    <col min="3562" max="3562" width="16.7109375" style="693" customWidth="1"/>
    <col min="3563" max="3810" width="9.140625" style="693"/>
    <col min="3811" max="3811" width="6.140625" style="693" customWidth="1"/>
    <col min="3812" max="3812" width="44.85546875" style="693" customWidth="1"/>
    <col min="3813" max="3813" width="11.85546875" style="693" customWidth="1"/>
    <col min="3814" max="3814" width="11.140625" style="693" customWidth="1"/>
    <col min="3815" max="3815" width="13.140625" style="693" customWidth="1"/>
    <col min="3816" max="3816" width="10.5703125" style="693" customWidth="1"/>
    <col min="3817" max="3817" width="9.7109375" style="693" customWidth="1"/>
    <col min="3818" max="3818" width="16.7109375" style="693" customWidth="1"/>
    <col min="3819" max="4066" width="9.140625" style="693"/>
    <col min="4067" max="4067" width="6.140625" style="693" customWidth="1"/>
    <col min="4068" max="4068" width="44.85546875" style="693" customWidth="1"/>
    <col min="4069" max="4069" width="11.85546875" style="693" customWidth="1"/>
    <col min="4070" max="4070" width="11.140625" style="693" customWidth="1"/>
    <col min="4071" max="4071" width="13.140625" style="693" customWidth="1"/>
    <col min="4072" max="4072" width="10.5703125" style="693" customWidth="1"/>
    <col min="4073" max="4073" width="9.7109375" style="693" customWidth="1"/>
    <col min="4074" max="4074" width="16.7109375" style="693" customWidth="1"/>
    <col min="4075" max="4322" width="9.140625" style="693"/>
    <col min="4323" max="4323" width="6.140625" style="693" customWidth="1"/>
    <col min="4324" max="4324" width="44.85546875" style="693" customWidth="1"/>
    <col min="4325" max="4325" width="11.85546875" style="693" customWidth="1"/>
    <col min="4326" max="4326" width="11.140625" style="693" customWidth="1"/>
    <col min="4327" max="4327" width="13.140625" style="693" customWidth="1"/>
    <col min="4328" max="4328" width="10.5703125" style="693" customWidth="1"/>
    <col min="4329" max="4329" width="9.7109375" style="693" customWidth="1"/>
    <col min="4330" max="4330" width="16.7109375" style="693" customWidth="1"/>
    <col min="4331" max="4578" width="9.140625" style="693"/>
    <col min="4579" max="4579" width="6.140625" style="693" customWidth="1"/>
    <col min="4580" max="4580" width="44.85546875" style="693" customWidth="1"/>
    <col min="4581" max="4581" width="11.85546875" style="693" customWidth="1"/>
    <col min="4582" max="4582" width="11.140625" style="693" customWidth="1"/>
    <col min="4583" max="4583" width="13.140625" style="693" customWidth="1"/>
    <col min="4584" max="4584" width="10.5703125" style="693" customWidth="1"/>
    <col min="4585" max="4585" width="9.7109375" style="693" customWidth="1"/>
    <col min="4586" max="4586" width="16.7109375" style="693" customWidth="1"/>
    <col min="4587" max="4834" width="9.140625" style="693"/>
    <col min="4835" max="4835" width="6.140625" style="693" customWidth="1"/>
    <col min="4836" max="4836" width="44.85546875" style="693" customWidth="1"/>
    <col min="4837" max="4837" width="11.85546875" style="693" customWidth="1"/>
    <col min="4838" max="4838" width="11.140625" style="693" customWidth="1"/>
    <col min="4839" max="4839" width="13.140625" style="693" customWidth="1"/>
    <col min="4840" max="4840" width="10.5703125" style="693" customWidth="1"/>
    <col min="4841" max="4841" width="9.7109375" style="693" customWidth="1"/>
    <col min="4842" max="4842" width="16.7109375" style="693" customWidth="1"/>
    <col min="4843" max="5090" width="9.140625" style="693"/>
    <col min="5091" max="5091" width="6.140625" style="693" customWidth="1"/>
    <col min="5092" max="5092" width="44.85546875" style="693" customWidth="1"/>
    <col min="5093" max="5093" width="11.85546875" style="693" customWidth="1"/>
    <col min="5094" max="5094" width="11.140625" style="693" customWidth="1"/>
    <col min="5095" max="5095" width="13.140625" style="693" customWidth="1"/>
    <col min="5096" max="5096" width="10.5703125" style="693" customWidth="1"/>
    <col min="5097" max="5097" width="9.7109375" style="693" customWidth="1"/>
    <col min="5098" max="5098" width="16.7109375" style="693" customWidth="1"/>
    <col min="5099" max="5346" width="9.140625" style="693"/>
    <col min="5347" max="5347" width="6.140625" style="693" customWidth="1"/>
    <col min="5348" max="5348" width="44.85546875" style="693" customWidth="1"/>
    <col min="5349" max="5349" width="11.85546875" style="693" customWidth="1"/>
    <col min="5350" max="5350" width="11.140625" style="693" customWidth="1"/>
    <col min="5351" max="5351" width="13.140625" style="693" customWidth="1"/>
    <col min="5352" max="5352" width="10.5703125" style="693" customWidth="1"/>
    <col min="5353" max="5353" width="9.7109375" style="693" customWidth="1"/>
    <col min="5354" max="5354" width="16.7109375" style="693" customWidth="1"/>
    <col min="5355" max="5602" width="9.140625" style="693"/>
    <col min="5603" max="5603" width="6.140625" style="693" customWidth="1"/>
    <col min="5604" max="5604" width="44.85546875" style="693" customWidth="1"/>
    <col min="5605" max="5605" width="11.85546875" style="693" customWidth="1"/>
    <col min="5606" max="5606" width="11.140625" style="693" customWidth="1"/>
    <col min="5607" max="5607" width="13.140625" style="693" customWidth="1"/>
    <col min="5608" max="5608" width="10.5703125" style="693" customWidth="1"/>
    <col min="5609" max="5609" width="9.7109375" style="693" customWidth="1"/>
    <col min="5610" max="5610" width="16.7109375" style="693" customWidth="1"/>
    <col min="5611" max="5858" width="9.140625" style="693"/>
    <col min="5859" max="5859" width="6.140625" style="693" customWidth="1"/>
    <col min="5860" max="5860" width="44.85546875" style="693" customWidth="1"/>
    <col min="5861" max="5861" width="11.85546875" style="693" customWidth="1"/>
    <col min="5862" max="5862" width="11.140625" style="693" customWidth="1"/>
    <col min="5863" max="5863" width="13.140625" style="693" customWidth="1"/>
    <col min="5864" max="5864" width="10.5703125" style="693" customWidth="1"/>
    <col min="5865" max="5865" width="9.7109375" style="693" customWidth="1"/>
    <col min="5866" max="5866" width="16.7109375" style="693" customWidth="1"/>
    <col min="5867" max="6114" width="9.140625" style="693"/>
    <col min="6115" max="6115" width="6.140625" style="693" customWidth="1"/>
    <col min="6116" max="6116" width="44.85546875" style="693" customWidth="1"/>
    <col min="6117" max="6117" width="11.85546875" style="693" customWidth="1"/>
    <col min="6118" max="6118" width="11.140625" style="693" customWidth="1"/>
    <col min="6119" max="6119" width="13.140625" style="693" customWidth="1"/>
    <col min="6120" max="6120" width="10.5703125" style="693" customWidth="1"/>
    <col min="6121" max="6121" width="9.7109375" style="693" customWidth="1"/>
    <col min="6122" max="6122" width="16.7109375" style="693" customWidth="1"/>
    <col min="6123" max="6370" width="9.140625" style="693"/>
    <col min="6371" max="6371" width="6.140625" style="693" customWidth="1"/>
    <col min="6372" max="6372" width="44.85546875" style="693" customWidth="1"/>
    <col min="6373" max="6373" width="11.85546875" style="693" customWidth="1"/>
    <col min="6374" max="6374" width="11.140625" style="693" customWidth="1"/>
    <col min="6375" max="6375" width="13.140625" style="693" customWidth="1"/>
    <col min="6376" max="6376" width="10.5703125" style="693" customWidth="1"/>
    <col min="6377" max="6377" width="9.7109375" style="693" customWidth="1"/>
    <col min="6378" max="6378" width="16.7109375" style="693" customWidth="1"/>
    <col min="6379" max="6626" width="9.140625" style="693"/>
    <col min="6627" max="6627" width="6.140625" style="693" customWidth="1"/>
    <col min="6628" max="6628" width="44.85546875" style="693" customWidth="1"/>
    <col min="6629" max="6629" width="11.85546875" style="693" customWidth="1"/>
    <col min="6630" max="6630" width="11.140625" style="693" customWidth="1"/>
    <col min="6631" max="6631" width="13.140625" style="693" customWidth="1"/>
    <col min="6632" max="6632" width="10.5703125" style="693" customWidth="1"/>
    <col min="6633" max="6633" width="9.7109375" style="693" customWidth="1"/>
    <col min="6634" max="6634" width="16.7109375" style="693" customWidth="1"/>
    <col min="6635" max="6882" width="9.140625" style="693"/>
    <col min="6883" max="6883" width="6.140625" style="693" customWidth="1"/>
    <col min="6884" max="6884" width="44.85546875" style="693" customWidth="1"/>
    <col min="6885" max="6885" width="11.85546875" style="693" customWidth="1"/>
    <col min="6886" max="6886" width="11.140625" style="693" customWidth="1"/>
    <col min="6887" max="6887" width="13.140625" style="693" customWidth="1"/>
    <col min="6888" max="6888" width="10.5703125" style="693" customWidth="1"/>
    <col min="6889" max="6889" width="9.7109375" style="693" customWidth="1"/>
    <col min="6890" max="6890" width="16.7109375" style="693" customWidth="1"/>
    <col min="6891" max="7138" width="9.140625" style="693"/>
    <col min="7139" max="7139" width="6.140625" style="693" customWidth="1"/>
    <col min="7140" max="7140" width="44.85546875" style="693" customWidth="1"/>
    <col min="7141" max="7141" width="11.85546875" style="693" customWidth="1"/>
    <col min="7142" max="7142" width="11.140625" style="693" customWidth="1"/>
    <col min="7143" max="7143" width="13.140625" style="693" customWidth="1"/>
    <col min="7144" max="7144" width="10.5703125" style="693" customWidth="1"/>
    <col min="7145" max="7145" width="9.7109375" style="693" customWidth="1"/>
    <col min="7146" max="7146" width="16.7109375" style="693" customWidth="1"/>
    <col min="7147" max="7394" width="9.140625" style="693"/>
    <col min="7395" max="7395" width="6.140625" style="693" customWidth="1"/>
    <col min="7396" max="7396" width="44.85546875" style="693" customWidth="1"/>
    <col min="7397" max="7397" width="11.85546875" style="693" customWidth="1"/>
    <col min="7398" max="7398" width="11.140625" style="693" customWidth="1"/>
    <col min="7399" max="7399" width="13.140625" style="693" customWidth="1"/>
    <col min="7400" max="7400" width="10.5703125" style="693" customWidth="1"/>
    <col min="7401" max="7401" width="9.7109375" style="693" customWidth="1"/>
    <col min="7402" max="7402" width="16.7109375" style="693" customWidth="1"/>
    <col min="7403" max="7650" width="9.140625" style="693"/>
    <col min="7651" max="7651" width="6.140625" style="693" customWidth="1"/>
    <col min="7652" max="7652" width="44.85546875" style="693" customWidth="1"/>
    <col min="7653" max="7653" width="11.85546875" style="693" customWidth="1"/>
    <col min="7654" max="7654" width="11.140625" style="693" customWidth="1"/>
    <col min="7655" max="7655" width="13.140625" style="693" customWidth="1"/>
    <col min="7656" max="7656" width="10.5703125" style="693" customWidth="1"/>
    <col min="7657" max="7657" width="9.7109375" style="693" customWidth="1"/>
    <col min="7658" max="7658" width="16.7109375" style="693" customWidth="1"/>
    <col min="7659" max="7906" width="9.140625" style="693"/>
    <col min="7907" max="7907" width="6.140625" style="693" customWidth="1"/>
    <col min="7908" max="7908" width="44.85546875" style="693" customWidth="1"/>
    <col min="7909" max="7909" width="11.85546875" style="693" customWidth="1"/>
    <col min="7910" max="7910" width="11.140625" style="693" customWidth="1"/>
    <col min="7911" max="7911" width="13.140625" style="693" customWidth="1"/>
    <col min="7912" max="7912" width="10.5703125" style="693" customWidth="1"/>
    <col min="7913" max="7913" width="9.7109375" style="693" customWidth="1"/>
    <col min="7914" max="7914" width="16.7109375" style="693" customWidth="1"/>
    <col min="7915" max="8162" width="9.140625" style="693"/>
    <col min="8163" max="8163" width="6.140625" style="693" customWidth="1"/>
    <col min="8164" max="8164" width="44.85546875" style="693" customWidth="1"/>
    <col min="8165" max="8165" width="11.85546875" style="693" customWidth="1"/>
    <col min="8166" max="8166" width="11.140625" style="693" customWidth="1"/>
    <col min="8167" max="8167" width="13.140625" style="693" customWidth="1"/>
    <col min="8168" max="8168" width="10.5703125" style="693" customWidth="1"/>
    <col min="8169" max="8169" width="9.7109375" style="693" customWidth="1"/>
    <col min="8170" max="8170" width="16.7109375" style="693" customWidth="1"/>
    <col min="8171" max="8418" width="9.140625" style="693"/>
    <col min="8419" max="8419" width="6.140625" style="693" customWidth="1"/>
    <col min="8420" max="8420" width="44.85546875" style="693" customWidth="1"/>
    <col min="8421" max="8421" width="11.85546875" style="693" customWidth="1"/>
    <col min="8422" max="8422" width="11.140625" style="693" customWidth="1"/>
    <col min="8423" max="8423" width="13.140625" style="693" customWidth="1"/>
    <col min="8424" max="8424" width="10.5703125" style="693" customWidth="1"/>
    <col min="8425" max="8425" width="9.7109375" style="693" customWidth="1"/>
    <col min="8426" max="8426" width="16.7109375" style="693" customWidth="1"/>
    <col min="8427" max="8674" width="9.140625" style="693"/>
    <col min="8675" max="8675" width="6.140625" style="693" customWidth="1"/>
    <col min="8676" max="8676" width="44.85546875" style="693" customWidth="1"/>
    <col min="8677" max="8677" width="11.85546875" style="693" customWidth="1"/>
    <col min="8678" max="8678" width="11.140625" style="693" customWidth="1"/>
    <col min="8679" max="8679" width="13.140625" style="693" customWidth="1"/>
    <col min="8680" max="8680" width="10.5703125" style="693" customWidth="1"/>
    <col min="8681" max="8681" width="9.7109375" style="693" customWidth="1"/>
    <col min="8682" max="8682" width="16.7109375" style="693" customWidth="1"/>
    <col min="8683" max="8930" width="9.140625" style="693"/>
    <col min="8931" max="8931" width="6.140625" style="693" customWidth="1"/>
    <col min="8932" max="8932" width="44.85546875" style="693" customWidth="1"/>
    <col min="8933" max="8933" width="11.85546875" style="693" customWidth="1"/>
    <col min="8934" max="8934" width="11.140625" style="693" customWidth="1"/>
    <col min="8935" max="8935" width="13.140625" style="693" customWidth="1"/>
    <col min="8936" max="8936" width="10.5703125" style="693" customWidth="1"/>
    <col min="8937" max="8937" width="9.7109375" style="693" customWidth="1"/>
    <col min="8938" max="8938" width="16.7109375" style="693" customWidth="1"/>
    <col min="8939" max="9186" width="9.140625" style="693"/>
    <col min="9187" max="9187" width="6.140625" style="693" customWidth="1"/>
    <col min="9188" max="9188" width="44.85546875" style="693" customWidth="1"/>
    <col min="9189" max="9189" width="11.85546875" style="693" customWidth="1"/>
    <col min="9190" max="9190" width="11.140625" style="693" customWidth="1"/>
    <col min="9191" max="9191" width="13.140625" style="693" customWidth="1"/>
    <col min="9192" max="9192" width="10.5703125" style="693" customWidth="1"/>
    <col min="9193" max="9193" width="9.7109375" style="693" customWidth="1"/>
    <col min="9194" max="9194" width="16.7109375" style="693" customWidth="1"/>
    <col min="9195" max="9442" width="9.140625" style="693"/>
    <col min="9443" max="9443" width="6.140625" style="693" customWidth="1"/>
    <col min="9444" max="9444" width="44.85546875" style="693" customWidth="1"/>
    <col min="9445" max="9445" width="11.85546875" style="693" customWidth="1"/>
    <col min="9446" max="9446" width="11.140625" style="693" customWidth="1"/>
    <col min="9447" max="9447" width="13.140625" style="693" customWidth="1"/>
    <col min="9448" max="9448" width="10.5703125" style="693" customWidth="1"/>
    <col min="9449" max="9449" width="9.7109375" style="693" customWidth="1"/>
    <col min="9450" max="9450" width="16.7109375" style="693" customWidth="1"/>
    <col min="9451" max="9698" width="9.140625" style="693"/>
    <col min="9699" max="9699" width="6.140625" style="693" customWidth="1"/>
    <col min="9700" max="9700" width="44.85546875" style="693" customWidth="1"/>
    <col min="9701" max="9701" width="11.85546875" style="693" customWidth="1"/>
    <col min="9702" max="9702" width="11.140625" style="693" customWidth="1"/>
    <col min="9703" max="9703" width="13.140625" style="693" customWidth="1"/>
    <col min="9704" max="9704" width="10.5703125" style="693" customWidth="1"/>
    <col min="9705" max="9705" width="9.7109375" style="693" customWidth="1"/>
    <col min="9706" max="9706" width="16.7109375" style="693" customWidth="1"/>
    <col min="9707" max="9954" width="9.140625" style="693"/>
    <col min="9955" max="9955" width="6.140625" style="693" customWidth="1"/>
    <col min="9956" max="9956" width="44.85546875" style="693" customWidth="1"/>
    <col min="9957" max="9957" width="11.85546875" style="693" customWidth="1"/>
    <col min="9958" max="9958" width="11.140625" style="693" customWidth="1"/>
    <col min="9959" max="9959" width="13.140625" style="693" customWidth="1"/>
    <col min="9960" max="9960" width="10.5703125" style="693" customWidth="1"/>
    <col min="9961" max="9961" width="9.7109375" style="693" customWidth="1"/>
    <col min="9962" max="9962" width="16.7109375" style="693" customWidth="1"/>
    <col min="9963" max="10210" width="9.140625" style="693"/>
    <col min="10211" max="10211" width="6.140625" style="693" customWidth="1"/>
    <col min="10212" max="10212" width="44.85546875" style="693" customWidth="1"/>
    <col min="10213" max="10213" width="11.85546875" style="693" customWidth="1"/>
    <col min="10214" max="10214" width="11.140625" style="693" customWidth="1"/>
    <col min="10215" max="10215" width="13.140625" style="693" customWidth="1"/>
    <col min="10216" max="10216" width="10.5703125" style="693" customWidth="1"/>
    <col min="10217" max="10217" width="9.7109375" style="693" customWidth="1"/>
    <col min="10218" max="10218" width="16.7109375" style="693" customWidth="1"/>
    <col min="10219" max="10466" width="9.140625" style="693"/>
    <col min="10467" max="10467" width="6.140625" style="693" customWidth="1"/>
    <col min="10468" max="10468" width="44.85546875" style="693" customWidth="1"/>
    <col min="10469" max="10469" width="11.85546875" style="693" customWidth="1"/>
    <col min="10470" max="10470" width="11.140625" style="693" customWidth="1"/>
    <col min="10471" max="10471" width="13.140625" style="693" customWidth="1"/>
    <col min="10472" max="10472" width="10.5703125" style="693" customWidth="1"/>
    <col min="10473" max="10473" width="9.7109375" style="693" customWidth="1"/>
    <col min="10474" max="10474" width="16.7109375" style="693" customWidth="1"/>
    <col min="10475" max="10722" width="9.140625" style="693"/>
    <col min="10723" max="10723" width="6.140625" style="693" customWidth="1"/>
    <col min="10724" max="10724" width="44.85546875" style="693" customWidth="1"/>
    <col min="10725" max="10725" width="11.85546875" style="693" customWidth="1"/>
    <col min="10726" max="10726" width="11.140625" style="693" customWidth="1"/>
    <col min="10727" max="10727" width="13.140625" style="693" customWidth="1"/>
    <col min="10728" max="10728" width="10.5703125" style="693" customWidth="1"/>
    <col min="10729" max="10729" width="9.7109375" style="693" customWidth="1"/>
    <col min="10730" max="10730" width="16.7109375" style="693" customWidth="1"/>
    <col min="10731" max="10978" width="9.140625" style="693"/>
    <col min="10979" max="10979" width="6.140625" style="693" customWidth="1"/>
    <col min="10980" max="10980" width="44.85546875" style="693" customWidth="1"/>
    <col min="10981" max="10981" width="11.85546875" style="693" customWidth="1"/>
    <col min="10982" max="10982" width="11.140625" style="693" customWidth="1"/>
    <col min="10983" max="10983" width="13.140625" style="693" customWidth="1"/>
    <col min="10984" max="10984" width="10.5703125" style="693" customWidth="1"/>
    <col min="10985" max="10985" width="9.7109375" style="693" customWidth="1"/>
    <col min="10986" max="10986" width="16.7109375" style="693" customWidth="1"/>
    <col min="10987" max="11234" width="9.140625" style="693"/>
    <col min="11235" max="11235" width="6.140625" style="693" customWidth="1"/>
    <col min="11236" max="11236" width="44.85546875" style="693" customWidth="1"/>
    <col min="11237" max="11237" width="11.85546875" style="693" customWidth="1"/>
    <col min="11238" max="11238" width="11.140625" style="693" customWidth="1"/>
    <col min="11239" max="11239" width="13.140625" style="693" customWidth="1"/>
    <col min="11240" max="11240" width="10.5703125" style="693" customWidth="1"/>
    <col min="11241" max="11241" width="9.7109375" style="693" customWidth="1"/>
    <col min="11242" max="11242" width="16.7109375" style="693" customWidth="1"/>
    <col min="11243" max="11490" width="9.140625" style="693"/>
    <col min="11491" max="11491" width="6.140625" style="693" customWidth="1"/>
    <col min="11492" max="11492" width="44.85546875" style="693" customWidth="1"/>
    <col min="11493" max="11493" width="11.85546875" style="693" customWidth="1"/>
    <col min="11494" max="11494" width="11.140625" style="693" customWidth="1"/>
    <col min="11495" max="11495" width="13.140625" style="693" customWidth="1"/>
    <col min="11496" max="11496" width="10.5703125" style="693" customWidth="1"/>
    <col min="11497" max="11497" width="9.7109375" style="693" customWidth="1"/>
    <col min="11498" max="11498" width="16.7109375" style="693" customWidth="1"/>
    <col min="11499" max="11746" width="9.140625" style="693"/>
    <col min="11747" max="11747" width="6.140625" style="693" customWidth="1"/>
    <col min="11748" max="11748" width="44.85546875" style="693" customWidth="1"/>
    <col min="11749" max="11749" width="11.85546875" style="693" customWidth="1"/>
    <col min="11750" max="11750" width="11.140625" style="693" customWidth="1"/>
    <col min="11751" max="11751" width="13.140625" style="693" customWidth="1"/>
    <col min="11752" max="11752" width="10.5703125" style="693" customWidth="1"/>
    <col min="11753" max="11753" width="9.7109375" style="693" customWidth="1"/>
    <col min="11754" max="11754" width="16.7109375" style="693" customWidth="1"/>
    <col min="11755" max="12002" width="9.140625" style="693"/>
    <col min="12003" max="12003" width="6.140625" style="693" customWidth="1"/>
    <col min="12004" max="12004" width="44.85546875" style="693" customWidth="1"/>
    <col min="12005" max="12005" width="11.85546875" style="693" customWidth="1"/>
    <col min="12006" max="12006" width="11.140625" style="693" customWidth="1"/>
    <col min="12007" max="12007" width="13.140625" style="693" customWidth="1"/>
    <col min="12008" max="12008" width="10.5703125" style="693" customWidth="1"/>
    <col min="12009" max="12009" width="9.7109375" style="693" customWidth="1"/>
    <col min="12010" max="12010" width="16.7109375" style="693" customWidth="1"/>
    <col min="12011" max="12258" width="9.140625" style="693"/>
    <col min="12259" max="12259" width="6.140625" style="693" customWidth="1"/>
    <col min="12260" max="12260" width="44.85546875" style="693" customWidth="1"/>
    <col min="12261" max="12261" width="11.85546875" style="693" customWidth="1"/>
    <col min="12262" max="12262" width="11.140625" style="693" customWidth="1"/>
    <col min="12263" max="12263" width="13.140625" style="693" customWidth="1"/>
    <col min="12264" max="12264" width="10.5703125" style="693" customWidth="1"/>
    <col min="12265" max="12265" width="9.7109375" style="693" customWidth="1"/>
    <col min="12266" max="12266" width="16.7109375" style="693" customWidth="1"/>
    <col min="12267" max="12514" width="9.140625" style="693"/>
    <col min="12515" max="12515" width="6.140625" style="693" customWidth="1"/>
    <col min="12516" max="12516" width="44.85546875" style="693" customWidth="1"/>
    <col min="12517" max="12517" width="11.85546875" style="693" customWidth="1"/>
    <col min="12518" max="12518" width="11.140625" style="693" customWidth="1"/>
    <col min="12519" max="12519" width="13.140625" style="693" customWidth="1"/>
    <col min="12520" max="12520" width="10.5703125" style="693" customWidth="1"/>
    <col min="12521" max="12521" width="9.7109375" style="693" customWidth="1"/>
    <col min="12522" max="12522" width="16.7109375" style="693" customWidth="1"/>
    <col min="12523" max="12770" width="9.140625" style="693"/>
    <col min="12771" max="12771" width="6.140625" style="693" customWidth="1"/>
    <col min="12772" max="12772" width="44.85546875" style="693" customWidth="1"/>
    <col min="12773" max="12773" width="11.85546875" style="693" customWidth="1"/>
    <col min="12774" max="12774" width="11.140625" style="693" customWidth="1"/>
    <col min="12775" max="12775" width="13.140625" style="693" customWidth="1"/>
    <col min="12776" max="12776" width="10.5703125" style="693" customWidth="1"/>
    <col min="12777" max="12777" width="9.7109375" style="693" customWidth="1"/>
    <col min="12778" max="12778" width="16.7109375" style="693" customWidth="1"/>
    <col min="12779" max="13026" width="9.140625" style="693"/>
    <col min="13027" max="13027" width="6.140625" style="693" customWidth="1"/>
    <col min="13028" max="13028" width="44.85546875" style="693" customWidth="1"/>
    <col min="13029" max="13029" width="11.85546875" style="693" customWidth="1"/>
    <col min="13030" max="13030" width="11.140625" style="693" customWidth="1"/>
    <col min="13031" max="13031" width="13.140625" style="693" customWidth="1"/>
    <col min="13032" max="13032" width="10.5703125" style="693" customWidth="1"/>
    <col min="13033" max="13033" width="9.7109375" style="693" customWidth="1"/>
    <col min="13034" max="13034" width="16.7109375" style="693" customWidth="1"/>
    <col min="13035" max="13282" width="9.140625" style="693"/>
    <col min="13283" max="13283" width="6.140625" style="693" customWidth="1"/>
    <col min="13284" max="13284" width="44.85546875" style="693" customWidth="1"/>
    <col min="13285" max="13285" width="11.85546875" style="693" customWidth="1"/>
    <col min="13286" max="13286" width="11.140625" style="693" customWidth="1"/>
    <col min="13287" max="13287" width="13.140625" style="693" customWidth="1"/>
    <col min="13288" max="13288" width="10.5703125" style="693" customWidth="1"/>
    <col min="13289" max="13289" width="9.7109375" style="693" customWidth="1"/>
    <col min="13290" max="13290" width="16.7109375" style="693" customWidth="1"/>
    <col min="13291" max="13538" width="9.140625" style="693"/>
    <col min="13539" max="13539" width="6.140625" style="693" customWidth="1"/>
    <col min="13540" max="13540" width="44.85546875" style="693" customWidth="1"/>
    <col min="13541" max="13541" width="11.85546875" style="693" customWidth="1"/>
    <col min="13542" max="13542" width="11.140625" style="693" customWidth="1"/>
    <col min="13543" max="13543" width="13.140625" style="693" customWidth="1"/>
    <col min="13544" max="13544" width="10.5703125" style="693" customWidth="1"/>
    <col min="13545" max="13545" width="9.7109375" style="693" customWidth="1"/>
    <col min="13546" max="13546" width="16.7109375" style="693" customWidth="1"/>
    <col min="13547" max="13794" width="9.140625" style="693"/>
    <col min="13795" max="13795" width="6.140625" style="693" customWidth="1"/>
    <col min="13796" max="13796" width="44.85546875" style="693" customWidth="1"/>
    <col min="13797" max="13797" width="11.85546875" style="693" customWidth="1"/>
    <col min="13798" max="13798" width="11.140625" style="693" customWidth="1"/>
    <col min="13799" max="13799" width="13.140625" style="693" customWidth="1"/>
    <col min="13800" max="13800" width="10.5703125" style="693" customWidth="1"/>
    <col min="13801" max="13801" width="9.7109375" style="693" customWidth="1"/>
    <col min="13802" max="13802" width="16.7109375" style="693" customWidth="1"/>
    <col min="13803" max="14050" width="9.140625" style="693"/>
    <col min="14051" max="14051" width="6.140625" style="693" customWidth="1"/>
    <col min="14052" max="14052" width="44.85546875" style="693" customWidth="1"/>
    <col min="14053" max="14053" width="11.85546875" style="693" customWidth="1"/>
    <col min="14054" max="14054" width="11.140625" style="693" customWidth="1"/>
    <col min="14055" max="14055" width="13.140625" style="693" customWidth="1"/>
    <col min="14056" max="14056" width="10.5703125" style="693" customWidth="1"/>
    <col min="14057" max="14057" width="9.7109375" style="693" customWidth="1"/>
    <col min="14058" max="14058" width="16.7109375" style="693" customWidth="1"/>
    <col min="14059" max="14306" width="9.140625" style="693"/>
    <col min="14307" max="14307" width="6.140625" style="693" customWidth="1"/>
    <col min="14308" max="14308" width="44.85546875" style="693" customWidth="1"/>
    <col min="14309" max="14309" width="11.85546875" style="693" customWidth="1"/>
    <col min="14310" max="14310" width="11.140625" style="693" customWidth="1"/>
    <col min="14311" max="14311" width="13.140625" style="693" customWidth="1"/>
    <col min="14312" max="14312" width="10.5703125" style="693" customWidth="1"/>
    <col min="14313" max="14313" width="9.7109375" style="693" customWidth="1"/>
    <col min="14314" max="14314" width="16.7109375" style="693" customWidth="1"/>
    <col min="14315" max="14562" width="9.140625" style="693"/>
    <col min="14563" max="14563" width="6.140625" style="693" customWidth="1"/>
    <col min="14564" max="14564" width="44.85546875" style="693" customWidth="1"/>
    <col min="14565" max="14565" width="11.85546875" style="693" customWidth="1"/>
    <col min="14566" max="14566" width="11.140625" style="693" customWidth="1"/>
    <col min="14567" max="14567" width="13.140625" style="693" customWidth="1"/>
    <col min="14568" max="14568" width="10.5703125" style="693" customWidth="1"/>
    <col min="14569" max="14569" width="9.7109375" style="693" customWidth="1"/>
    <col min="14570" max="14570" width="16.7109375" style="693" customWidth="1"/>
    <col min="14571" max="14818" width="9.140625" style="693"/>
    <col min="14819" max="14819" width="6.140625" style="693" customWidth="1"/>
    <col min="14820" max="14820" width="44.85546875" style="693" customWidth="1"/>
    <col min="14821" max="14821" width="11.85546875" style="693" customWidth="1"/>
    <col min="14822" max="14822" width="11.140625" style="693" customWidth="1"/>
    <col min="14823" max="14823" width="13.140625" style="693" customWidth="1"/>
    <col min="14824" max="14824" width="10.5703125" style="693" customWidth="1"/>
    <col min="14825" max="14825" width="9.7109375" style="693" customWidth="1"/>
    <col min="14826" max="14826" width="16.7109375" style="693" customWidth="1"/>
    <col min="14827" max="15074" width="9.140625" style="693"/>
    <col min="15075" max="15075" width="6.140625" style="693" customWidth="1"/>
    <col min="15076" max="15076" width="44.85546875" style="693" customWidth="1"/>
    <col min="15077" max="15077" width="11.85546875" style="693" customWidth="1"/>
    <col min="15078" max="15078" width="11.140625" style="693" customWidth="1"/>
    <col min="15079" max="15079" width="13.140625" style="693" customWidth="1"/>
    <col min="15080" max="15080" width="10.5703125" style="693" customWidth="1"/>
    <col min="15081" max="15081" width="9.7109375" style="693" customWidth="1"/>
    <col min="15082" max="15082" width="16.7109375" style="693" customWidth="1"/>
    <col min="15083" max="15330" width="9.140625" style="693"/>
    <col min="15331" max="15331" width="6.140625" style="693" customWidth="1"/>
    <col min="15332" max="15332" width="44.85546875" style="693" customWidth="1"/>
    <col min="15333" max="15333" width="11.85546875" style="693" customWidth="1"/>
    <col min="15334" max="15334" width="11.140625" style="693" customWidth="1"/>
    <col min="15335" max="15335" width="13.140625" style="693" customWidth="1"/>
    <col min="15336" max="15336" width="10.5703125" style="693" customWidth="1"/>
    <col min="15337" max="15337" width="9.7109375" style="693" customWidth="1"/>
    <col min="15338" max="15338" width="16.7109375" style="693" customWidth="1"/>
    <col min="15339" max="15586" width="9.140625" style="693"/>
    <col min="15587" max="15587" width="6.140625" style="693" customWidth="1"/>
    <col min="15588" max="15588" width="44.85546875" style="693" customWidth="1"/>
    <col min="15589" max="15589" width="11.85546875" style="693" customWidth="1"/>
    <col min="15590" max="15590" width="11.140625" style="693" customWidth="1"/>
    <col min="15591" max="15591" width="13.140625" style="693" customWidth="1"/>
    <col min="15592" max="15592" width="10.5703125" style="693" customWidth="1"/>
    <col min="15593" max="15593" width="9.7109375" style="693" customWidth="1"/>
    <col min="15594" max="15594" width="16.7109375" style="693" customWidth="1"/>
    <col min="15595" max="15842" width="9.140625" style="693"/>
    <col min="15843" max="15843" width="6.140625" style="693" customWidth="1"/>
    <col min="15844" max="15844" width="44.85546875" style="693" customWidth="1"/>
    <col min="15845" max="15845" width="11.85546875" style="693" customWidth="1"/>
    <col min="15846" max="15846" width="11.140625" style="693" customWidth="1"/>
    <col min="15847" max="15847" width="13.140625" style="693" customWidth="1"/>
    <col min="15848" max="15848" width="10.5703125" style="693" customWidth="1"/>
    <col min="15849" max="15849" width="9.7109375" style="693" customWidth="1"/>
    <col min="15850" max="15850" width="16.7109375" style="693" customWidth="1"/>
    <col min="15851" max="16098" width="9.140625" style="693"/>
    <col min="16099" max="16099" width="6.140625" style="693" customWidth="1"/>
    <col min="16100" max="16100" width="44.85546875" style="693" customWidth="1"/>
    <col min="16101" max="16101" width="11.85546875" style="693" customWidth="1"/>
    <col min="16102" max="16102" width="11.140625" style="693" customWidth="1"/>
    <col min="16103" max="16103" width="13.140625" style="693" customWidth="1"/>
    <col min="16104" max="16104" width="10.5703125" style="693" customWidth="1"/>
    <col min="16105" max="16105" width="9.7109375" style="693" customWidth="1"/>
    <col min="16106" max="16106" width="16.7109375" style="693" customWidth="1"/>
    <col min="16107" max="16384" width="9.140625" style="693"/>
  </cols>
  <sheetData>
    <row r="1" spans="1:7" ht="16.5" x14ac:dyDescent="0.25">
      <c r="A1" s="1176" t="s">
        <v>1027</v>
      </c>
      <c r="B1" s="1176"/>
      <c r="C1" s="1176"/>
      <c r="D1" s="1176"/>
      <c r="E1" s="693"/>
      <c r="F1" s="693"/>
      <c r="G1"/>
    </row>
    <row r="2" spans="1:7" ht="16.5" x14ac:dyDescent="0.25">
      <c r="A2" s="1210" t="s">
        <v>585</v>
      </c>
      <c r="B2" s="1210"/>
      <c r="C2" s="1210"/>
      <c r="D2" s="1210"/>
      <c r="E2" s="523"/>
      <c r="F2" s="1080"/>
      <c r="G2" s="576"/>
    </row>
    <row r="3" spans="1:7" ht="16.5" x14ac:dyDescent="0.25">
      <c r="A3" s="1210" t="s">
        <v>586</v>
      </c>
      <c r="B3" s="1210"/>
      <c r="C3" s="1210"/>
      <c r="D3" s="1210"/>
      <c r="E3" s="523"/>
      <c r="F3" s="1080"/>
      <c r="G3" s="576"/>
    </row>
    <row r="6" spans="1:7" x14ac:dyDescent="0.2">
      <c r="A6" s="693" t="s">
        <v>608</v>
      </c>
      <c r="C6" s="1248"/>
      <c r="D6" s="1248"/>
    </row>
    <row r="7" spans="1:7" ht="15" x14ac:dyDescent="0.25">
      <c r="C7" s="1083"/>
      <c r="D7" s="1083"/>
      <c r="E7"/>
      <c r="F7"/>
      <c r="G7"/>
    </row>
    <row r="8" spans="1:7" ht="15.75" x14ac:dyDescent="0.25">
      <c r="A8" s="1249" t="s">
        <v>470</v>
      </c>
      <c r="B8" s="1249"/>
      <c r="C8" s="1249"/>
      <c r="D8" s="1249"/>
      <c r="E8" s="693"/>
      <c r="F8" s="693"/>
      <c r="G8" s="693"/>
    </row>
    <row r="9" spans="1:7" ht="15.75" x14ac:dyDescent="0.2">
      <c r="A9" s="1084"/>
      <c r="B9" s="1084"/>
      <c r="C9" s="1084"/>
      <c r="D9" s="1084"/>
    </row>
    <row r="10" spans="1:7" ht="15.75" x14ac:dyDescent="0.2">
      <c r="A10" s="693" t="s">
        <v>1430</v>
      </c>
      <c r="C10" s="694"/>
      <c r="D10" s="694"/>
    </row>
    <row r="11" spans="1:7" x14ac:dyDescent="0.2">
      <c r="A11" s="693" t="s">
        <v>1028</v>
      </c>
      <c r="C11" s="695"/>
      <c r="D11" s="695"/>
    </row>
    <row r="12" spans="1:7" x14ac:dyDescent="0.2">
      <c r="A12" s="693" t="s">
        <v>1029</v>
      </c>
      <c r="C12" s="696"/>
      <c r="D12" s="696"/>
    </row>
    <row r="13" spans="1:7" ht="26.25" customHeight="1" x14ac:dyDescent="0.25">
      <c r="A13" s="1250" t="s">
        <v>474</v>
      </c>
      <c r="B13" s="1250" t="s">
        <v>475</v>
      </c>
      <c r="C13" s="1250" t="s">
        <v>476</v>
      </c>
      <c r="D13" s="1186" t="s">
        <v>611</v>
      </c>
      <c r="E13" s="1236" t="s">
        <v>682</v>
      </c>
      <c r="F13" s="1236" t="s">
        <v>479</v>
      </c>
      <c r="G13" s="1232" t="s">
        <v>283</v>
      </c>
    </row>
    <row r="14" spans="1:7" ht="21" customHeight="1" x14ac:dyDescent="0.25">
      <c r="A14" s="1250"/>
      <c r="B14" s="1250"/>
      <c r="C14" s="1250"/>
      <c r="D14" s="1186"/>
      <c r="E14" s="1236"/>
      <c r="F14" s="1236"/>
      <c r="G14" s="1232"/>
    </row>
    <row r="15" spans="1:7" ht="15" customHeight="1" x14ac:dyDescent="0.25">
      <c r="A15" s="697"/>
      <c r="B15" s="698" t="s">
        <v>482</v>
      </c>
      <c r="C15" s="699"/>
      <c r="D15" s="700">
        <f>D16+D24+D159+D165+D171+D220</f>
        <v>147509</v>
      </c>
      <c r="E15" s="699">
        <f t="shared" ref="E15:F15" si="0">E16+E24+E159+E165+E171+E220</f>
        <v>0</v>
      </c>
      <c r="F15" s="699">
        <f t="shared" si="0"/>
        <v>147509</v>
      </c>
      <c r="G15" s="577"/>
    </row>
    <row r="16" spans="1:7" ht="15" customHeight="1" x14ac:dyDescent="0.25">
      <c r="A16" s="701" t="s">
        <v>18</v>
      </c>
      <c r="B16" s="702" t="s">
        <v>1030</v>
      </c>
      <c r="C16" s="703"/>
      <c r="D16" s="704">
        <f>SUM(D17:D23)</f>
        <v>2679</v>
      </c>
      <c r="E16" s="705">
        <f t="shared" ref="E16:F16" si="1">SUM(E17:E23)</f>
        <v>0</v>
      </c>
      <c r="F16" s="705">
        <f t="shared" si="1"/>
        <v>2679</v>
      </c>
      <c r="G16" s="579"/>
    </row>
    <row r="17" spans="1:7" x14ac:dyDescent="0.25">
      <c r="A17" s="1244" t="s">
        <v>695</v>
      </c>
      <c r="B17" s="1245" t="s">
        <v>1031</v>
      </c>
      <c r="C17" s="706">
        <v>2314</v>
      </c>
      <c r="D17" s="707">
        <v>214</v>
      </c>
      <c r="E17" s="577"/>
      <c r="F17" s="578">
        <f>D17+E17</f>
        <v>214</v>
      </c>
      <c r="G17" s="579"/>
    </row>
    <row r="18" spans="1:7" x14ac:dyDescent="0.2">
      <c r="A18" s="1244"/>
      <c r="B18" s="1245"/>
      <c r="C18" s="706">
        <v>2363</v>
      </c>
      <c r="D18" s="707">
        <v>200</v>
      </c>
      <c r="E18" s="577"/>
      <c r="F18" s="578">
        <f t="shared" ref="F18:F23" si="2">D18+E18</f>
        <v>200</v>
      </c>
      <c r="G18" s="582"/>
    </row>
    <row r="19" spans="1:7" x14ac:dyDescent="0.2">
      <c r="A19" s="1246" t="s">
        <v>697</v>
      </c>
      <c r="B19" s="1247" t="s">
        <v>1032</v>
      </c>
      <c r="C19" s="706">
        <v>2314</v>
      </c>
      <c r="D19" s="707">
        <v>250</v>
      </c>
      <c r="E19" s="582"/>
      <c r="F19" s="578">
        <f t="shared" si="2"/>
        <v>250</v>
      </c>
      <c r="G19" s="582"/>
    </row>
    <row r="20" spans="1:7" x14ac:dyDescent="0.2">
      <c r="A20" s="1246"/>
      <c r="B20" s="1247"/>
      <c r="C20" s="709">
        <v>2363</v>
      </c>
      <c r="D20" s="710">
        <v>200</v>
      </c>
      <c r="E20" s="582"/>
      <c r="F20" s="578">
        <f t="shared" si="2"/>
        <v>200</v>
      </c>
      <c r="G20" s="582"/>
    </row>
    <row r="21" spans="1:7" x14ac:dyDescent="0.2">
      <c r="A21" s="1246" t="s">
        <v>1033</v>
      </c>
      <c r="B21" s="1247" t="s">
        <v>1034</v>
      </c>
      <c r="C21" s="711">
        <v>1150</v>
      </c>
      <c r="D21" s="712">
        <v>250</v>
      </c>
      <c r="E21" s="582"/>
      <c r="F21" s="578">
        <f t="shared" si="2"/>
        <v>250</v>
      </c>
      <c r="G21" s="582"/>
    </row>
    <row r="22" spans="1:7" x14ac:dyDescent="0.2">
      <c r="A22" s="1246"/>
      <c r="B22" s="1247"/>
      <c r="C22" s="711">
        <v>1210</v>
      </c>
      <c r="D22" s="712">
        <v>65</v>
      </c>
      <c r="E22" s="582"/>
      <c r="F22" s="578">
        <f t="shared" si="2"/>
        <v>65</v>
      </c>
      <c r="G22" s="582"/>
    </row>
    <row r="23" spans="1:7" x14ac:dyDescent="0.25">
      <c r="A23" s="1246"/>
      <c r="B23" s="1247"/>
      <c r="C23" s="706">
        <v>2314</v>
      </c>
      <c r="D23" s="707">
        <v>1500</v>
      </c>
      <c r="E23" s="728"/>
      <c r="F23" s="578">
        <f t="shared" si="2"/>
        <v>1500</v>
      </c>
      <c r="G23" s="579"/>
    </row>
    <row r="24" spans="1:7" x14ac:dyDescent="0.25">
      <c r="A24" s="701" t="s">
        <v>616</v>
      </c>
      <c r="B24" s="702" t="s">
        <v>1035</v>
      </c>
      <c r="C24" s="713"/>
      <c r="D24" s="714">
        <f>D25+D51+D72+D77+D82+D139+D154</f>
        <v>47614</v>
      </c>
      <c r="E24" s="715">
        <f t="shared" ref="E24:F24" si="3">E25+E51+E72+E77+E82+E139+E154</f>
        <v>0</v>
      </c>
      <c r="F24" s="715">
        <f t="shared" si="3"/>
        <v>47614</v>
      </c>
      <c r="G24" s="579"/>
    </row>
    <row r="25" spans="1:7" x14ac:dyDescent="0.25">
      <c r="A25" s="701" t="s">
        <v>1036</v>
      </c>
      <c r="B25" s="702" t="s">
        <v>1037</v>
      </c>
      <c r="C25" s="713"/>
      <c r="D25" s="714">
        <f>SUM(D26:D50)</f>
        <v>3833</v>
      </c>
      <c r="E25" s="715">
        <f t="shared" ref="E25:F25" si="4">SUM(E26:E50)</f>
        <v>0</v>
      </c>
      <c r="F25" s="715">
        <f t="shared" si="4"/>
        <v>3833</v>
      </c>
      <c r="G25" s="577"/>
    </row>
    <row r="26" spans="1:7" x14ac:dyDescent="0.25">
      <c r="A26" s="1246" t="s">
        <v>1038</v>
      </c>
      <c r="B26" s="1247" t="s">
        <v>1039</v>
      </c>
      <c r="C26" s="711">
        <v>1150</v>
      </c>
      <c r="D26" s="712">
        <v>140</v>
      </c>
      <c r="E26" s="577"/>
      <c r="F26" s="578">
        <f t="shared" ref="F26:F50" si="5">D26+E26</f>
        <v>140</v>
      </c>
      <c r="G26" s="579"/>
    </row>
    <row r="27" spans="1:7" x14ac:dyDescent="0.25">
      <c r="A27" s="1246"/>
      <c r="B27" s="1247"/>
      <c r="C27" s="711">
        <v>1210</v>
      </c>
      <c r="D27" s="712">
        <v>34</v>
      </c>
      <c r="E27" s="577"/>
      <c r="F27" s="578">
        <f t="shared" si="5"/>
        <v>34</v>
      </c>
      <c r="G27" s="579"/>
    </row>
    <row r="28" spans="1:7" x14ac:dyDescent="0.2">
      <c r="A28" s="1246"/>
      <c r="B28" s="1247"/>
      <c r="C28" s="711">
        <v>2363</v>
      </c>
      <c r="D28" s="712">
        <v>50</v>
      </c>
      <c r="E28" s="577"/>
      <c r="F28" s="584">
        <f t="shared" si="5"/>
        <v>50</v>
      </c>
      <c r="G28" s="582"/>
    </row>
    <row r="29" spans="1:7" ht="12.75" x14ac:dyDescent="0.2">
      <c r="A29" s="1246"/>
      <c r="B29" s="1247"/>
      <c r="C29" s="706">
        <v>2314</v>
      </c>
      <c r="D29" s="707">
        <v>150</v>
      </c>
      <c r="E29" s="583"/>
      <c r="F29" s="585">
        <f t="shared" si="5"/>
        <v>150</v>
      </c>
      <c r="G29" s="582"/>
    </row>
    <row r="30" spans="1:7" ht="12.75" x14ac:dyDescent="0.2">
      <c r="A30" s="1081" t="s">
        <v>1040</v>
      </c>
      <c r="B30" s="1082" t="s">
        <v>1041</v>
      </c>
      <c r="C30" s="706">
        <v>2314</v>
      </c>
      <c r="D30" s="707">
        <v>80</v>
      </c>
      <c r="E30" s="583"/>
      <c r="F30" s="585">
        <f t="shared" si="5"/>
        <v>80</v>
      </c>
      <c r="G30" s="582"/>
    </row>
    <row r="31" spans="1:7" ht="12.75" x14ac:dyDescent="0.2">
      <c r="A31" s="1246" t="s">
        <v>1042</v>
      </c>
      <c r="B31" s="1247" t="s">
        <v>1043</v>
      </c>
      <c r="C31" s="706">
        <v>2314</v>
      </c>
      <c r="D31" s="707">
        <v>80</v>
      </c>
      <c r="E31" s="583"/>
      <c r="F31" s="585">
        <f t="shared" si="5"/>
        <v>80</v>
      </c>
      <c r="G31" s="582"/>
    </row>
    <row r="32" spans="1:7" ht="12.75" x14ac:dyDescent="0.2">
      <c r="A32" s="1246"/>
      <c r="B32" s="1247"/>
      <c r="C32" s="711">
        <v>1150</v>
      </c>
      <c r="D32" s="712">
        <v>140</v>
      </c>
      <c r="E32" s="729"/>
      <c r="F32" s="623">
        <f t="shared" si="5"/>
        <v>140</v>
      </c>
      <c r="G32" s="582"/>
    </row>
    <row r="33" spans="1:7" ht="12.75" x14ac:dyDescent="0.2">
      <c r="A33" s="1246"/>
      <c r="B33" s="1247"/>
      <c r="C33" s="711">
        <v>1210</v>
      </c>
      <c r="D33" s="712">
        <v>34</v>
      </c>
      <c r="E33" s="729"/>
      <c r="F33" s="623">
        <f t="shared" si="5"/>
        <v>34</v>
      </c>
      <c r="G33" s="582"/>
    </row>
    <row r="34" spans="1:7" ht="12.75" x14ac:dyDescent="0.2">
      <c r="A34" s="1246" t="s">
        <v>1044</v>
      </c>
      <c r="B34" s="1247" t="s">
        <v>1045</v>
      </c>
      <c r="C34" s="711">
        <v>2314</v>
      </c>
      <c r="D34" s="712">
        <v>35</v>
      </c>
      <c r="E34" s="583"/>
      <c r="F34" s="585">
        <f t="shared" si="5"/>
        <v>35</v>
      </c>
      <c r="G34" s="582"/>
    </row>
    <row r="35" spans="1:7" x14ac:dyDescent="0.25">
      <c r="A35" s="1246"/>
      <c r="B35" s="1247"/>
      <c r="C35" s="706">
        <v>2314</v>
      </c>
      <c r="D35" s="707">
        <v>650</v>
      </c>
      <c r="E35" s="728"/>
      <c r="F35" s="622">
        <f t="shared" si="5"/>
        <v>650</v>
      </c>
      <c r="G35" s="579"/>
    </row>
    <row r="36" spans="1:7" x14ac:dyDescent="0.25">
      <c r="A36" s="1246" t="s">
        <v>1046</v>
      </c>
      <c r="B36" s="1247" t="s">
        <v>1047</v>
      </c>
      <c r="C36" s="711">
        <v>2264</v>
      </c>
      <c r="D36" s="712">
        <v>250</v>
      </c>
      <c r="E36" s="728"/>
      <c r="F36" s="622">
        <f t="shared" si="5"/>
        <v>250</v>
      </c>
      <c r="G36" s="579"/>
    </row>
    <row r="37" spans="1:7" x14ac:dyDescent="0.25">
      <c r="A37" s="1246"/>
      <c r="B37" s="1247"/>
      <c r="C37" s="711">
        <v>2363</v>
      </c>
      <c r="D37" s="712">
        <v>250</v>
      </c>
      <c r="E37" s="577"/>
      <c r="F37" s="577">
        <f t="shared" si="5"/>
        <v>250</v>
      </c>
      <c r="G37" s="577"/>
    </row>
    <row r="38" spans="1:7" x14ac:dyDescent="0.25">
      <c r="A38" s="1246"/>
      <c r="B38" s="1247"/>
      <c r="C38" s="706">
        <v>2314</v>
      </c>
      <c r="D38" s="707">
        <v>200</v>
      </c>
      <c r="E38" s="578"/>
      <c r="F38" s="578">
        <f t="shared" si="5"/>
        <v>200</v>
      </c>
      <c r="G38" s="579"/>
    </row>
    <row r="39" spans="1:7" x14ac:dyDescent="0.25">
      <c r="A39" s="1081" t="s">
        <v>1048</v>
      </c>
      <c r="B39" s="1082" t="s">
        <v>1049</v>
      </c>
      <c r="C39" s="706">
        <v>2314</v>
      </c>
      <c r="D39" s="707">
        <v>250</v>
      </c>
      <c r="E39" s="578"/>
      <c r="F39" s="578">
        <f t="shared" si="5"/>
        <v>250</v>
      </c>
      <c r="G39" s="579"/>
    </row>
    <row r="40" spans="1:7" x14ac:dyDescent="0.2">
      <c r="A40" s="1081" t="s">
        <v>1050</v>
      </c>
      <c r="B40" s="1082" t="s">
        <v>1051</v>
      </c>
      <c r="C40" s="706">
        <v>2314</v>
      </c>
      <c r="D40" s="707">
        <v>100</v>
      </c>
      <c r="E40" s="578"/>
      <c r="F40" s="584">
        <f t="shared" si="5"/>
        <v>100</v>
      </c>
      <c r="G40" s="586"/>
    </row>
    <row r="41" spans="1:7" ht="12.75" x14ac:dyDescent="0.2">
      <c r="A41" s="1246" t="s">
        <v>1052</v>
      </c>
      <c r="B41" s="1251" t="s">
        <v>1053</v>
      </c>
      <c r="C41" s="711">
        <v>2264</v>
      </c>
      <c r="D41" s="712">
        <v>100</v>
      </c>
      <c r="E41" s="583"/>
      <c r="F41" s="585">
        <f t="shared" si="5"/>
        <v>100</v>
      </c>
      <c r="G41" s="582"/>
    </row>
    <row r="42" spans="1:7" ht="12.75" x14ac:dyDescent="0.2">
      <c r="A42" s="1246"/>
      <c r="B42" s="1251"/>
      <c r="C42" s="706">
        <v>2314</v>
      </c>
      <c r="D42" s="707">
        <v>180</v>
      </c>
      <c r="E42" s="583"/>
      <c r="F42" s="585">
        <f t="shared" si="5"/>
        <v>180</v>
      </c>
      <c r="G42" s="582"/>
    </row>
    <row r="43" spans="1:7" ht="12.75" x14ac:dyDescent="0.2">
      <c r="A43" s="1246" t="s">
        <v>1054</v>
      </c>
      <c r="B43" s="1251" t="s">
        <v>1055</v>
      </c>
      <c r="C43" s="711">
        <v>2264</v>
      </c>
      <c r="D43" s="712">
        <v>100</v>
      </c>
      <c r="E43" s="583"/>
      <c r="F43" s="585">
        <f t="shared" si="5"/>
        <v>100</v>
      </c>
      <c r="G43" s="582"/>
    </row>
    <row r="44" spans="1:7" x14ac:dyDescent="0.2">
      <c r="A44" s="1246"/>
      <c r="B44" s="1251"/>
      <c r="C44" s="706">
        <v>2314</v>
      </c>
      <c r="D44" s="707">
        <v>120</v>
      </c>
      <c r="E44" s="582"/>
      <c r="F44" s="584">
        <f t="shared" si="5"/>
        <v>120</v>
      </c>
      <c r="G44" s="582"/>
    </row>
    <row r="45" spans="1:7" x14ac:dyDescent="0.2">
      <c r="A45" s="1081" t="s">
        <v>1056</v>
      </c>
      <c r="B45" s="1082" t="s">
        <v>1057</v>
      </c>
      <c r="C45" s="706">
        <v>2314</v>
      </c>
      <c r="D45" s="707">
        <v>150</v>
      </c>
      <c r="E45" s="582"/>
      <c r="F45" s="584">
        <f t="shared" si="5"/>
        <v>150</v>
      </c>
      <c r="G45" s="582"/>
    </row>
    <row r="46" spans="1:7" x14ac:dyDescent="0.2">
      <c r="A46" s="1246" t="s">
        <v>1058</v>
      </c>
      <c r="B46" s="1251" t="s">
        <v>1059</v>
      </c>
      <c r="C46" s="711">
        <v>2264</v>
      </c>
      <c r="D46" s="712">
        <v>100</v>
      </c>
      <c r="E46" s="582"/>
      <c r="F46" s="584">
        <f t="shared" si="5"/>
        <v>100</v>
      </c>
      <c r="G46" s="582"/>
    </row>
    <row r="47" spans="1:7" x14ac:dyDescent="0.2">
      <c r="A47" s="1246"/>
      <c r="B47" s="1251"/>
      <c r="C47" s="706">
        <v>2314</v>
      </c>
      <c r="D47" s="707">
        <v>120</v>
      </c>
      <c r="E47" s="582"/>
      <c r="F47" s="584">
        <f t="shared" si="5"/>
        <v>120</v>
      </c>
      <c r="G47" s="582"/>
    </row>
    <row r="48" spans="1:7" x14ac:dyDescent="0.2">
      <c r="A48" s="1081" t="s">
        <v>1060</v>
      </c>
      <c r="B48" s="1082" t="s">
        <v>1061</v>
      </c>
      <c r="C48" s="706">
        <v>2314</v>
      </c>
      <c r="D48" s="707">
        <v>120</v>
      </c>
      <c r="E48" s="582"/>
      <c r="F48" s="584">
        <f t="shared" si="5"/>
        <v>120</v>
      </c>
      <c r="G48" s="582"/>
    </row>
    <row r="49" spans="1:7" x14ac:dyDescent="0.2">
      <c r="A49" s="1081" t="s">
        <v>1062</v>
      </c>
      <c r="B49" s="1082" t="s">
        <v>1063</v>
      </c>
      <c r="C49" s="709">
        <v>2363</v>
      </c>
      <c r="D49" s="710">
        <v>100</v>
      </c>
      <c r="E49" s="582"/>
      <c r="F49" s="584">
        <f t="shared" si="5"/>
        <v>100</v>
      </c>
      <c r="G49" s="582"/>
    </row>
    <row r="50" spans="1:7" x14ac:dyDescent="0.2">
      <c r="A50" s="1081" t="s">
        <v>1064</v>
      </c>
      <c r="B50" s="1082" t="s">
        <v>1065</v>
      </c>
      <c r="C50" s="706">
        <v>2314</v>
      </c>
      <c r="D50" s="707">
        <v>300</v>
      </c>
      <c r="E50" s="582"/>
      <c r="F50" s="584">
        <f t="shared" si="5"/>
        <v>300</v>
      </c>
      <c r="G50" s="582"/>
    </row>
    <row r="51" spans="1:7" x14ac:dyDescent="0.25">
      <c r="A51" s="717" t="s">
        <v>702</v>
      </c>
      <c r="B51" s="718" t="s">
        <v>1066</v>
      </c>
      <c r="C51" s="713"/>
      <c r="D51" s="714">
        <f>SUM(D52:D71)</f>
        <v>16621</v>
      </c>
      <c r="E51" s="715">
        <f t="shared" ref="E51:F51" si="6">SUM(E52:E71)</f>
        <v>0</v>
      </c>
      <c r="F51" s="715">
        <f t="shared" si="6"/>
        <v>16621</v>
      </c>
      <c r="G51" s="579"/>
    </row>
    <row r="52" spans="1:7" x14ac:dyDescent="0.25">
      <c r="A52" s="1246" t="s">
        <v>1067</v>
      </c>
      <c r="B52" s="1251" t="s">
        <v>1068</v>
      </c>
      <c r="C52" s="711">
        <v>2363</v>
      </c>
      <c r="D52" s="712">
        <v>300</v>
      </c>
      <c r="E52" s="728"/>
      <c r="F52" s="622">
        <f t="shared" ref="F52:F115" si="7">D52+E52</f>
        <v>300</v>
      </c>
      <c r="G52" s="579"/>
    </row>
    <row r="53" spans="1:7" x14ac:dyDescent="0.25">
      <c r="A53" s="1246"/>
      <c r="B53" s="1251"/>
      <c r="C53" s="706">
        <v>2314</v>
      </c>
      <c r="D53" s="707">
        <v>600</v>
      </c>
      <c r="E53" s="577"/>
      <c r="F53" s="577">
        <f t="shared" si="7"/>
        <v>600</v>
      </c>
      <c r="G53" s="577"/>
    </row>
    <row r="54" spans="1:7" x14ac:dyDescent="0.25">
      <c r="A54" s="1246"/>
      <c r="B54" s="1251"/>
      <c r="C54" s="711">
        <v>2264</v>
      </c>
      <c r="D54" s="712">
        <v>214</v>
      </c>
      <c r="E54" s="577"/>
      <c r="F54" s="578">
        <f t="shared" si="7"/>
        <v>214</v>
      </c>
      <c r="G54" s="579"/>
    </row>
    <row r="55" spans="1:7" x14ac:dyDescent="0.25">
      <c r="A55" s="1246" t="s">
        <v>1069</v>
      </c>
      <c r="B55" s="1251" t="s">
        <v>1070</v>
      </c>
      <c r="C55" s="706">
        <v>2314</v>
      </c>
      <c r="D55" s="707">
        <v>115</v>
      </c>
      <c r="E55" s="577"/>
      <c r="F55" s="578">
        <f t="shared" si="7"/>
        <v>115</v>
      </c>
      <c r="G55" s="579"/>
    </row>
    <row r="56" spans="1:7" x14ac:dyDescent="0.2">
      <c r="A56" s="1246"/>
      <c r="B56" s="1251"/>
      <c r="C56" s="711">
        <v>2363</v>
      </c>
      <c r="D56" s="712">
        <v>100</v>
      </c>
      <c r="E56" s="582"/>
      <c r="F56" s="584">
        <f t="shared" si="7"/>
        <v>100</v>
      </c>
      <c r="G56" s="582"/>
    </row>
    <row r="57" spans="1:7" ht="24" x14ac:dyDescent="0.2">
      <c r="A57" s="1081" t="s">
        <v>1071</v>
      </c>
      <c r="B57" s="719" t="s">
        <v>1072</v>
      </c>
      <c r="C57" s="706">
        <v>2314</v>
      </c>
      <c r="D57" s="707">
        <v>72</v>
      </c>
      <c r="E57" s="582"/>
      <c r="F57" s="584">
        <f t="shared" si="7"/>
        <v>72</v>
      </c>
      <c r="G57" s="582"/>
    </row>
    <row r="58" spans="1:7" x14ac:dyDescent="0.2">
      <c r="A58" s="1246" t="s">
        <v>1073</v>
      </c>
      <c r="B58" s="1251" t="s">
        <v>1074</v>
      </c>
      <c r="C58" s="706">
        <v>2314</v>
      </c>
      <c r="D58" s="707">
        <v>100</v>
      </c>
      <c r="E58" s="582"/>
      <c r="F58" s="584">
        <f t="shared" si="7"/>
        <v>100</v>
      </c>
      <c r="G58" s="582"/>
    </row>
    <row r="59" spans="1:7" x14ac:dyDescent="0.25">
      <c r="A59" s="1246"/>
      <c r="B59" s="1251"/>
      <c r="C59" s="711">
        <v>2322</v>
      </c>
      <c r="D59" s="712">
        <v>350</v>
      </c>
      <c r="E59" s="728"/>
      <c r="F59" s="622">
        <f t="shared" si="7"/>
        <v>350</v>
      </c>
      <c r="G59" s="579"/>
    </row>
    <row r="60" spans="1:7" x14ac:dyDescent="0.25">
      <c r="A60" s="1081" t="s">
        <v>1075</v>
      </c>
      <c r="B60" s="1082" t="s">
        <v>1076</v>
      </c>
      <c r="C60" s="706">
        <v>2314</v>
      </c>
      <c r="D60" s="707">
        <v>100</v>
      </c>
      <c r="E60" s="728"/>
      <c r="F60" s="622">
        <f t="shared" si="7"/>
        <v>100</v>
      </c>
      <c r="G60" s="579"/>
    </row>
    <row r="61" spans="1:7" x14ac:dyDescent="0.25">
      <c r="A61" s="1081" t="s">
        <v>1077</v>
      </c>
      <c r="B61" s="1082" t="s">
        <v>1078</v>
      </c>
      <c r="C61" s="706">
        <v>2314</v>
      </c>
      <c r="D61" s="707">
        <v>150</v>
      </c>
      <c r="E61" s="577"/>
      <c r="F61" s="578">
        <f t="shared" si="7"/>
        <v>150</v>
      </c>
      <c r="G61" s="577"/>
    </row>
    <row r="62" spans="1:7" x14ac:dyDescent="0.25">
      <c r="A62" s="1081" t="s">
        <v>1079</v>
      </c>
      <c r="B62" s="1082" t="s">
        <v>1080</v>
      </c>
      <c r="C62" s="706">
        <v>2314</v>
      </c>
      <c r="D62" s="707">
        <v>750</v>
      </c>
      <c r="E62" s="577"/>
      <c r="F62" s="578">
        <f t="shared" si="7"/>
        <v>750</v>
      </c>
      <c r="G62" s="579"/>
    </row>
    <row r="63" spans="1:7" x14ac:dyDescent="0.2">
      <c r="A63" s="1246" t="s">
        <v>1081</v>
      </c>
      <c r="B63" s="1247" t="s">
        <v>1082</v>
      </c>
      <c r="C63" s="709">
        <v>2279</v>
      </c>
      <c r="D63" s="710">
        <v>1000</v>
      </c>
      <c r="E63" s="582"/>
      <c r="F63" s="584">
        <f t="shared" si="7"/>
        <v>1000</v>
      </c>
      <c r="G63" s="582"/>
    </row>
    <row r="64" spans="1:7" x14ac:dyDescent="0.2">
      <c r="A64" s="1246"/>
      <c r="B64" s="1247"/>
      <c r="C64" s="709">
        <v>2370</v>
      </c>
      <c r="D64" s="710">
        <v>300</v>
      </c>
      <c r="E64" s="582"/>
      <c r="F64" s="584">
        <f t="shared" si="7"/>
        <v>300</v>
      </c>
      <c r="G64" s="582"/>
    </row>
    <row r="65" spans="1:7" x14ac:dyDescent="0.2">
      <c r="A65" s="1246"/>
      <c r="B65" s="1247"/>
      <c r="C65" s="706">
        <v>2314</v>
      </c>
      <c r="D65" s="707">
        <v>300</v>
      </c>
      <c r="E65" s="582"/>
      <c r="F65" s="584">
        <f t="shared" si="7"/>
        <v>300</v>
      </c>
      <c r="G65" s="582"/>
    </row>
    <row r="66" spans="1:7" x14ac:dyDescent="0.25">
      <c r="A66" s="1246"/>
      <c r="B66" s="1247"/>
      <c r="C66" s="709">
        <v>2363</v>
      </c>
      <c r="D66" s="710">
        <v>1000</v>
      </c>
      <c r="E66" s="728"/>
      <c r="F66" s="622">
        <f t="shared" si="7"/>
        <v>1000</v>
      </c>
      <c r="G66" s="579"/>
    </row>
    <row r="67" spans="1:7" x14ac:dyDescent="0.25">
      <c r="A67" s="1246"/>
      <c r="B67" s="1247"/>
      <c r="C67" s="709">
        <v>1150</v>
      </c>
      <c r="D67" s="710">
        <v>1250</v>
      </c>
      <c r="E67" s="728"/>
      <c r="F67" s="622">
        <f t="shared" si="7"/>
        <v>1250</v>
      </c>
      <c r="G67" s="579"/>
    </row>
    <row r="68" spans="1:7" x14ac:dyDescent="0.25">
      <c r="A68" s="1246"/>
      <c r="B68" s="1247"/>
      <c r="C68" s="709">
        <v>1210</v>
      </c>
      <c r="D68" s="710">
        <v>300</v>
      </c>
      <c r="E68" s="577"/>
      <c r="F68" s="578">
        <f t="shared" si="7"/>
        <v>300</v>
      </c>
      <c r="G68" s="577"/>
    </row>
    <row r="69" spans="1:7" x14ac:dyDescent="0.25">
      <c r="A69" s="1246" t="s">
        <v>1083</v>
      </c>
      <c r="B69" s="1252" t="s">
        <v>1084</v>
      </c>
      <c r="C69" s="706">
        <v>2314</v>
      </c>
      <c r="D69" s="707">
        <v>360</v>
      </c>
      <c r="E69" s="577"/>
      <c r="F69" s="578">
        <f t="shared" si="7"/>
        <v>360</v>
      </c>
      <c r="G69" s="579"/>
    </row>
    <row r="70" spans="1:7" x14ac:dyDescent="0.25">
      <c r="A70" s="1246"/>
      <c r="B70" s="1252"/>
      <c r="C70" s="711">
        <v>2363</v>
      </c>
      <c r="D70" s="712">
        <v>1260</v>
      </c>
      <c r="E70" s="577"/>
      <c r="F70" s="578">
        <f t="shared" si="7"/>
        <v>1260</v>
      </c>
      <c r="G70" s="579"/>
    </row>
    <row r="71" spans="1:7" ht="24" x14ac:dyDescent="0.2">
      <c r="A71" s="1081" t="s">
        <v>1085</v>
      </c>
      <c r="B71" s="1086" t="s">
        <v>1086</v>
      </c>
      <c r="C71" s="711">
        <v>2279</v>
      </c>
      <c r="D71" s="712">
        <v>8000</v>
      </c>
      <c r="E71" s="582"/>
      <c r="F71" s="584">
        <f t="shared" si="7"/>
        <v>8000</v>
      </c>
      <c r="G71" s="582"/>
    </row>
    <row r="72" spans="1:7" x14ac:dyDescent="0.2">
      <c r="A72" s="1081"/>
      <c r="B72" s="702" t="s">
        <v>1087</v>
      </c>
      <c r="C72" s="720"/>
      <c r="D72" s="722">
        <f>SUM(D73:D76)</f>
        <v>820</v>
      </c>
      <c r="E72" s="721">
        <f t="shared" ref="E72:F72" si="8">SUM(E73:E76)</f>
        <v>0</v>
      </c>
      <c r="F72" s="721">
        <f t="shared" si="8"/>
        <v>820</v>
      </c>
      <c r="G72" s="582"/>
    </row>
    <row r="73" spans="1:7" x14ac:dyDescent="0.2">
      <c r="A73" s="1246" t="s">
        <v>1088</v>
      </c>
      <c r="B73" s="1251" t="s">
        <v>1089</v>
      </c>
      <c r="C73" s="711">
        <v>2311</v>
      </c>
      <c r="D73" s="712">
        <v>50</v>
      </c>
      <c r="E73" s="582"/>
      <c r="F73" s="584">
        <f t="shared" si="7"/>
        <v>50</v>
      </c>
      <c r="G73" s="582"/>
    </row>
    <row r="74" spans="1:7" x14ac:dyDescent="0.2">
      <c r="A74" s="1246"/>
      <c r="B74" s="1251"/>
      <c r="C74" s="711">
        <v>2314</v>
      </c>
      <c r="D74" s="712">
        <v>250</v>
      </c>
      <c r="E74" s="582"/>
      <c r="F74" s="584">
        <f t="shared" si="7"/>
        <v>250</v>
      </c>
      <c r="G74" s="582"/>
    </row>
    <row r="75" spans="1:7" x14ac:dyDescent="0.25">
      <c r="A75" s="1246"/>
      <c r="B75" s="1251"/>
      <c r="C75" s="711">
        <v>1150</v>
      </c>
      <c r="D75" s="712">
        <v>420</v>
      </c>
      <c r="E75" s="728"/>
      <c r="F75" s="622">
        <f t="shared" si="7"/>
        <v>420</v>
      </c>
      <c r="G75" s="579"/>
    </row>
    <row r="76" spans="1:7" x14ac:dyDescent="0.25">
      <c r="A76" s="1246"/>
      <c r="B76" s="1251"/>
      <c r="C76" s="711">
        <v>1210</v>
      </c>
      <c r="D76" s="712">
        <v>100</v>
      </c>
      <c r="E76" s="728"/>
      <c r="F76" s="622">
        <f t="shared" si="7"/>
        <v>100</v>
      </c>
      <c r="G76" s="579"/>
    </row>
    <row r="77" spans="1:7" x14ac:dyDescent="0.25">
      <c r="A77" s="1081"/>
      <c r="B77" s="702" t="s">
        <v>1090</v>
      </c>
      <c r="C77" s="720"/>
      <c r="D77" s="722">
        <f t="shared" ref="D77:F77" si="9">SUM(D78:D81)</f>
        <v>1550</v>
      </c>
      <c r="E77" s="721">
        <f t="shared" si="9"/>
        <v>0</v>
      </c>
      <c r="F77" s="721">
        <f t="shared" si="9"/>
        <v>1550</v>
      </c>
      <c r="G77" s="577"/>
    </row>
    <row r="78" spans="1:7" x14ac:dyDescent="0.25">
      <c r="A78" s="1246" t="s">
        <v>1091</v>
      </c>
      <c r="B78" s="1252" t="s">
        <v>1092</v>
      </c>
      <c r="C78" s="706">
        <v>2314</v>
      </c>
      <c r="D78" s="707">
        <v>150</v>
      </c>
      <c r="E78" s="577"/>
      <c r="F78" s="578">
        <f t="shared" si="7"/>
        <v>150</v>
      </c>
      <c r="G78" s="579"/>
    </row>
    <row r="79" spans="1:7" x14ac:dyDescent="0.25">
      <c r="A79" s="1246"/>
      <c r="B79" s="1252"/>
      <c r="C79" s="711">
        <v>2370</v>
      </c>
      <c r="D79" s="712">
        <v>350</v>
      </c>
      <c r="E79" s="577"/>
      <c r="F79" s="578">
        <f t="shared" si="7"/>
        <v>350</v>
      </c>
      <c r="G79" s="579"/>
    </row>
    <row r="80" spans="1:7" x14ac:dyDescent="0.2">
      <c r="A80" s="1246" t="s">
        <v>1093</v>
      </c>
      <c r="B80" s="1252" t="s">
        <v>1094</v>
      </c>
      <c r="C80" s="711">
        <v>2370</v>
      </c>
      <c r="D80" s="712">
        <v>800</v>
      </c>
      <c r="E80" s="582"/>
      <c r="F80" s="584">
        <f t="shared" si="7"/>
        <v>800</v>
      </c>
      <c r="G80" s="582"/>
    </row>
    <row r="81" spans="1:7" x14ac:dyDescent="0.2">
      <c r="A81" s="1246"/>
      <c r="B81" s="1252"/>
      <c r="C81" s="706">
        <v>2314</v>
      </c>
      <c r="D81" s="707">
        <v>250</v>
      </c>
      <c r="E81" s="582"/>
      <c r="F81" s="584">
        <f t="shared" si="7"/>
        <v>250</v>
      </c>
      <c r="G81" s="582"/>
    </row>
    <row r="82" spans="1:7" x14ac:dyDescent="0.2">
      <c r="A82" s="1081"/>
      <c r="B82" s="723" t="s">
        <v>677</v>
      </c>
      <c r="C82" s="720"/>
      <c r="D82" s="722">
        <f t="shared" ref="D82:F82" si="10">SUM(D83:D138)</f>
        <v>7484</v>
      </c>
      <c r="E82" s="721">
        <f t="shared" si="10"/>
        <v>0</v>
      </c>
      <c r="F82" s="721">
        <f t="shared" si="10"/>
        <v>7484</v>
      </c>
      <c r="G82" s="582"/>
    </row>
    <row r="83" spans="1:7" x14ac:dyDescent="0.25">
      <c r="A83" s="1081" t="s">
        <v>1095</v>
      </c>
      <c r="B83" s="1087" t="s">
        <v>1096</v>
      </c>
      <c r="C83" s="706">
        <v>2314</v>
      </c>
      <c r="D83" s="707">
        <v>114</v>
      </c>
      <c r="E83" s="728"/>
      <c r="F83" s="622">
        <f t="shared" si="7"/>
        <v>114</v>
      </c>
      <c r="G83" s="579"/>
    </row>
    <row r="84" spans="1:7" x14ac:dyDescent="0.25">
      <c r="A84" s="1246" t="s">
        <v>1097</v>
      </c>
      <c r="B84" s="1253" t="s">
        <v>1098</v>
      </c>
      <c r="C84" s="706">
        <v>2314</v>
      </c>
      <c r="D84" s="707">
        <v>114</v>
      </c>
      <c r="E84" s="728"/>
      <c r="F84" s="622">
        <f t="shared" si="7"/>
        <v>114</v>
      </c>
      <c r="G84" s="579"/>
    </row>
    <row r="85" spans="1:7" x14ac:dyDescent="0.25">
      <c r="A85" s="1246"/>
      <c r="B85" s="1253"/>
      <c r="C85" s="711">
        <v>1150</v>
      </c>
      <c r="D85" s="712">
        <v>143</v>
      </c>
      <c r="E85" s="577"/>
      <c r="F85" s="578">
        <f t="shared" si="7"/>
        <v>143</v>
      </c>
      <c r="G85" s="577"/>
    </row>
    <row r="86" spans="1:7" x14ac:dyDescent="0.25">
      <c r="A86" s="1246"/>
      <c r="B86" s="1253"/>
      <c r="C86" s="711">
        <v>1210</v>
      </c>
      <c r="D86" s="712">
        <v>35</v>
      </c>
      <c r="E86" s="577"/>
      <c r="F86" s="578">
        <f t="shared" si="7"/>
        <v>35</v>
      </c>
      <c r="G86" s="579"/>
    </row>
    <row r="87" spans="1:7" x14ac:dyDescent="0.25">
      <c r="A87" s="1081" t="s">
        <v>1099</v>
      </c>
      <c r="B87" s="1087" t="s">
        <v>1100</v>
      </c>
      <c r="C87" s="706">
        <v>2314</v>
      </c>
      <c r="D87" s="707">
        <v>143</v>
      </c>
      <c r="E87" s="577"/>
      <c r="F87" s="578">
        <f t="shared" si="7"/>
        <v>143</v>
      </c>
      <c r="G87" s="579"/>
    </row>
    <row r="88" spans="1:7" x14ac:dyDescent="0.2">
      <c r="A88" s="1081" t="s">
        <v>1101</v>
      </c>
      <c r="B88" s="1087" t="s">
        <v>1102</v>
      </c>
      <c r="C88" s="706">
        <v>2314</v>
      </c>
      <c r="D88" s="707">
        <v>143</v>
      </c>
      <c r="E88" s="582"/>
      <c r="F88" s="584">
        <f t="shared" si="7"/>
        <v>143</v>
      </c>
      <c r="G88" s="582"/>
    </row>
    <row r="89" spans="1:7" x14ac:dyDescent="0.2">
      <c r="A89" s="1081" t="s">
        <v>1103</v>
      </c>
      <c r="B89" s="1090" t="s">
        <v>1104</v>
      </c>
      <c r="C89" s="706">
        <v>2314</v>
      </c>
      <c r="D89" s="707">
        <v>285</v>
      </c>
      <c r="E89" s="582"/>
      <c r="F89" s="584">
        <f t="shared" si="7"/>
        <v>285</v>
      </c>
      <c r="G89" s="582"/>
    </row>
    <row r="90" spans="1:7" x14ac:dyDescent="0.2">
      <c r="A90" s="1081" t="s">
        <v>1105</v>
      </c>
      <c r="B90" s="1087" t="s">
        <v>1106</v>
      </c>
      <c r="C90" s="706">
        <v>2314</v>
      </c>
      <c r="D90" s="707">
        <v>114</v>
      </c>
      <c r="E90" s="582"/>
      <c r="F90" s="584">
        <f t="shared" si="7"/>
        <v>114</v>
      </c>
      <c r="G90" s="582"/>
    </row>
    <row r="91" spans="1:7" x14ac:dyDescent="0.2">
      <c r="A91" s="1081" t="s">
        <v>1107</v>
      </c>
      <c r="B91" s="1087" t="s">
        <v>1108</v>
      </c>
      <c r="C91" s="706">
        <v>2314</v>
      </c>
      <c r="D91" s="707">
        <v>143</v>
      </c>
      <c r="E91" s="582"/>
      <c r="F91" s="584">
        <f t="shared" si="7"/>
        <v>143</v>
      </c>
      <c r="G91" s="582"/>
    </row>
    <row r="92" spans="1:7" x14ac:dyDescent="0.2">
      <c r="A92" s="1081" t="s">
        <v>1109</v>
      </c>
      <c r="B92" s="1087" t="s">
        <v>1110</v>
      </c>
      <c r="C92" s="706">
        <v>2314</v>
      </c>
      <c r="D92" s="707">
        <v>143</v>
      </c>
      <c r="E92" s="582"/>
      <c r="F92" s="584">
        <f t="shared" si="7"/>
        <v>143</v>
      </c>
      <c r="G92" s="582"/>
    </row>
    <row r="93" spans="1:7" x14ac:dyDescent="0.25">
      <c r="A93" s="1246" t="s">
        <v>1111</v>
      </c>
      <c r="B93" s="1254" t="s">
        <v>1112</v>
      </c>
      <c r="C93" s="711">
        <v>1150</v>
      </c>
      <c r="D93" s="712">
        <v>86</v>
      </c>
      <c r="E93" s="728"/>
      <c r="F93" s="622">
        <f t="shared" si="7"/>
        <v>86</v>
      </c>
      <c r="G93" s="579"/>
    </row>
    <row r="94" spans="1:7" x14ac:dyDescent="0.25">
      <c r="A94" s="1246"/>
      <c r="B94" s="1254"/>
      <c r="C94" s="711">
        <v>1210</v>
      </c>
      <c r="D94" s="712">
        <v>21</v>
      </c>
      <c r="E94" s="728"/>
      <c r="F94" s="622">
        <f t="shared" si="7"/>
        <v>21</v>
      </c>
      <c r="G94" s="579"/>
    </row>
    <row r="95" spans="1:7" x14ac:dyDescent="0.25">
      <c r="A95" s="1246"/>
      <c r="B95" s="1254"/>
      <c r="C95" s="706">
        <v>2314</v>
      </c>
      <c r="D95" s="707">
        <v>100</v>
      </c>
      <c r="E95" s="577"/>
      <c r="F95" s="578">
        <f t="shared" si="7"/>
        <v>100</v>
      </c>
      <c r="G95" s="577"/>
    </row>
    <row r="96" spans="1:7" x14ac:dyDescent="0.25">
      <c r="A96" s="1246" t="s">
        <v>1113</v>
      </c>
      <c r="B96" s="1254" t="s">
        <v>1114</v>
      </c>
      <c r="C96" s="711">
        <v>1150</v>
      </c>
      <c r="D96" s="712">
        <v>236</v>
      </c>
      <c r="E96" s="577"/>
      <c r="F96" s="578">
        <f t="shared" si="7"/>
        <v>236</v>
      </c>
      <c r="G96" s="579"/>
    </row>
    <row r="97" spans="1:7" x14ac:dyDescent="0.2">
      <c r="A97" s="1246"/>
      <c r="B97" s="1254"/>
      <c r="C97" s="711">
        <v>1210</v>
      </c>
      <c r="D97" s="712">
        <v>56</v>
      </c>
      <c r="E97" s="582"/>
      <c r="F97" s="584">
        <f t="shared" si="7"/>
        <v>56</v>
      </c>
      <c r="G97" s="582"/>
    </row>
    <row r="98" spans="1:7" x14ac:dyDescent="0.2">
      <c r="A98" s="1246"/>
      <c r="B98" s="1254"/>
      <c r="C98" s="706">
        <v>2314</v>
      </c>
      <c r="D98" s="707">
        <v>143</v>
      </c>
      <c r="E98" s="582"/>
      <c r="F98" s="584">
        <f t="shared" si="7"/>
        <v>143</v>
      </c>
      <c r="G98" s="582"/>
    </row>
    <row r="99" spans="1:7" x14ac:dyDescent="0.2">
      <c r="A99" s="1246" t="s">
        <v>1115</v>
      </c>
      <c r="B99" s="1254" t="s">
        <v>1116</v>
      </c>
      <c r="C99" s="711">
        <v>1150</v>
      </c>
      <c r="D99" s="712">
        <v>177</v>
      </c>
      <c r="E99" s="582"/>
      <c r="F99" s="584">
        <f t="shared" si="7"/>
        <v>177</v>
      </c>
      <c r="G99" s="582"/>
    </row>
    <row r="100" spans="1:7" x14ac:dyDescent="0.25">
      <c r="A100" s="1246"/>
      <c r="B100" s="1254"/>
      <c r="C100" s="711">
        <v>1210</v>
      </c>
      <c r="D100" s="712">
        <v>42</v>
      </c>
      <c r="E100" s="728"/>
      <c r="F100" s="622">
        <f t="shared" si="7"/>
        <v>42</v>
      </c>
      <c r="G100" s="579"/>
    </row>
    <row r="101" spans="1:7" x14ac:dyDescent="0.25">
      <c r="A101" s="1246"/>
      <c r="B101" s="1254"/>
      <c r="C101" s="706">
        <v>2314</v>
      </c>
      <c r="D101" s="707">
        <v>160</v>
      </c>
      <c r="E101" s="728"/>
      <c r="F101" s="622">
        <f t="shared" si="7"/>
        <v>160</v>
      </c>
      <c r="G101" s="579"/>
    </row>
    <row r="102" spans="1:7" x14ac:dyDescent="0.25">
      <c r="A102" s="1246" t="s">
        <v>1117</v>
      </c>
      <c r="B102" s="1254" t="s">
        <v>1118</v>
      </c>
      <c r="C102" s="711">
        <v>1150</v>
      </c>
      <c r="D102" s="712">
        <v>236</v>
      </c>
      <c r="E102" s="577"/>
      <c r="F102" s="578">
        <f t="shared" si="7"/>
        <v>236</v>
      </c>
      <c r="G102" s="577"/>
    </row>
    <row r="103" spans="1:7" x14ac:dyDescent="0.25">
      <c r="A103" s="1246"/>
      <c r="B103" s="1254"/>
      <c r="C103" s="711">
        <v>1210</v>
      </c>
      <c r="D103" s="712">
        <v>56</v>
      </c>
      <c r="E103" s="577"/>
      <c r="F103" s="578">
        <f t="shared" si="7"/>
        <v>56</v>
      </c>
      <c r="G103" s="579"/>
    </row>
    <row r="104" spans="1:7" x14ac:dyDescent="0.25">
      <c r="A104" s="1246"/>
      <c r="B104" s="1254"/>
      <c r="C104" s="706">
        <v>2314</v>
      </c>
      <c r="D104" s="707">
        <v>143</v>
      </c>
      <c r="E104" s="577"/>
      <c r="F104" s="578">
        <f t="shared" si="7"/>
        <v>143</v>
      </c>
      <c r="G104" s="579"/>
    </row>
    <row r="105" spans="1:7" x14ac:dyDescent="0.2">
      <c r="A105" s="1246" t="s">
        <v>1119</v>
      </c>
      <c r="B105" s="1254" t="s">
        <v>1120</v>
      </c>
      <c r="C105" s="711">
        <v>1150</v>
      </c>
      <c r="D105" s="712">
        <v>143</v>
      </c>
      <c r="E105" s="582"/>
      <c r="F105" s="584">
        <f t="shared" si="7"/>
        <v>143</v>
      </c>
      <c r="G105" s="582"/>
    </row>
    <row r="106" spans="1:7" x14ac:dyDescent="0.2">
      <c r="A106" s="1246"/>
      <c r="B106" s="1254"/>
      <c r="C106" s="711">
        <v>1210</v>
      </c>
      <c r="D106" s="712">
        <v>35</v>
      </c>
      <c r="E106" s="582"/>
      <c r="F106" s="584">
        <f t="shared" si="7"/>
        <v>35</v>
      </c>
      <c r="G106" s="582"/>
    </row>
    <row r="107" spans="1:7" x14ac:dyDescent="0.2">
      <c r="A107" s="1246"/>
      <c r="B107" s="1254"/>
      <c r="C107" s="706">
        <v>2314</v>
      </c>
      <c r="D107" s="707">
        <v>143</v>
      </c>
      <c r="E107" s="582"/>
      <c r="F107" s="584">
        <f t="shared" si="7"/>
        <v>143</v>
      </c>
      <c r="G107" s="582"/>
    </row>
    <row r="108" spans="1:7" x14ac:dyDescent="0.2">
      <c r="A108" s="1246" t="s">
        <v>1121</v>
      </c>
      <c r="B108" s="1254" t="s">
        <v>1122</v>
      </c>
      <c r="C108" s="711">
        <v>1150</v>
      </c>
      <c r="D108" s="712">
        <v>72</v>
      </c>
      <c r="E108" s="582"/>
      <c r="F108" s="584">
        <f t="shared" si="7"/>
        <v>72</v>
      </c>
      <c r="G108" s="582"/>
    </row>
    <row r="109" spans="1:7" x14ac:dyDescent="0.25">
      <c r="A109" s="1246"/>
      <c r="B109" s="1254"/>
      <c r="C109" s="711">
        <v>1210</v>
      </c>
      <c r="D109" s="712">
        <v>18</v>
      </c>
      <c r="E109" s="728"/>
      <c r="F109" s="622">
        <f t="shared" si="7"/>
        <v>18</v>
      </c>
      <c r="G109" s="579"/>
    </row>
    <row r="110" spans="1:7" x14ac:dyDescent="0.25">
      <c r="A110" s="1246"/>
      <c r="B110" s="1254"/>
      <c r="C110" s="706">
        <v>2314</v>
      </c>
      <c r="D110" s="707">
        <v>100</v>
      </c>
      <c r="E110" s="728"/>
      <c r="F110" s="622">
        <f t="shared" si="7"/>
        <v>100</v>
      </c>
      <c r="G110" s="579"/>
    </row>
    <row r="111" spans="1:7" x14ac:dyDescent="0.25">
      <c r="A111" s="1246" t="s">
        <v>1123</v>
      </c>
      <c r="B111" s="1254" t="s">
        <v>1124</v>
      </c>
      <c r="C111" s="711">
        <v>1150</v>
      </c>
      <c r="D111" s="712">
        <v>236</v>
      </c>
      <c r="E111" s="577"/>
      <c r="F111" s="578">
        <f t="shared" si="7"/>
        <v>236</v>
      </c>
      <c r="G111" s="577"/>
    </row>
    <row r="112" spans="1:7" x14ac:dyDescent="0.25">
      <c r="A112" s="1246"/>
      <c r="B112" s="1254"/>
      <c r="C112" s="711">
        <v>1210</v>
      </c>
      <c r="D112" s="712">
        <v>56</v>
      </c>
      <c r="E112" s="578"/>
      <c r="F112" s="578">
        <f t="shared" si="7"/>
        <v>56</v>
      </c>
      <c r="G112" s="579"/>
    </row>
    <row r="113" spans="1:7" x14ac:dyDescent="0.25">
      <c r="A113" s="1246"/>
      <c r="B113" s="1254"/>
      <c r="C113" s="706">
        <v>2314</v>
      </c>
      <c r="D113" s="707">
        <v>143</v>
      </c>
      <c r="E113" s="578"/>
      <c r="F113" s="578">
        <f t="shared" si="7"/>
        <v>143</v>
      </c>
      <c r="G113" s="579"/>
    </row>
    <row r="114" spans="1:7" x14ac:dyDescent="0.2">
      <c r="A114" s="1246" t="s">
        <v>1125</v>
      </c>
      <c r="B114" s="1254" t="s">
        <v>1126</v>
      </c>
      <c r="C114" s="711">
        <v>1150</v>
      </c>
      <c r="D114" s="712">
        <v>177</v>
      </c>
      <c r="E114" s="582"/>
      <c r="F114" s="584">
        <f t="shared" si="7"/>
        <v>177</v>
      </c>
      <c r="G114" s="582"/>
    </row>
    <row r="115" spans="1:7" x14ac:dyDescent="0.2">
      <c r="A115" s="1246"/>
      <c r="B115" s="1254"/>
      <c r="C115" s="711">
        <v>1210</v>
      </c>
      <c r="D115" s="712">
        <v>42</v>
      </c>
      <c r="E115" s="582"/>
      <c r="F115" s="584">
        <f t="shared" si="7"/>
        <v>42</v>
      </c>
      <c r="G115" s="582"/>
    </row>
    <row r="116" spans="1:7" x14ac:dyDescent="0.2">
      <c r="A116" s="1246"/>
      <c r="B116" s="1254"/>
      <c r="C116" s="706">
        <v>2314</v>
      </c>
      <c r="D116" s="707">
        <v>100</v>
      </c>
      <c r="E116" s="582"/>
      <c r="F116" s="584">
        <f t="shared" ref="F116:F179" si="11">D116+E116</f>
        <v>100</v>
      </c>
      <c r="G116" s="582"/>
    </row>
    <row r="117" spans="1:7" x14ac:dyDescent="0.2">
      <c r="A117" s="1246" t="s">
        <v>1127</v>
      </c>
      <c r="B117" s="1254" t="s">
        <v>1128</v>
      </c>
      <c r="C117" s="711">
        <v>1150</v>
      </c>
      <c r="D117" s="712">
        <v>531</v>
      </c>
      <c r="E117" s="582"/>
      <c r="F117" s="584">
        <f t="shared" si="11"/>
        <v>531</v>
      </c>
      <c r="G117" s="582"/>
    </row>
    <row r="118" spans="1:7" x14ac:dyDescent="0.2">
      <c r="A118" s="1246"/>
      <c r="B118" s="1254"/>
      <c r="C118" s="711">
        <v>1210</v>
      </c>
      <c r="D118" s="712">
        <v>126</v>
      </c>
      <c r="E118" s="582"/>
      <c r="F118" s="584">
        <f t="shared" si="11"/>
        <v>126</v>
      </c>
      <c r="G118" s="582"/>
    </row>
    <row r="119" spans="1:7" x14ac:dyDescent="0.2">
      <c r="A119" s="1246"/>
      <c r="B119" s="1254"/>
      <c r="C119" s="706">
        <v>2314</v>
      </c>
      <c r="D119" s="707">
        <v>300</v>
      </c>
      <c r="E119" s="582"/>
      <c r="F119" s="584">
        <f t="shared" si="11"/>
        <v>300</v>
      </c>
      <c r="G119" s="582"/>
    </row>
    <row r="120" spans="1:7" x14ac:dyDescent="0.2">
      <c r="A120" s="1081" t="s">
        <v>1129</v>
      </c>
      <c r="B120" s="1087" t="s">
        <v>1130</v>
      </c>
      <c r="C120" s="706">
        <v>2314</v>
      </c>
      <c r="D120" s="707">
        <v>129</v>
      </c>
      <c r="E120" s="582"/>
      <c r="F120" s="584">
        <f t="shared" si="11"/>
        <v>129</v>
      </c>
      <c r="G120" s="582"/>
    </row>
    <row r="121" spans="1:7" x14ac:dyDescent="0.2">
      <c r="A121" s="1246" t="s">
        <v>1131</v>
      </c>
      <c r="B121" s="1255" t="s">
        <v>1132</v>
      </c>
      <c r="C121" s="706">
        <v>2314</v>
      </c>
      <c r="D121" s="707">
        <v>160</v>
      </c>
      <c r="E121" s="582"/>
      <c r="F121" s="584">
        <f t="shared" si="11"/>
        <v>160</v>
      </c>
      <c r="G121" s="582"/>
    </row>
    <row r="122" spans="1:7" x14ac:dyDescent="0.25">
      <c r="A122" s="1246"/>
      <c r="B122" s="1255"/>
      <c r="C122" s="711">
        <v>1150</v>
      </c>
      <c r="D122" s="712">
        <v>177</v>
      </c>
      <c r="E122" s="728"/>
      <c r="F122" s="622">
        <f t="shared" si="11"/>
        <v>177</v>
      </c>
      <c r="G122" s="579"/>
    </row>
    <row r="123" spans="1:7" x14ac:dyDescent="0.25">
      <c r="A123" s="1246"/>
      <c r="B123" s="1255"/>
      <c r="C123" s="711">
        <v>1210</v>
      </c>
      <c r="D123" s="712">
        <v>42</v>
      </c>
      <c r="E123" s="728"/>
      <c r="F123" s="622">
        <f t="shared" si="11"/>
        <v>42</v>
      </c>
      <c r="G123" s="579"/>
    </row>
    <row r="124" spans="1:7" x14ac:dyDescent="0.25">
      <c r="A124" s="1246" t="s">
        <v>1133</v>
      </c>
      <c r="B124" s="1255" t="s">
        <v>1134</v>
      </c>
      <c r="C124" s="706">
        <v>2314</v>
      </c>
      <c r="D124" s="707">
        <v>143</v>
      </c>
      <c r="E124" s="577"/>
      <c r="F124" s="578">
        <f t="shared" si="11"/>
        <v>143</v>
      </c>
      <c r="G124" s="577"/>
    </row>
    <row r="125" spans="1:7" x14ac:dyDescent="0.25">
      <c r="A125" s="1246"/>
      <c r="B125" s="1255"/>
      <c r="C125" s="711">
        <v>1150</v>
      </c>
      <c r="D125" s="712">
        <v>236</v>
      </c>
      <c r="E125" s="578"/>
      <c r="F125" s="578">
        <f t="shared" si="11"/>
        <v>236</v>
      </c>
      <c r="G125" s="579"/>
    </row>
    <row r="126" spans="1:7" x14ac:dyDescent="0.25">
      <c r="A126" s="1246"/>
      <c r="B126" s="1255"/>
      <c r="C126" s="711">
        <v>1210</v>
      </c>
      <c r="D126" s="712">
        <v>56</v>
      </c>
      <c r="E126" s="578"/>
      <c r="F126" s="578">
        <f t="shared" si="11"/>
        <v>56</v>
      </c>
      <c r="G126" s="579"/>
    </row>
    <row r="127" spans="1:7" x14ac:dyDescent="0.2">
      <c r="A127" s="1246" t="s">
        <v>1135</v>
      </c>
      <c r="B127" s="1255" t="s">
        <v>1136</v>
      </c>
      <c r="C127" s="706">
        <v>2314</v>
      </c>
      <c r="D127" s="707">
        <v>143</v>
      </c>
      <c r="E127" s="582"/>
      <c r="F127" s="578">
        <f t="shared" si="11"/>
        <v>143</v>
      </c>
      <c r="G127" s="582"/>
    </row>
    <row r="128" spans="1:7" x14ac:dyDescent="0.2">
      <c r="A128" s="1246"/>
      <c r="B128" s="1255"/>
      <c r="C128" s="711">
        <v>1150</v>
      </c>
      <c r="D128" s="712">
        <v>236</v>
      </c>
      <c r="E128" s="582"/>
      <c r="F128" s="578">
        <f t="shared" si="11"/>
        <v>236</v>
      </c>
      <c r="G128" s="582"/>
    </row>
    <row r="129" spans="1:7" x14ac:dyDescent="0.2">
      <c r="A129" s="1246"/>
      <c r="B129" s="1255"/>
      <c r="C129" s="711">
        <v>1210</v>
      </c>
      <c r="D129" s="712">
        <v>56</v>
      </c>
      <c r="E129" s="582"/>
      <c r="F129" s="578">
        <f t="shared" si="11"/>
        <v>56</v>
      </c>
      <c r="G129" s="582"/>
    </row>
    <row r="130" spans="1:7" x14ac:dyDescent="0.2">
      <c r="A130" s="1246" t="s">
        <v>1137</v>
      </c>
      <c r="B130" s="1255" t="s">
        <v>1138</v>
      </c>
      <c r="C130" s="706">
        <v>2314</v>
      </c>
      <c r="D130" s="707">
        <v>143</v>
      </c>
      <c r="E130" s="582"/>
      <c r="F130" s="578">
        <f t="shared" si="11"/>
        <v>143</v>
      </c>
      <c r="G130" s="582"/>
    </row>
    <row r="131" spans="1:7" x14ac:dyDescent="0.2">
      <c r="A131" s="1246"/>
      <c r="B131" s="1255"/>
      <c r="C131" s="711">
        <v>1150</v>
      </c>
      <c r="D131" s="712">
        <v>236</v>
      </c>
      <c r="E131" s="584"/>
      <c r="F131" s="578">
        <f t="shared" si="11"/>
        <v>236</v>
      </c>
      <c r="G131" s="586"/>
    </row>
    <row r="132" spans="1:7" x14ac:dyDescent="0.2">
      <c r="A132" s="1246"/>
      <c r="B132" s="1255"/>
      <c r="C132" s="711">
        <v>1210</v>
      </c>
      <c r="D132" s="712">
        <v>56</v>
      </c>
      <c r="E132" s="587"/>
      <c r="F132" s="578">
        <f t="shared" si="11"/>
        <v>56</v>
      </c>
      <c r="G132" s="586"/>
    </row>
    <row r="133" spans="1:7" x14ac:dyDescent="0.2">
      <c r="A133" s="1246" t="s">
        <v>1139</v>
      </c>
      <c r="B133" s="1255" t="s">
        <v>1140</v>
      </c>
      <c r="C133" s="706">
        <v>2314</v>
      </c>
      <c r="D133" s="707">
        <v>160</v>
      </c>
      <c r="E133" s="582"/>
      <c r="F133" s="584">
        <f t="shared" si="11"/>
        <v>160</v>
      </c>
      <c r="G133" s="582"/>
    </row>
    <row r="134" spans="1:7" x14ac:dyDescent="0.2">
      <c r="A134" s="1246"/>
      <c r="B134" s="1255"/>
      <c r="C134" s="711">
        <v>1150</v>
      </c>
      <c r="D134" s="712">
        <v>177</v>
      </c>
      <c r="E134" s="582"/>
      <c r="F134" s="584">
        <f t="shared" si="11"/>
        <v>177</v>
      </c>
      <c r="G134" s="582"/>
    </row>
    <row r="135" spans="1:7" x14ac:dyDescent="0.2">
      <c r="A135" s="1246"/>
      <c r="B135" s="1255"/>
      <c r="C135" s="711">
        <v>1210</v>
      </c>
      <c r="D135" s="712">
        <v>42</v>
      </c>
      <c r="E135" s="582"/>
      <c r="F135" s="584">
        <f t="shared" si="11"/>
        <v>42</v>
      </c>
      <c r="G135" s="582"/>
    </row>
    <row r="136" spans="1:7" x14ac:dyDescent="0.2">
      <c r="A136" s="1246" t="s">
        <v>1141</v>
      </c>
      <c r="B136" s="1255" t="s">
        <v>1142</v>
      </c>
      <c r="C136" s="706">
        <v>2314</v>
      </c>
      <c r="D136" s="707">
        <v>129</v>
      </c>
      <c r="E136" s="582"/>
      <c r="F136" s="584">
        <f t="shared" si="11"/>
        <v>129</v>
      </c>
      <c r="G136" s="582"/>
    </row>
    <row r="137" spans="1:7" x14ac:dyDescent="0.2">
      <c r="A137" s="1246"/>
      <c r="B137" s="1255"/>
      <c r="C137" s="711">
        <v>1150</v>
      </c>
      <c r="D137" s="712">
        <v>86</v>
      </c>
      <c r="E137" s="582"/>
      <c r="F137" s="584">
        <f t="shared" si="11"/>
        <v>86</v>
      </c>
      <c r="G137" s="582"/>
    </row>
    <row r="138" spans="1:7" x14ac:dyDescent="0.2">
      <c r="A138" s="1246"/>
      <c r="B138" s="1255"/>
      <c r="C138" s="711">
        <v>1210</v>
      </c>
      <c r="D138" s="712">
        <v>22</v>
      </c>
      <c r="E138" s="582"/>
      <c r="F138" s="584">
        <f t="shared" si="11"/>
        <v>22</v>
      </c>
      <c r="G138" s="582"/>
    </row>
    <row r="139" spans="1:7" x14ac:dyDescent="0.2">
      <c r="A139" s="1081"/>
      <c r="B139" s="723" t="s">
        <v>1143</v>
      </c>
      <c r="C139" s="720"/>
      <c r="D139" s="722">
        <f>SUM(D140:D153)</f>
        <v>9106</v>
      </c>
      <c r="E139" s="721">
        <f t="shared" ref="E139:F139" si="12">SUM(E140:E153)</f>
        <v>0</v>
      </c>
      <c r="F139" s="721">
        <f t="shared" si="12"/>
        <v>9106</v>
      </c>
      <c r="G139" s="582"/>
    </row>
    <row r="140" spans="1:7" x14ac:dyDescent="0.2">
      <c r="A140" s="1081" t="s">
        <v>1144</v>
      </c>
      <c r="B140" s="1087" t="s">
        <v>1145</v>
      </c>
      <c r="C140" s="706">
        <v>2314</v>
      </c>
      <c r="D140" s="707">
        <v>170</v>
      </c>
      <c r="E140" s="582"/>
      <c r="F140" s="584">
        <f t="shared" si="11"/>
        <v>170</v>
      </c>
      <c r="G140" s="582"/>
    </row>
    <row r="141" spans="1:7" x14ac:dyDescent="0.2">
      <c r="A141" s="1081" t="s">
        <v>1146</v>
      </c>
      <c r="B141" s="1087" t="s">
        <v>1147</v>
      </c>
      <c r="C141" s="706">
        <v>2314</v>
      </c>
      <c r="D141" s="707">
        <v>143</v>
      </c>
      <c r="E141" s="582"/>
      <c r="F141" s="584">
        <f t="shared" si="11"/>
        <v>143</v>
      </c>
      <c r="G141" s="582"/>
    </row>
    <row r="142" spans="1:7" x14ac:dyDescent="0.2">
      <c r="A142" s="1081" t="s">
        <v>1148</v>
      </c>
      <c r="B142" s="1087" t="s">
        <v>1149</v>
      </c>
      <c r="C142" s="706">
        <v>2314</v>
      </c>
      <c r="D142" s="707">
        <v>171</v>
      </c>
      <c r="E142" s="582"/>
      <c r="F142" s="584">
        <f t="shared" si="11"/>
        <v>171</v>
      </c>
      <c r="G142" s="582"/>
    </row>
    <row r="143" spans="1:7" x14ac:dyDescent="0.2">
      <c r="A143" s="1081" t="s">
        <v>1150</v>
      </c>
      <c r="B143" s="1087" t="s">
        <v>1151</v>
      </c>
      <c r="C143" s="706">
        <v>2314</v>
      </c>
      <c r="D143" s="707">
        <v>143</v>
      </c>
      <c r="E143" s="582"/>
      <c r="F143" s="584">
        <f t="shared" si="11"/>
        <v>143</v>
      </c>
      <c r="G143" s="582"/>
    </row>
    <row r="144" spans="1:7" x14ac:dyDescent="0.2">
      <c r="A144" s="1081" t="s">
        <v>1152</v>
      </c>
      <c r="B144" s="1090" t="s">
        <v>1153</v>
      </c>
      <c r="C144" s="706">
        <v>2314</v>
      </c>
      <c r="D144" s="707">
        <v>171</v>
      </c>
      <c r="E144" s="582"/>
      <c r="F144" s="584">
        <f t="shared" si="11"/>
        <v>171</v>
      </c>
      <c r="G144" s="582"/>
    </row>
    <row r="145" spans="1:7" x14ac:dyDescent="0.2">
      <c r="A145" s="1256" t="s">
        <v>1154</v>
      </c>
      <c r="B145" s="1251" t="s">
        <v>1155</v>
      </c>
      <c r="C145" s="711">
        <v>1150</v>
      </c>
      <c r="D145" s="712">
        <v>498</v>
      </c>
      <c r="E145" s="582"/>
      <c r="F145" s="584">
        <f t="shared" si="11"/>
        <v>498</v>
      </c>
      <c r="G145" s="582"/>
    </row>
    <row r="146" spans="1:7" x14ac:dyDescent="0.2">
      <c r="A146" s="1256"/>
      <c r="B146" s="1251"/>
      <c r="C146" s="711">
        <v>1210</v>
      </c>
      <c r="D146" s="712">
        <v>118</v>
      </c>
      <c r="E146" s="582"/>
      <c r="F146" s="584">
        <f t="shared" si="11"/>
        <v>118</v>
      </c>
      <c r="G146" s="582"/>
    </row>
    <row r="147" spans="1:7" x14ac:dyDescent="0.2">
      <c r="A147" s="1256"/>
      <c r="B147" s="1251"/>
      <c r="C147" s="711">
        <v>2231</v>
      </c>
      <c r="D147" s="712">
        <v>1000</v>
      </c>
      <c r="E147" s="582"/>
      <c r="F147" s="584">
        <f t="shared" si="11"/>
        <v>1000</v>
      </c>
      <c r="G147" s="582"/>
    </row>
    <row r="148" spans="1:7" x14ac:dyDescent="0.2">
      <c r="A148" s="1256"/>
      <c r="B148" s="1251"/>
      <c r="C148" s="706">
        <v>2314</v>
      </c>
      <c r="D148" s="707">
        <v>1000</v>
      </c>
      <c r="E148" s="582"/>
      <c r="F148" s="584">
        <f t="shared" si="11"/>
        <v>1000</v>
      </c>
      <c r="G148" s="582"/>
    </row>
    <row r="149" spans="1:7" x14ac:dyDescent="0.2">
      <c r="A149" s="1081" t="s">
        <v>1156</v>
      </c>
      <c r="B149" s="1082" t="s">
        <v>1157</v>
      </c>
      <c r="C149" s="706">
        <v>2314</v>
      </c>
      <c r="D149" s="707">
        <v>5000</v>
      </c>
      <c r="E149" s="582"/>
      <c r="F149" s="584">
        <f t="shared" si="11"/>
        <v>5000</v>
      </c>
      <c r="G149" s="582"/>
    </row>
    <row r="150" spans="1:7" x14ac:dyDescent="0.2">
      <c r="A150" s="1246" t="s">
        <v>1158</v>
      </c>
      <c r="B150" s="1253" t="s">
        <v>1159</v>
      </c>
      <c r="C150" s="711">
        <v>1150</v>
      </c>
      <c r="D150" s="712">
        <v>236</v>
      </c>
      <c r="E150" s="582"/>
      <c r="F150" s="584">
        <f t="shared" si="11"/>
        <v>236</v>
      </c>
      <c r="G150" s="582"/>
    </row>
    <row r="151" spans="1:7" x14ac:dyDescent="0.2">
      <c r="A151" s="1246"/>
      <c r="B151" s="1253"/>
      <c r="C151" s="711">
        <v>1210</v>
      </c>
      <c r="D151" s="712">
        <v>56</v>
      </c>
      <c r="E151" s="582"/>
      <c r="F151" s="584">
        <f t="shared" si="11"/>
        <v>56</v>
      </c>
      <c r="G151" s="582"/>
    </row>
    <row r="152" spans="1:7" x14ac:dyDescent="0.2">
      <c r="A152" s="1246"/>
      <c r="B152" s="1253"/>
      <c r="C152" s="711">
        <v>2264</v>
      </c>
      <c r="D152" s="712">
        <v>250</v>
      </c>
      <c r="E152" s="582"/>
      <c r="F152" s="584">
        <f t="shared" si="11"/>
        <v>250</v>
      </c>
      <c r="G152" s="582"/>
    </row>
    <row r="153" spans="1:7" x14ac:dyDescent="0.2">
      <c r="A153" s="1246"/>
      <c r="B153" s="1253"/>
      <c r="C153" s="706">
        <v>2314</v>
      </c>
      <c r="D153" s="707">
        <v>150</v>
      </c>
      <c r="E153" s="582"/>
      <c r="F153" s="584">
        <f t="shared" si="11"/>
        <v>150</v>
      </c>
      <c r="G153" s="582"/>
    </row>
    <row r="154" spans="1:7" x14ac:dyDescent="0.2">
      <c r="A154" s="701" t="s">
        <v>1160</v>
      </c>
      <c r="B154" s="702" t="s">
        <v>1161</v>
      </c>
      <c r="C154" s="713"/>
      <c r="D154" s="714">
        <f t="shared" ref="D154:F154" si="13">SUM(D155:D158)</f>
        <v>8200</v>
      </c>
      <c r="E154" s="715">
        <f t="shared" si="13"/>
        <v>0</v>
      </c>
      <c r="F154" s="715">
        <f t="shared" si="13"/>
        <v>8200</v>
      </c>
      <c r="G154" s="582"/>
    </row>
    <row r="155" spans="1:7" x14ac:dyDescent="0.2">
      <c r="A155" s="1081" t="s">
        <v>1162</v>
      </c>
      <c r="B155" s="1086" t="s">
        <v>1163</v>
      </c>
      <c r="C155" s="706">
        <v>2314</v>
      </c>
      <c r="D155" s="707">
        <v>3000</v>
      </c>
      <c r="E155" s="582"/>
      <c r="F155" s="584">
        <f t="shared" si="11"/>
        <v>3000</v>
      </c>
      <c r="G155" s="582"/>
    </row>
    <row r="156" spans="1:7" x14ac:dyDescent="0.2">
      <c r="A156" s="1256" t="s">
        <v>1164</v>
      </c>
      <c r="B156" s="1251" t="s">
        <v>1165</v>
      </c>
      <c r="C156" s="711">
        <v>2264</v>
      </c>
      <c r="D156" s="712">
        <v>300</v>
      </c>
      <c r="E156" s="582"/>
      <c r="F156" s="584">
        <f t="shared" si="11"/>
        <v>300</v>
      </c>
      <c r="G156" s="582"/>
    </row>
    <row r="157" spans="1:7" x14ac:dyDescent="0.2">
      <c r="A157" s="1256"/>
      <c r="B157" s="1251"/>
      <c r="C157" s="711">
        <v>2370</v>
      </c>
      <c r="D157" s="712">
        <v>900</v>
      </c>
      <c r="E157" s="582"/>
      <c r="F157" s="584">
        <f t="shared" si="11"/>
        <v>900</v>
      </c>
      <c r="G157" s="582"/>
    </row>
    <row r="158" spans="1:7" x14ac:dyDescent="0.2">
      <c r="A158" s="1256"/>
      <c r="B158" s="1251"/>
      <c r="C158" s="706">
        <v>2314</v>
      </c>
      <c r="D158" s="707">
        <v>4000</v>
      </c>
      <c r="E158" s="582"/>
      <c r="F158" s="584">
        <f t="shared" si="11"/>
        <v>4000</v>
      </c>
      <c r="G158" s="582"/>
    </row>
    <row r="159" spans="1:7" x14ac:dyDescent="0.2">
      <c r="A159" s="701" t="s">
        <v>618</v>
      </c>
      <c r="B159" s="702" t="s">
        <v>1166</v>
      </c>
      <c r="C159" s="713"/>
      <c r="D159" s="714">
        <f>SUM(D160:D164)</f>
        <v>380</v>
      </c>
      <c r="E159" s="715">
        <f t="shared" ref="E159:F159" si="14">SUM(E160:E164)</f>
        <v>0</v>
      </c>
      <c r="F159" s="715">
        <f t="shared" si="14"/>
        <v>380</v>
      </c>
      <c r="G159" s="582"/>
    </row>
    <row r="160" spans="1:7" x14ac:dyDescent="0.2">
      <c r="A160" s="1088"/>
      <c r="B160" s="702" t="s">
        <v>1087</v>
      </c>
      <c r="C160" s="715"/>
      <c r="D160" s="714"/>
      <c r="E160" s="582"/>
      <c r="F160" s="584">
        <f t="shared" si="11"/>
        <v>0</v>
      </c>
      <c r="G160" s="582"/>
    </row>
    <row r="161" spans="1:7" x14ac:dyDescent="0.2">
      <c r="A161" s="1081" t="s">
        <v>705</v>
      </c>
      <c r="B161" s="1086" t="s">
        <v>1167</v>
      </c>
      <c r="C161" s="706">
        <v>2314</v>
      </c>
      <c r="D161" s="707">
        <v>72</v>
      </c>
      <c r="E161" s="582"/>
      <c r="F161" s="584">
        <f t="shared" si="11"/>
        <v>72</v>
      </c>
      <c r="G161" s="582"/>
    </row>
    <row r="162" spans="1:7" x14ac:dyDescent="0.2">
      <c r="A162" s="1081" t="s">
        <v>1168</v>
      </c>
      <c r="B162" s="1086" t="s">
        <v>1169</v>
      </c>
      <c r="C162" s="706">
        <v>2314</v>
      </c>
      <c r="D162" s="707">
        <v>72</v>
      </c>
      <c r="E162" s="582"/>
      <c r="F162" s="584">
        <f t="shared" si="11"/>
        <v>72</v>
      </c>
      <c r="G162" s="582"/>
    </row>
    <row r="163" spans="1:7" x14ac:dyDescent="0.2">
      <c r="A163" s="1081" t="s">
        <v>1170</v>
      </c>
      <c r="B163" s="1086" t="s">
        <v>1171</v>
      </c>
      <c r="C163" s="706">
        <v>2314</v>
      </c>
      <c r="D163" s="707">
        <v>107</v>
      </c>
      <c r="E163" s="582"/>
      <c r="F163" s="584">
        <f t="shared" si="11"/>
        <v>107</v>
      </c>
      <c r="G163" s="582"/>
    </row>
    <row r="164" spans="1:7" x14ac:dyDescent="0.2">
      <c r="A164" s="1081" t="s">
        <v>1172</v>
      </c>
      <c r="B164" s="1086" t="s">
        <v>1173</v>
      </c>
      <c r="C164" s="706">
        <v>2314</v>
      </c>
      <c r="D164" s="707">
        <v>129</v>
      </c>
      <c r="E164" s="582"/>
      <c r="F164" s="584">
        <f t="shared" si="11"/>
        <v>129</v>
      </c>
      <c r="G164" s="582"/>
    </row>
    <row r="165" spans="1:7" x14ac:dyDescent="0.2">
      <c r="A165" s="701" t="s">
        <v>620</v>
      </c>
      <c r="B165" s="702" t="s">
        <v>1174</v>
      </c>
      <c r="C165" s="713"/>
      <c r="D165" s="714">
        <f t="shared" ref="D165:F165" si="15">SUM(D166:D170)</f>
        <v>401</v>
      </c>
      <c r="E165" s="715">
        <f t="shared" si="15"/>
        <v>0</v>
      </c>
      <c r="F165" s="715">
        <f t="shared" si="15"/>
        <v>401</v>
      </c>
      <c r="G165" s="582"/>
    </row>
    <row r="166" spans="1:7" x14ac:dyDescent="0.2">
      <c r="A166" s="1088"/>
      <c r="B166" s="702" t="s">
        <v>1087</v>
      </c>
      <c r="C166" s="715"/>
      <c r="D166" s="714"/>
      <c r="E166" s="582"/>
      <c r="F166" s="584">
        <f t="shared" si="11"/>
        <v>0</v>
      </c>
      <c r="G166" s="582"/>
    </row>
    <row r="167" spans="1:7" x14ac:dyDescent="0.2">
      <c r="A167" s="1081" t="s">
        <v>708</v>
      </c>
      <c r="B167" s="1086" t="s">
        <v>1175</v>
      </c>
      <c r="C167" s="706">
        <v>2314</v>
      </c>
      <c r="D167" s="707">
        <v>200</v>
      </c>
      <c r="E167" s="582"/>
      <c r="F167" s="584">
        <f t="shared" si="11"/>
        <v>200</v>
      </c>
      <c r="G167" s="582"/>
    </row>
    <row r="168" spans="1:7" x14ac:dyDescent="0.2">
      <c r="A168" s="1081" t="s">
        <v>710</v>
      </c>
      <c r="B168" s="1086" t="s">
        <v>1176</v>
      </c>
      <c r="C168" s="706">
        <v>2314</v>
      </c>
      <c r="D168" s="707">
        <v>72</v>
      </c>
      <c r="E168" s="582"/>
      <c r="F168" s="584">
        <f t="shared" si="11"/>
        <v>72</v>
      </c>
      <c r="G168" s="582"/>
    </row>
    <row r="169" spans="1:7" x14ac:dyDescent="0.2">
      <c r="A169" s="1081" t="s">
        <v>1177</v>
      </c>
      <c r="B169" s="1086" t="s">
        <v>1178</v>
      </c>
      <c r="C169" s="706">
        <v>2314</v>
      </c>
      <c r="D169" s="707">
        <v>72</v>
      </c>
      <c r="E169" s="582"/>
      <c r="F169" s="584">
        <f t="shared" si="11"/>
        <v>72</v>
      </c>
      <c r="G169" s="582"/>
    </row>
    <row r="170" spans="1:7" x14ac:dyDescent="0.2">
      <c r="A170" s="1081" t="s">
        <v>1179</v>
      </c>
      <c r="B170" s="1086" t="s">
        <v>1180</v>
      </c>
      <c r="C170" s="706">
        <v>2314</v>
      </c>
      <c r="D170" s="707">
        <v>57</v>
      </c>
      <c r="E170" s="582"/>
      <c r="F170" s="584">
        <f t="shared" si="11"/>
        <v>57</v>
      </c>
      <c r="G170" s="582"/>
    </row>
    <row r="171" spans="1:7" x14ac:dyDescent="0.2">
      <c r="A171" s="701" t="s">
        <v>622</v>
      </c>
      <c r="B171" s="702" t="s">
        <v>1181</v>
      </c>
      <c r="C171" s="713"/>
      <c r="D171" s="714">
        <f>SUM(D172:D219)</f>
        <v>66938</v>
      </c>
      <c r="E171" s="715">
        <f t="shared" ref="E171:F171" si="16">SUM(E172:E219)</f>
        <v>0</v>
      </c>
      <c r="F171" s="715">
        <f t="shared" si="16"/>
        <v>66938</v>
      </c>
      <c r="G171" s="582"/>
    </row>
    <row r="172" spans="1:7" x14ac:dyDescent="0.2">
      <c r="A172" s="1081" t="s">
        <v>713</v>
      </c>
      <c r="B172" s="1082" t="s">
        <v>1182</v>
      </c>
      <c r="C172" s="711">
        <v>2262</v>
      </c>
      <c r="D172" s="712">
        <v>300</v>
      </c>
      <c r="E172" s="582"/>
      <c r="F172" s="584">
        <f t="shared" si="11"/>
        <v>300</v>
      </c>
      <c r="G172" s="582"/>
    </row>
    <row r="173" spans="1:7" x14ac:dyDescent="0.2">
      <c r="A173" s="1089" t="s">
        <v>1183</v>
      </c>
      <c r="B173" s="719" t="s">
        <v>1184</v>
      </c>
      <c r="C173" s="711">
        <v>2262</v>
      </c>
      <c r="D173" s="712">
        <v>300</v>
      </c>
      <c r="E173" s="582">
        <v>-300</v>
      </c>
      <c r="F173" s="584">
        <f t="shared" si="11"/>
        <v>0</v>
      </c>
      <c r="G173" s="582"/>
    </row>
    <row r="174" spans="1:7" x14ac:dyDescent="0.2">
      <c r="A174" s="1089" t="s">
        <v>1185</v>
      </c>
      <c r="B174" s="1085" t="s">
        <v>1186</v>
      </c>
      <c r="C174" s="711">
        <v>2262</v>
      </c>
      <c r="D174" s="712">
        <v>300</v>
      </c>
      <c r="E174" s="582">
        <v>-300</v>
      </c>
      <c r="F174" s="584">
        <f t="shared" si="11"/>
        <v>0</v>
      </c>
      <c r="G174" s="582"/>
    </row>
    <row r="175" spans="1:7" x14ac:dyDescent="0.2">
      <c r="A175" s="1257" t="s">
        <v>1187</v>
      </c>
      <c r="B175" s="1251" t="s">
        <v>1188</v>
      </c>
      <c r="C175" s="706">
        <v>2314</v>
      </c>
      <c r="D175" s="707">
        <v>120</v>
      </c>
      <c r="E175" s="582"/>
      <c r="F175" s="584">
        <f t="shared" si="11"/>
        <v>120</v>
      </c>
      <c r="G175" s="582"/>
    </row>
    <row r="176" spans="1:7" x14ac:dyDescent="0.2">
      <c r="A176" s="1257"/>
      <c r="B176" s="1251"/>
      <c r="C176" s="711">
        <v>2363</v>
      </c>
      <c r="D176" s="712">
        <v>50</v>
      </c>
      <c r="E176" s="582"/>
      <c r="F176" s="584">
        <f t="shared" si="11"/>
        <v>50</v>
      </c>
      <c r="G176" s="582"/>
    </row>
    <row r="177" spans="1:7" x14ac:dyDescent="0.2">
      <c r="A177" s="1089" t="s">
        <v>1189</v>
      </c>
      <c r="B177" s="1085" t="s">
        <v>1190</v>
      </c>
      <c r="C177" s="711">
        <v>2279</v>
      </c>
      <c r="D177" s="712">
        <v>300</v>
      </c>
      <c r="E177" s="582"/>
      <c r="F177" s="584">
        <f t="shared" si="11"/>
        <v>300</v>
      </c>
      <c r="G177" s="582"/>
    </row>
    <row r="178" spans="1:7" x14ac:dyDescent="0.2">
      <c r="A178" s="1257" t="s">
        <v>1191</v>
      </c>
      <c r="B178" s="1255" t="s">
        <v>1192</v>
      </c>
      <c r="C178" s="715">
        <v>2279</v>
      </c>
      <c r="D178" s="726">
        <v>90</v>
      </c>
      <c r="E178" s="582"/>
      <c r="F178" s="584">
        <f t="shared" si="11"/>
        <v>90</v>
      </c>
      <c r="G178" s="582"/>
    </row>
    <row r="179" spans="1:7" ht="12.75" customHeight="1" x14ac:dyDescent="0.2">
      <c r="A179" s="1257"/>
      <c r="B179" s="1255"/>
      <c r="C179" s="715">
        <v>2279</v>
      </c>
      <c r="D179" s="726">
        <v>140</v>
      </c>
      <c r="E179" s="582"/>
      <c r="F179" s="584">
        <f t="shared" si="11"/>
        <v>140</v>
      </c>
      <c r="G179" s="582"/>
    </row>
    <row r="180" spans="1:7" ht="12.75" customHeight="1" x14ac:dyDescent="0.2">
      <c r="A180" s="1257"/>
      <c r="B180" s="1255"/>
      <c r="C180" s="715">
        <v>2322</v>
      </c>
      <c r="D180" s="726">
        <v>40</v>
      </c>
      <c r="E180" s="582"/>
      <c r="F180" s="584">
        <f t="shared" ref="F180:F219" si="17">D180+E180</f>
        <v>40</v>
      </c>
      <c r="G180" s="582"/>
    </row>
    <row r="181" spans="1:7" ht="12.75" customHeight="1" x14ac:dyDescent="0.2">
      <c r="A181" s="1257"/>
      <c r="B181" s="1255"/>
      <c r="C181" s="715">
        <v>2370</v>
      </c>
      <c r="D181" s="726">
        <v>150</v>
      </c>
      <c r="E181" s="582"/>
      <c r="F181" s="584">
        <f t="shared" si="17"/>
        <v>150</v>
      </c>
      <c r="G181" s="582"/>
    </row>
    <row r="182" spans="1:7" x14ac:dyDescent="0.2">
      <c r="A182" s="1257" t="s">
        <v>1193</v>
      </c>
      <c r="B182" s="1255" t="s">
        <v>1194</v>
      </c>
      <c r="C182" s="715">
        <v>1150</v>
      </c>
      <c r="D182" s="726">
        <v>2880</v>
      </c>
      <c r="E182" s="582"/>
      <c r="F182" s="584">
        <f t="shared" si="17"/>
        <v>2880</v>
      </c>
      <c r="G182" s="582"/>
    </row>
    <row r="183" spans="1:7" ht="12.75" customHeight="1" x14ac:dyDescent="0.2">
      <c r="A183" s="1257"/>
      <c r="B183" s="1255"/>
      <c r="C183" s="715">
        <v>1210</v>
      </c>
      <c r="D183" s="726">
        <v>709</v>
      </c>
      <c r="E183" s="582"/>
      <c r="F183" s="584">
        <f t="shared" si="17"/>
        <v>709</v>
      </c>
      <c r="G183" s="582"/>
    </row>
    <row r="184" spans="1:7" ht="24" x14ac:dyDescent="0.2">
      <c r="A184" s="1257"/>
      <c r="B184" s="1255"/>
      <c r="C184" s="715">
        <v>2262</v>
      </c>
      <c r="D184" s="726">
        <v>26000</v>
      </c>
      <c r="E184" s="730">
        <v>520</v>
      </c>
      <c r="F184" s="587">
        <f t="shared" si="17"/>
        <v>26520</v>
      </c>
      <c r="G184" s="586" t="s">
        <v>1427</v>
      </c>
    </row>
    <row r="185" spans="1:7" x14ac:dyDescent="0.2">
      <c r="A185" s="1257"/>
      <c r="B185" s="1255"/>
      <c r="C185" s="715">
        <v>2279</v>
      </c>
      <c r="D185" s="726">
        <v>120</v>
      </c>
      <c r="E185" s="582"/>
      <c r="F185" s="584">
        <f t="shared" si="17"/>
        <v>120</v>
      </c>
      <c r="G185" s="582"/>
    </row>
    <row r="186" spans="1:7" x14ac:dyDescent="0.2">
      <c r="A186" s="1257"/>
      <c r="B186" s="1255"/>
      <c r="C186" s="715">
        <v>2314</v>
      </c>
      <c r="D186" s="726">
        <v>1000</v>
      </c>
      <c r="E186" s="582"/>
      <c r="F186" s="584">
        <f t="shared" si="17"/>
        <v>1000</v>
      </c>
      <c r="G186" s="582"/>
    </row>
    <row r="187" spans="1:7" x14ac:dyDescent="0.2">
      <c r="A187" s="1257"/>
      <c r="B187" s="1255"/>
      <c r="C187" s="715">
        <v>2322</v>
      </c>
      <c r="D187" s="726"/>
      <c r="E187" s="582">
        <v>80</v>
      </c>
      <c r="F187" s="584">
        <f t="shared" si="17"/>
        <v>80</v>
      </c>
      <c r="G187" s="582" t="s">
        <v>1428</v>
      </c>
    </row>
    <row r="188" spans="1:7" x14ac:dyDescent="0.2">
      <c r="A188" s="1257"/>
      <c r="B188" s="1255"/>
      <c r="C188" s="715">
        <v>2311</v>
      </c>
      <c r="D188" s="726">
        <v>60</v>
      </c>
      <c r="E188" s="582"/>
      <c r="F188" s="584">
        <f t="shared" si="17"/>
        <v>60</v>
      </c>
      <c r="G188" s="582"/>
    </row>
    <row r="189" spans="1:7" x14ac:dyDescent="0.2">
      <c r="A189" s="1257"/>
      <c r="B189" s="1255"/>
      <c r="C189" s="715">
        <v>2341</v>
      </c>
      <c r="D189" s="726">
        <v>150</v>
      </c>
      <c r="E189" s="582"/>
      <c r="F189" s="584">
        <f t="shared" si="17"/>
        <v>150</v>
      </c>
      <c r="G189" s="582"/>
    </row>
    <row r="190" spans="1:7" ht="12.75" customHeight="1" x14ac:dyDescent="0.2">
      <c r="A190" s="1257"/>
      <c r="B190" s="1255"/>
      <c r="C190" s="715">
        <v>2352</v>
      </c>
      <c r="D190" s="726">
        <v>200</v>
      </c>
      <c r="E190" s="582"/>
      <c r="F190" s="584">
        <f t="shared" si="17"/>
        <v>200</v>
      </c>
      <c r="G190" s="582"/>
    </row>
    <row r="191" spans="1:7" x14ac:dyDescent="0.2">
      <c r="A191" s="1257"/>
      <c r="B191" s="1255"/>
      <c r="C191" s="715">
        <v>2361</v>
      </c>
      <c r="D191" s="726">
        <v>200</v>
      </c>
      <c r="E191" s="582"/>
      <c r="F191" s="584">
        <f t="shared" si="17"/>
        <v>200</v>
      </c>
      <c r="G191" s="582"/>
    </row>
    <row r="192" spans="1:7" x14ac:dyDescent="0.2">
      <c r="A192" s="1257"/>
      <c r="B192" s="1255"/>
      <c r="C192" s="715">
        <v>2363</v>
      </c>
      <c r="D192" s="726">
        <v>9600</v>
      </c>
      <c r="E192" s="582"/>
      <c r="F192" s="584">
        <f t="shared" si="17"/>
        <v>9600</v>
      </c>
      <c r="G192" s="582"/>
    </row>
    <row r="193" spans="1:7" x14ac:dyDescent="0.2">
      <c r="A193" s="1257"/>
      <c r="B193" s="1255"/>
      <c r="C193" s="706">
        <v>2314</v>
      </c>
      <c r="D193" s="707">
        <v>6000</v>
      </c>
      <c r="E193" s="582"/>
      <c r="F193" s="584">
        <f t="shared" si="17"/>
        <v>6000</v>
      </c>
      <c r="G193" s="582"/>
    </row>
    <row r="194" spans="1:7" ht="24" x14ac:dyDescent="0.2">
      <c r="A194" s="1089" t="s">
        <v>1195</v>
      </c>
      <c r="B194" s="719" t="s">
        <v>1196</v>
      </c>
      <c r="C194" s="711">
        <v>2361</v>
      </c>
      <c r="D194" s="712">
        <v>700</v>
      </c>
      <c r="E194" s="582"/>
      <c r="F194" s="584">
        <f t="shared" si="17"/>
        <v>700</v>
      </c>
      <c r="G194" s="582"/>
    </row>
    <row r="195" spans="1:7" x14ac:dyDescent="0.2">
      <c r="A195" s="1088"/>
      <c r="B195" s="702" t="s">
        <v>1087</v>
      </c>
      <c r="C195" s="715"/>
      <c r="D195" s="714"/>
      <c r="E195" s="582"/>
      <c r="F195" s="584">
        <f t="shared" si="17"/>
        <v>0</v>
      </c>
      <c r="G195" s="582"/>
    </row>
    <row r="196" spans="1:7" x14ac:dyDescent="0.2">
      <c r="A196" s="1089" t="s">
        <v>1197</v>
      </c>
      <c r="B196" s="1085" t="s">
        <v>1198</v>
      </c>
      <c r="C196" s="706">
        <v>2314</v>
      </c>
      <c r="D196" s="707">
        <v>143</v>
      </c>
      <c r="E196" s="582"/>
      <c r="F196" s="584">
        <f t="shared" si="17"/>
        <v>143</v>
      </c>
      <c r="G196" s="582"/>
    </row>
    <row r="197" spans="1:7" x14ac:dyDescent="0.2">
      <c r="A197" s="1088"/>
      <c r="B197" s="723" t="s">
        <v>1090</v>
      </c>
      <c r="C197" s="715"/>
      <c r="D197" s="714"/>
      <c r="E197" s="582"/>
      <c r="F197" s="584">
        <f t="shared" si="17"/>
        <v>0</v>
      </c>
      <c r="G197" s="582"/>
    </row>
    <row r="198" spans="1:7" x14ac:dyDescent="0.2">
      <c r="A198" s="1246" t="s">
        <v>1199</v>
      </c>
      <c r="B198" s="1258" t="s">
        <v>1200</v>
      </c>
      <c r="C198" s="711">
        <v>1150</v>
      </c>
      <c r="D198" s="712">
        <v>800</v>
      </c>
      <c r="E198" s="582"/>
      <c r="F198" s="584">
        <f t="shared" si="17"/>
        <v>800</v>
      </c>
      <c r="G198" s="582"/>
    </row>
    <row r="199" spans="1:7" x14ac:dyDescent="0.2">
      <c r="A199" s="1246"/>
      <c r="B199" s="1258"/>
      <c r="C199" s="711">
        <v>2219</v>
      </c>
      <c r="D199" s="712">
        <v>143</v>
      </c>
      <c r="E199" s="582"/>
      <c r="F199" s="584">
        <f t="shared" si="17"/>
        <v>143</v>
      </c>
      <c r="G199" s="582"/>
    </row>
    <row r="200" spans="1:7" x14ac:dyDescent="0.2">
      <c r="A200" s="1246"/>
      <c r="B200" s="1258"/>
      <c r="C200" s="711">
        <v>2279</v>
      </c>
      <c r="D200" s="712">
        <v>100</v>
      </c>
      <c r="E200" s="582"/>
      <c r="F200" s="584">
        <f t="shared" si="17"/>
        <v>100</v>
      </c>
      <c r="G200" s="582"/>
    </row>
    <row r="201" spans="1:7" x14ac:dyDescent="0.2">
      <c r="A201" s="1246"/>
      <c r="B201" s="1258"/>
      <c r="C201" s="711">
        <v>2311</v>
      </c>
      <c r="D201" s="712">
        <v>240</v>
      </c>
      <c r="E201" s="582"/>
      <c r="F201" s="584">
        <f t="shared" si="17"/>
        <v>240</v>
      </c>
      <c r="G201" s="582"/>
    </row>
    <row r="202" spans="1:7" x14ac:dyDescent="0.2">
      <c r="A202" s="1246"/>
      <c r="B202" s="1258"/>
      <c r="C202" s="706">
        <v>2314</v>
      </c>
      <c r="D202" s="707">
        <v>2000</v>
      </c>
      <c r="E202" s="582"/>
      <c r="F202" s="584">
        <f t="shared" si="17"/>
        <v>2000</v>
      </c>
      <c r="G202" s="582"/>
    </row>
    <row r="203" spans="1:7" x14ac:dyDescent="0.2">
      <c r="A203" s="1088"/>
      <c r="B203" s="723" t="s">
        <v>1201</v>
      </c>
      <c r="C203" s="711"/>
      <c r="D203" s="727"/>
      <c r="E203" s="582"/>
      <c r="F203" s="584">
        <f t="shared" si="17"/>
        <v>0</v>
      </c>
      <c r="G203" s="582"/>
    </row>
    <row r="204" spans="1:7" x14ac:dyDescent="0.2">
      <c r="A204" s="1246" t="s">
        <v>1202</v>
      </c>
      <c r="B204" s="1252" t="s">
        <v>1203</v>
      </c>
      <c r="C204" s="711">
        <v>1150</v>
      </c>
      <c r="D204" s="712">
        <v>5000</v>
      </c>
      <c r="E204" s="582"/>
      <c r="F204" s="584">
        <f t="shared" si="17"/>
        <v>5000</v>
      </c>
      <c r="G204" s="582"/>
    </row>
    <row r="205" spans="1:7" x14ac:dyDescent="0.2">
      <c r="A205" s="1246"/>
      <c r="B205" s="1252"/>
      <c r="C205" s="711">
        <v>2243</v>
      </c>
      <c r="D205" s="712">
        <v>500</v>
      </c>
      <c r="E205" s="582"/>
      <c r="F205" s="584">
        <f t="shared" si="17"/>
        <v>500</v>
      </c>
      <c r="G205" s="582"/>
    </row>
    <row r="206" spans="1:7" x14ac:dyDescent="0.2">
      <c r="A206" s="1246"/>
      <c r="B206" s="1252"/>
      <c r="C206" s="711">
        <v>2279</v>
      </c>
      <c r="D206" s="712">
        <v>1000</v>
      </c>
      <c r="E206" s="582"/>
      <c r="F206" s="584">
        <f t="shared" si="17"/>
        <v>1000</v>
      </c>
      <c r="G206" s="582"/>
    </row>
    <row r="207" spans="1:7" x14ac:dyDescent="0.2">
      <c r="A207" s="1246"/>
      <c r="B207" s="1252"/>
      <c r="C207" s="711">
        <v>2231</v>
      </c>
      <c r="D207" s="712">
        <v>1000</v>
      </c>
      <c r="E207" s="582"/>
      <c r="F207" s="584">
        <f t="shared" si="17"/>
        <v>1000</v>
      </c>
      <c r="G207" s="582"/>
    </row>
    <row r="208" spans="1:7" x14ac:dyDescent="0.2">
      <c r="A208" s="1246"/>
      <c r="B208" s="1252"/>
      <c r="C208" s="706">
        <v>2314</v>
      </c>
      <c r="D208" s="712">
        <v>720</v>
      </c>
      <c r="E208" s="582"/>
      <c r="F208" s="584">
        <f t="shared" si="17"/>
        <v>720</v>
      </c>
      <c r="G208" s="582"/>
    </row>
    <row r="209" spans="1:7" x14ac:dyDescent="0.2">
      <c r="A209" s="1246"/>
      <c r="B209" s="1252"/>
      <c r="C209" s="711">
        <v>6422</v>
      </c>
      <c r="D209" s="712">
        <v>4000</v>
      </c>
      <c r="E209" s="582"/>
      <c r="F209" s="584">
        <f t="shared" si="17"/>
        <v>4000</v>
      </c>
      <c r="G209" s="582"/>
    </row>
    <row r="210" spans="1:7" x14ac:dyDescent="0.2">
      <c r="A210" s="1246" t="s">
        <v>1204</v>
      </c>
      <c r="B210" s="1252" t="s">
        <v>1205</v>
      </c>
      <c r="C210" s="706">
        <v>2314</v>
      </c>
      <c r="D210" s="712">
        <v>200</v>
      </c>
      <c r="E210" s="582"/>
      <c r="F210" s="584">
        <f t="shared" si="17"/>
        <v>200</v>
      </c>
      <c r="G210" s="582"/>
    </row>
    <row r="211" spans="1:7" x14ac:dyDescent="0.2">
      <c r="A211" s="1246"/>
      <c r="B211" s="1252"/>
      <c r="C211" s="711">
        <v>1150</v>
      </c>
      <c r="D211" s="712">
        <v>240</v>
      </c>
      <c r="E211" s="582"/>
      <c r="F211" s="584">
        <f t="shared" si="17"/>
        <v>240</v>
      </c>
      <c r="G211" s="582"/>
    </row>
    <row r="212" spans="1:7" x14ac:dyDescent="0.2">
      <c r="A212" s="1246"/>
      <c r="B212" s="1252"/>
      <c r="C212" s="711">
        <v>2314</v>
      </c>
      <c r="D212" s="712">
        <v>100</v>
      </c>
      <c r="E212" s="582"/>
      <c r="F212" s="584">
        <f t="shared" si="17"/>
        <v>100</v>
      </c>
      <c r="G212" s="582"/>
    </row>
    <row r="213" spans="1:7" ht="24" x14ac:dyDescent="0.2">
      <c r="A213" s="1088" t="s">
        <v>1206</v>
      </c>
      <c r="B213" s="1090" t="s">
        <v>1207</v>
      </c>
      <c r="C213" s="711">
        <v>2314</v>
      </c>
      <c r="D213" s="712">
        <v>400</v>
      </c>
      <c r="E213" s="582"/>
      <c r="F213" s="584">
        <f t="shared" si="17"/>
        <v>400</v>
      </c>
      <c r="G213" s="582"/>
    </row>
    <row r="214" spans="1:7" x14ac:dyDescent="0.2">
      <c r="A214" s="1088"/>
      <c r="B214" s="723" t="s">
        <v>563</v>
      </c>
      <c r="C214" s="715"/>
      <c r="D214" s="714"/>
      <c r="E214" s="582"/>
      <c r="F214" s="584">
        <f t="shared" si="17"/>
        <v>0</v>
      </c>
      <c r="G214" s="582"/>
    </row>
    <row r="215" spans="1:7" x14ac:dyDescent="0.2">
      <c r="A215" s="1088" t="s">
        <v>1208</v>
      </c>
      <c r="B215" s="1087" t="s">
        <v>1209</v>
      </c>
      <c r="C215" s="706">
        <v>2314</v>
      </c>
      <c r="D215" s="712">
        <v>143</v>
      </c>
      <c r="E215" s="582"/>
      <c r="F215" s="584">
        <f t="shared" si="17"/>
        <v>143</v>
      </c>
      <c r="G215" s="582"/>
    </row>
    <row r="216" spans="1:7" x14ac:dyDescent="0.2">
      <c r="A216" s="1088" t="s">
        <v>1210</v>
      </c>
      <c r="B216" s="1087" t="s">
        <v>1211</v>
      </c>
      <c r="C216" s="706">
        <v>2314</v>
      </c>
      <c r="D216" s="712">
        <v>143</v>
      </c>
      <c r="E216" s="582"/>
      <c r="F216" s="584">
        <f t="shared" si="17"/>
        <v>143</v>
      </c>
      <c r="G216" s="582"/>
    </row>
    <row r="217" spans="1:7" x14ac:dyDescent="0.2">
      <c r="A217" s="1088" t="s">
        <v>1212</v>
      </c>
      <c r="B217" s="1087" t="s">
        <v>1213</v>
      </c>
      <c r="C217" s="706">
        <v>2314</v>
      </c>
      <c r="D217" s="712">
        <v>143</v>
      </c>
      <c r="E217" s="582"/>
      <c r="F217" s="584">
        <f t="shared" si="17"/>
        <v>143</v>
      </c>
      <c r="G217" s="582"/>
    </row>
    <row r="218" spans="1:7" x14ac:dyDescent="0.2">
      <c r="A218" s="1088" t="s">
        <v>1214</v>
      </c>
      <c r="B218" s="1087" t="s">
        <v>1215</v>
      </c>
      <c r="C218" s="706">
        <v>2314</v>
      </c>
      <c r="D218" s="712">
        <v>257</v>
      </c>
      <c r="E218" s="582"/>
      <c r="F218" s="584">
        <f t="shared" si="17"/>
        <v>257</v>
      </c>
      <c r="G218" s="582"/>
    </row>
    <row r="219" spans="1:7" x14ac:dyDescent="0.2">
      <c r="A219" s="1088" t="s">
        <v>1216</v>
      </c>
      <c r="B219" s="1087" t="s">
        <v>1217</v>
      </c>
      <c r="C219" s="706">
        <v>2314</v>
      </c>
      <c r="D219" s="712">
        <v>257</v>
      </c>
      <c r="E219" s="582"/>
      <c r="F219" s="584">
        <f t="shared" si="17"/>
        <v>257</v>
      </c>
      <c r="G219" s="582"/>
    </row>
    <row r="220" spans="1:7" x14ac:dyDescent="0.2">
      <c r="A220" s="701" t="s">
        <v>624</v>
      </c>
      <c r="B220" s="702" t="s">
        <v>1218</v>
      </c>
      <c r="C220" s="713"/>
      <c r="D220" s="714">
        <f>SUM(D221:D254)</f>
        <v>29497</v>
      </c>
      <c r="E220" s="715">
        <f t="shared" ref="E220:F220" si="18">SUM(E221:E254)</f>
        <v>0</v>
      </c>
      <c r="F220" s="715">
        <f t="shared" si="18"/>
        <v>29497</v>
      </c>
      <c r="G220" s="582"/>
    </row>
    <row r="221" spans="1:7" x14ac:dyDescent="0.2">
      <c r="A221" s="1246" t="s">
        <v>716</v>
      </c>
      <c r="B221" s="1252" t="s">
        <v>1219</v>
      </c>
      <c r="C221" s="706">
        <v>2314</v>
      </c>
      <c r="D221" s="712">
        <v>300</v>
      </c>
      <c r="E221" s="582"/>
      <c r="F221" s="584">
        <f t="shared" ref="F221:F254" si="19">D221+E221</f>
        <v>300</v>
      </c>
      <c r="G221" s="582"/>
    </row>
    <row r="222" spans="1:7" x14ac:dyDescent="0.2">
      <c r="A222" s="1246"/>
      <c r="B222" s="1252"/>
      <c r="C222" s="711">
        <v>2279</v>
      </c>
      <c r="D222" s="712">
        <v>600</v>
      </c>
      <c r="E222" s="582"/>
      <c r="F222" s="584">
        <f t="shared" si="19"/>
        <v>600</v>
      </c>
      <c r="G222" s="582"/>
    </row>
    <row r="223" spans="1:7" x14ac:dyDescent="0.2">
      <c r="A223" s="1246"/>
      <c r="B223" s="1252"/>
      <c r="C223" s="711">
        <v>2261</v>
      </c>
      <c r="D223" s="712">
        <v>330</v>
      </c>
      <c r="E223" s="582"/>
      <c r="F223" s="584">
        <f t="shared" si="19"/>
        <v>330</v>
      </c>
      <c r="G223" s="582"/>
    </row>
    <row r="224" spans="1:7" x14ac:dyDescent="0.2">
      <c r="A224" s="1246"/>
      <c r="B224" s="1252"/>
      <c r="C224" s="711">
        <v>2235</v>
      </c>
      <c r="D224" s="712">
        <v>1000</v>
      </c>
      <c r="E224" s="582"/>
      <c r="F224" s="584">
        <f t="shared" si="19"/>
        <v>1000</v>
      </c>
      <c r="G224" s="582"/>
    </row>
    <row r="225" spans="1:7" x14ac:dyDescent="0.2">
      <c r="A225" s="1246"/>
      <c r="B225" s="1252"/>
      <c r="C225" s="711">
        <v>2231</v>
      </c>
      <c r="D225" s="712">
        <v>1400</v>
      </c>
      <c r="E225" s="582"/>
      <c r="F225" s="584">
        <f t="shared" si="19"/>
        <v>1400</v>
      </c>
      <c r="G225" s="582"/>
    </row>
    <row r="226" spans="1:7" x14ac:dyDescent="0.2">
      <c r="A226" s="1246" t="s">
        <v>508</v>
      </c>
      <c r="B226" s="1252" t="s">
        <v>1220</v>
      </c>
      <c r="C226" s="711">
        <v>1150</v>
      </c>
      <c r="D226" s="712">
        <v>2120</v>
      </c>
      <c r="E226" s="582"/>
      <c r="F226" s="584">
        <f t="shared" si="19"/>
        <v>2120</v>
      </c>
      <c r="G226" s="582"/>
    </row>
    <row r="227" spans="1:7" x14ac:dyDescent="0.2">
      <c r="A227" s="1246"/>
      <c r="B227" s="1252"/>
      <c r="C227" s="711">
        <v>1210</v>
      </c>
      <c r="D227" s="712">
        <v>520</v>
      </c>
      <c r="E227" s="582"/>
      <c r="F227" s="584">
        <f t="shared" si="19"/>
        <v>520</v>
      </c>
      <c r="G227" s="582"/>
    </row>
    <row r="228" spans="1:7" x14ac:dyDescent="0.2">
      <c r="A228" s="1246"/>
      <c r="B228" s="1252"/>
      <c r="C228" s="711">
        <v>2279</v>
      </c>
      <c r="D228" s="712">
        <v>80</v>
      </c>
      <c r="E228" s="582"/>
      <c r="F228" s="584">
        <f t="shared" si="19"/>
        <v>80</v>
      </c>
      <c r="G228" s="582"/>
    </row>
    <row r="229" spans="1:7" x14ac:dyDescent="0.2">
      <c r="A229" s="1246"/>
      <c r="B229" s="1252"/>
      <c r="C229" s="711">
        <v>2314</v>
      </c>
      <c r="D229" s="712">
        <v>400</v>
      </c>
      <c r="E229" s="582"/>
      <c r="F229" s="584">
        <f t="shared" si="19"/>
        <v>400</v>
      </c>
      <c r="G229" s="582"/>
    </row>
    <row r="230" spans="1:7" x14ac:dyDescent="0.2">
      <c r="A230" s="1246"/>
      <c r="B230" s="1252"/>
      <c r="C230" s="711">
        <v>2235</v>
      </c>
      <c r="D230" s="712">
        <v>2000</v>
      </c>
      <c r="E230" s="582"/>
      <c r="F230" s="584">
        <f t="shared" si="19"/>
        <v>2000</v>
      </c>
      <c r="G230" s="582"/>
    </row>
    <row r="231" spans="1:7" x14ac:dyDescent="0.2">
      <c r="A231" s="1081" t="s">
        <v>719</v>
      </c>
      <c r="B231" s="1082" t="s">
        <v>1221</v>
      </c>
      <c r="C231" s="711">
        <v>2235</v>
      </c>
      <c r="D231" s="712">
        <v>1500</v>
      </c>
      <c r="E231" s="582"/>
      <c r="F231" s="584">
        <f t="shared" si="19"/>
        <v>1500</v>
      </c>
      <c r="G231" s="582"/>
    </row>
    <row r="232" spans="1:7" x14ac:dyDescent="0.2">
      <c r="A232" s="1081" t="s">
        <v>721</v>
      </c>
      <c r="B232" s="1086" t="s">
        <v>1222</v>
      </c>
      <c r="C232" s="711">
        <v>2279</v>
      </c>
      <c r="D232" s="712">
        <v>5743</v>
      </c>
      <c r="E232" s="582"/>
      <c r="F232" s="584">
        <f t="shared" si="19"/>
        <v>5743</v>
      </c>
      <c r="G232" s="582"/>
    </row>
    <row r="233" spans="1:7" x14ac:dyDescent="0.2">
      <c r="A233" s="1257" t="s">
        <v>723</v>
      </c>
      <c r="B233" s="1251" t="s">
        <v>1223</v>
      </c>
      <c r="C233" s="711">
        <v>2235</v>
      </c>
      <c r="D233" s="712">
        <v>300</v>
      </c>
      <c r="E233" s="582"/>
      <c r="F233" s="584">
        <f t="shared" si="19"/>
        <v>300</v>
      </c>
      <c r="G233" s="582"/>
    </row>
    <row r="234" spans="1:7" x14ac:dyDescent="0.2">
      <c r="A234" s="1257"/>
      <c r="B234" s="1251"/>
      <c r="C234" s="711">
        <v>2252</v>
      </c>
      <c r="D234" s="712">
        <v>3000</v>
      </c>
      <c r="E234" s="582"/>
      <c r="F234" s="584">
        <f t="shared" si="19"/>
        <v>3000</v>
      </c>
      <c r="G234" s="582"/>
    </row>
    <row r="235" spans="1:7" x14ac:dyDescent="0.2">
      <c r="A235" s="1257" t="s">
        <v>725</v>
      </c>
      <c r="B235" s="1251" t="s">
        <v>1224</v>
      </c>
      <c r="C235" s="711">
        <v>2279</v>
      </c>
      <c r="D235" s="712">
        <v>200</v>
      </c>
      <c r="E235" s="582"/>
      <c r="F235" s="584">
        <f t="shared" si="19"/>
        <v>200</v>
      </c>
      <c r="G235" s="582"/>
    </row>
    <row r="236" spans="1:7" x14ac:dyDescent="0.2">
      <c r="A236" s="1257"/>
      <c r="B236" s="1251"/>
      <c r="C236" s="706">
        <v>2314</v>
      </c>
      <c r="D236" s="712">
        <v>200</v>
      </c>
      <c r="E236" s="582"/>
      <c r="F236" s="584">
        <f t="shared" si="19"/>
        <v>200</v>
      </c>
      <c r="G236" s="582"/>
    </row>
    <row r="237" spans="1:7" x14ac:dyDescent="0.2">
      <c r="A237" s="1257" t="s">
        <v>727</v>
      </c>
      <c r="B237" s="1251" t="s">
        <v>1225</v>
      </c>
      <c r="C237" s="711">
        <v>1150</v>
      </c>
      <c r="D237" s="712">
        <v>1100</v>
      </c>
      <c r="E237" s="582"/>
      <c r="F237" s="584">
        <f t="shared" si="19"/>
        <v>1100</v>
      </c>
      <c r="G237" s="582"/>
    </row>
    <row r="238" spans="1:7" x14ac:dyDescent="0.2">
      <c r="A238" s="1257"/>
      <c r="B238" s="1251"/>
      <c r="C238" s="711">
        <v>1210</v>
      </c>
      <c r="D238" s="712">
        <v>260</v>
      </c>
      <c r="E238" s="582"/>
      <c r="F238" s="584">
        <f t="shared" si="19"/>
        <v>260</v>
      </c>
      <c r="G238" s="582"/>
    </row>
    <row r="239" spans="1:7" x14ac:dyDescent="0.2">
      <c r="A239" s="1257"/>
      <c r="B239" s="1251"/>
      <c r="C239" s="711">
        <v>2314</v>
      </c>
      <c r="D239" s="712">
        <v>200</v>
      </c>
      <c r="E239" s="582"/>
      <c r="F239" s="584">
        <f t="shared" si="19"/>
        <v>200</v>
      </c>
      <c r="G239" s="582"/>
    </row>
    <row r="240" spans="1:7" x14ac:dyDescent="0.2">
      <c r="A240" s="1257" t="s">
        <v>1226</v>
      </c>
      <c r="B240" s="1251" t="s">
        <v>1227</v>
      </c>
      <c r="C240" s="711">
        <v>2279</v>
      </c>
      <c r="D240" s="712">
        <v>300</v>
      </c>
      <c r="E240" s="582"/>
      <c r="F240" s="584">
        <f t="shared" si="19"/>
        <v>300</v>
      </c>
      <c r="G240" s="582"/>
    </row>
    <row r="241" spans="1:7" x14ac:dyDescent="0.2">
      <c r="A241" s="1257"/>
      <c r="B241" s="1251"/>
      <c r="C241" s="706">
        <v>2314</v>
      </c>
      <c r="D241" s="712">
        <v>500</v>
      </c>
      <c r="E241" s="582"/>
      <c r="F241" s="584">
        <f t="shared" si="19"/>
        <v>500</v>
      </c>
      <c r="G241" s="582"/>
    </row>
    <row r="242" spans="1:7" x14ac:dyDescent="0.2">
      <c r="A242" s="1259" t="s">
        <v>1228</v>
      </c>
      <c r="B242" s="1251" t="s">
        <v>1229</v>
      </c>
      <c r="C242" s="711">
        <v>2264</v>
      </c>
      <c r="D242" s="712">
        <v>214</v>
      </c>
      <c r="E242" s="582"/>
      <c r="F242" s="584">
        <f t="shared" si="19"/>
        <v>214</v>
      </c>
      <c r="G242" s="582"/>
    </row>
    <row r="243" spans="1:7" x14ac:dyDescent="0.2">
      <c r="A243" s="1259"/>
      <c r="B243" s="1251"/>
      <c r="C243" s="711">
        <v>1150</v>
      </c>
      <c r="D243" s="712">
        <v>193</v>
      </c>
      <c r="E243" s="582"/>
      <c r="F243" s="584">
        <f t="shared" si="19"/>
        <v>193</v>
      </c>
      <c r="G243" s="582"/>
    </row>
    <row r="244" spans="1:7" x14ac:dyDescent="0.2">
      <c r="A244" s="1259"/>
      <c r="B244" s="1251"/>
      <c r="C244" s="711">
        <v>2311</v>
      </c>
      <c r="D244" s="712">
        <v>43</v>
      </c>
      <c r="E244" s="582"/>
      <c r="F244" s="584">
        <f t="shared" si="19"/>
        <v>43</v>
      </c>
      <c r="G244" s="582"/>
    </row>
    <row r="245" spans="1:7" x14ac:dyDescent="0.2">
      <c r="A245" s="1259"/>
      <c r="B245" s="1251"/>
      <c r="C245" s="706">
        <v>2314</v>
      </c>
      <c r="D245" s="712">
        <v>150</v>
      </c>
      <c r="E245" s="582"/>
      <c r="F245" s="584">
        <f t="shared" si="19"/>
        <v>150</v>
      </c>
      <c r="G245" s="582"/>
    </row>
    <row r="246" spans="1:7" x14ac:dyDescent="0.2">
      <c r="A246" s="1091" t="s">
        <v>1230</v>
      </c>
      <c r="B246" s="1085" t="s">
        <v>1231</v>
      </c>
      <c r="C246" s="706">
        <v>2314</v>
      </c>
      <c r="D246" s="712">
        <v>300</v>
      </c>
      <c r="E246" s="582"/>
      <c r="F246" s="584">
        <f t="shared" si="19"/>
        <v>300</v>
      </c>
      <c r="G246" s="582"/>
    </row>
    <row r="247" spans="1:7" x14ac:dyDescent="0.2">
      <c r="A247" s="1091" t="s">
        <v>1232</v>
      </c>
      <c r="B247" s="708" t="s">
        <v>1233</v>
      </c>
      <c r="C247" s="706">
        <v>2314</v>
      </c>
      <c r="D247" s="712">
        <v>120</v>
      </c>
      <c r="E247" s="582"/>
      <c r="F247" s="584">
        <f t="shared" si="19"/>
        <v>120</v>
      </c>
      <c r="G247" s="582"/>
    </row>
    <row r="248" spans="1:7" x14ac:dyDescent="0.2">
      <c r="A248" s="1246" t="s">
        <v>1234</v>
      </c>
      <c r="B248" s="1252" t="s">
        <v>1235</v>
      </c>
      <c r="C248" s="711">
        <v>2231</v>
      </c>
      <c r="D248" s="712">
        <v>1611</v>
      </c>
      <c r="E248" s="582"/>
      <c r="F248" s="584">
        <f t="shared" si="19"/>
        <v>1611</v>
      </c>
      <c r="G248" s="582"/>
    </row>
    <row r="249" spans="1:7" x14ac:dyDescent="0.2">
      <c r="A249" s="1246"/>
      <c r="B249" s="1252"/>
      <c r="C249" s="711">
        <v>2262</v>
      </c>
      <c r="D249" s="712">
        <v>720</v>
      </c>
      <c r="E249" s="582"/>
      <c r="F249" s="584">
        <f t="shared" si="19"/>
        <v>720</v>
      </c>
      <c r="G249" s="582"/>
    </row>
    <row r="250" spans="1:7" x14ac:dyDescent="0.2">
      <c r="A250" s="1246"/>
      <c r="B250" s="1252"/>
      <c r="C250" s="711">
        <v>2279</v>
      </c>
      <c r="D250" s="712">
        <v>320</v>
      </c>
      <c r="E250" s="582"/>
      <c r="F250" s="584">
        <f t="shared" si="19"/>
        <v>320</v>
      </c>
      <c r="G250" s="582"/>
    </row>
    <row r="251" spans="1:7" x14ac:dyDescent="0.2">
      <c r="A251" s="1246"/>
      <c r="B251" s="1252"/>
      <c r="C251" s="706">
        <v>2314</v>
      </c>
      <c r="D251" s="712">
        <v>486</v>
      </c>
      <c r="E251" s="582"/>
      <c r="F251" s="584">
        <f t="shared" si="19"/>
        <v>486</v>
      </c>
      <c r="G251" s="582"/>
    </row>
    <row r="252" spans="1:7" x14ac:dyDescent="0.2">
      <c r="A252" s="1259" t="s">
        <v>1236</v>
      </c>
      <c r="B252" s="1251" t="s">
        <v>1237</v>
      </c>
      <c r="C252" s="711">
        <v>1150</v>
      </c>
      <c r="D252" s="712">
        <v>2000</v>
      </c>
      <c r="E252" s="582"/>
      <c r="F252" s="584">
        <f t="shared" si="19"/>
        <v>2000</v>
      </c>
      <c r="G252" s="582"/>
    </row>
    <row r="253" spans="1:7" x14ac:dyDescent="0.2">
      <c r="A253" s="1259"/>
      <c r="B253" s="1251"/>
      <c r="C253" s="711">
        <v>1210</v>
      </c>
      <c r="D253" s="712">
        <v>472</v>
      </c>
      <c r="E253" s="582"/>
      <c r="F253" s="584">
        <f t="shared" si="19"/>
        <v>472</v>
      </c>
      <c r="G253" s="582"/>
    </row>
    <row r="254" spans="1:7" x14ac:dyDescent="0.2">
      <c r="A254" s="1259"/>
      <c r="B254" s="1251"/>
      <c r="C254" s="711">
        <v>2279</v>
      </c>
      <c r="D254" s="712">
        <v>815</v>
      </c>
      <c r="E254" s="582"/>
      <c r="F254" s="584">
        <f t="shared" si="19"/>
        <v>815</v>
      </c>
      <c r="G254" s="582"/>
    </row>
    <row r="256" spans="1:7" x14ac:dyDescent="0.2">
      <c r="A256" s="693" t="s">
        <v>1238</v>
      </c>
      <c r="C256" s="695"/>
      <c r="D256" s="695"/>
    </row>
    <row r="257" spans="1:7" x14ac:dyDescent="0.2">
      <c r="A257" s="693" t="s">
        <v>1239</v>
      </c>
      <c r="C257" s="1260"/>
      <c r="D257" s="1260"/>
    </row>
    <row r="258" spans="1:7" ht="12" customHeight="1" x14ac:dyDescent="0.25">
      <c r="A258" s="1250" t="s">
        <v>474</v>
      </c>
      <c r="B258" s="1250" t="s">
        <v>475</v>
      </c>
      <c r="C258" s="1250" t="s">
        <v>476</v>
      </c>
      <c r="D258" s="1261" t="s">
        <v>1240</v>
      </c>
      <c r="E258" s="1187" t="s">
        <v>682</v>
      </c>
      <c r="F258" s="1187" t="s">
        <v>479</v>
      </c>
      <c r="G258" s="1193" t="s">
        <v>283</v>
      </c>
    </row>
    <row r="259" spans="1:7" ht="35.25" customHeight="1" x14ac:dyDescent="0.25">
      <c r="A259" s="1250"/>
      <c r="B259" s="1250"/>
      <c r="C259" s="1250"/>
      <c r="D259" s="1262"/>
      <c r="E259" s="1187"/>
      <c r="F259" s="1187"/>
      <c r="G259" s="1193"/>
    </row>
    <row r="260" spans="1:7" x14ac:dyDescent="0.25">
      <c r="A260" s="697"/>
      <c r="B260" s="698" t="s">
        <v>1241</v>
      </c>
      <c r="C260" s="699"/>
      <c r="D260" s="700">
        <f t="shared" ref="D260:F260" si="20">SUM(D261:D262)</f>
        <v>1700</v>
      </c>
      <c r="E260" s="699">
        <f t="shared" si="20"/>
        <v>0</v>
      </c>
      <c r="F260" s="699">
        <f t="shared" si="20"/>
        <v>1700</v>
      </c>
      <c r="G260" s="699"/>
    </row>
    <row r="261" spans="1:7" x14ac:dyDescent="0.2">
      <c r="A261" s="724">
        <v>1</v>
      </c>
      <c r="B261" s="1087" t="s">
        <v>1242</v>
      </c>
      <c r="C261" s="709">
        <v>2370</v>
      </c>
      <c r="D261" s="710">
        <v>500</v>
      </c>
      <c r="E261" s="582"/>
      <c r="F261" s="584">
        <f>D261+E261</f>
        <v>500</v>
      </c>
      <c r="G261" s="582"/>
    </row>
    <row r="262" spans="1:7" x14ac:dyDescent="0.2">
      <c r="A262" s="724">
        <v>2</v>
      </c>
      <c r="B262" s="1087" t="s">
        <v>1243</v>
      </c>
      <c r="C262" s="709">
        <v>2239</v>
      </c>
      <c r="D262" s="710">
        <v>1200</v>
      </c>
      <c r="E262" s="582"/>
      <c r="F262" s="584">
        <f>D262+E262</f>
        <v>1200</v>
      </c>
      <c r="G262" s="582"/>
    </row>
    <row r="264" spans="1:7" x14ac:dyDescent="0.2">
      <c r="A264" s="693" t="s">
        <v>1244</v>
      </c>
      <c r="C264" s="695"/>
      <c r="D264" s="695"/>
    </row>
    <row r="265" spans="1:7" x14ac:dyDescent="0.2">
      <c r="A265" s="693" t="s">
        <v>662</v>
      </c>
      <c r="C265" s="1260"/>
      <c r="D265" s="1260"/>
    </row>
    <row r="266" spans="1:7" ht="20.25" customHeight="1" x14ac:dyDescent="0.25">
      <c r="A266" s="1250" t="s">
        <v>474</v>
      </c>
      <c r="B266" s="1250" t="s">
        <v>475</v>
      </c>
      <c r="C266" s="1250" t="s">
        <v>476</v>
      </c>
      <c r="D266" s="1261" t="s">
        <v>1240</v>
      </c>
      <c r="E266" s="1187" t="s">
        <v>682</v>
      </c>
      <c r="F266" s="1187" t="s">
        <v>479</v>
      </c>
      <c r="G266" s="1193" t="s">
        <v>283</v>
      </c>
    </row>
    <row r="267" spans="1:7" ht="26.25" customHeight="1" x14ac:dyDescent="0.25">
      <c r="A267" s="1250"/>
      <c r="B267" s="1250"/>
      <c r="C267" s="1250"/>
      <c r="D267" s="1262"/>
      <c r="E267" s="1187"/>
      <c r="F267" s="1187"/>
      <c r="G267" s="1193"/>
    </row>
    <row r="268" spans="1:7" x14ac:dyDescent="0.2">
      <c r="A268" s="697"/>
      <c r="B268" s="698" t="s">
        <v>1241</v>
      </c>
      <c r="C268" s="699"/>
      <c r="D268" s="700">
        <f>D269</f>
        <v>30000</v>
      </c>
      <c r="E268" s="699">
        <f t="shared" ref="E268:F268" si="21">E269</f>
        <v>0</v>
      </c>
      <c r="F268" s="699">
        <f t="shared" si="21"/>
        <v>30000</v>
      </c>
      <c r="G268" s="582"/>
    </row>
    <row r="269" spans="1:7" x14ac:dyDescent="0.2">
      <c r="A269" s="724">
        <v>1</v>
      </c>
      <c r="B269" s="1082" t="s">
        <v>1245</v>
      </c>
      <c r="C269" s="709">
        <v>3262</v>
      </c>
      <c r="D269" s="716">
        <v>30000</v>
      </c>
      <c r="E269" s="582"/>
      <c r="F269" s="584">
        <f>E269+D269</f>
        <v>30000</v>
      </c>
      <c r="G269" s="582"/>
    </row>
    <row r="270" spans="1:7" s="615" customFormat="1" x14ac:dyDescent="0.2">
      <c r="C270" s="589"/>
      <c r="D270" s="589"/>
      <c r="E270" s="456"/>
      <c r="F270" s="456"/>
      <c r="G270" s="456"/>
    </row>
    <row r="271" spans="1:7" s="588" customFormat="1" ht="12.75" x14ac:dyDescent="0.2">
      <c r="C271" s="725"/>
      <c r="D271" s="725"/>
      <c r="E271" s="456"/>
      <c r="F271" s="456"/>
      <c r="G271" s="456"/>
    </row>
  </sheetData>
  <sheetProtection algorithmName="SHA-512" hashValue="Yh9ecmtjqO9cQiPYnQlnDs5feHwUsuAEZw8d0rxMpNCt6KTmsL6B1a+mpHdu4ixsCMuPBUVOqPQ+rB0nzX1QSw==" saltValue="27tNqmIIoSIXPA8pdCI9Yg==" spinCount="100000" sheet="1" objects="1" scenarios="1"/>
  <mergeCells count="132">
    <mergeCell ref="G266:G267"/>
    <mergeCell ref="E258:E259"/>
    <mergeCell ref="F258:F259"/>
    <mergeCell ref="G258:G259"/>
    <mergeCell ref="C265:D265"/>
    <mergeCell ref="A266:A267"/>
    <mergeCell ref="B266:B267"/>
    <mergeCell ref="C266:C267"/>
    <mergeCell ref="D266:D267"/>
    <mergeCell ref="E266:E267"/>
    <mergeCell ref="F266:F267"/>
    <mergeCell ref="A248:A251"/>
    <mergeCell ref="B248:B251"/>
    <mergeCell ref="A252:A254"/>
    <mergeCell ref="B252:B254"/>
    <mergeCell ref="C257:D257"/>
    <mergeCell ref="A258:A259"/>
    <mergeCell ref="B258:B259"/>
    <mergeCell ref="C258:C259"/>
    <mergeCell ref="D258:D259"/>
    <mergeCell ref="A237:A239"/>
    <mergeCell ref="B237:B239"/>
    <mergeCell ref="A240:A241"/>
    <mergeCell ref="B240:B241"/>
    <mergeCell ref="A242:A245"/>
    <mergeCell ref="B242:B245"/>
    <mergeCell ref="A226:A230"/>
    <mergeCell ref="B226:B230"/>
    <mergeCell ref="A233:A234"/>
    <mergeCell ref="B233:B234"/>
    <mergeCell ref="A235:A236"/>
    <mergeCell ref="B235:B236"/>
    <mergeCell ref="A204:A209"/>
    <mergeCell ref="B204:B209"/>
    <mergeCell ref="A210:A212"/>
    <mergeCell ref="B210:B212"/>
    <mergeCell ref="A221:A225"/>
    <mergeCell ref="B221:B225"/>
    <mergeCell ref="A178:A181"/>
    <mergeCell ref="B178:B181"/>
    <mergeCell ref="A182:A193"/>
    <mergeCell ref="B182:B193"/>
    <mergeCell ref="A198:A202"/>
    <mergeCell ref="B198:B202"/>
    <mergeCell ref="A150:A153"/>
    <mergeCell ref="B150:B153"/>
    <mergeCell ref="A156:A158"/>
    <mergeCell ref="B156:B158"/>
    <mergeCell ref="A175:A176"/>
    <mergeCell ref="B175:B176"/>
    <mergeCell ref="A133:A135"/>
    <mergeCell ref="B133:B135"/>
    <mergeCell ref="A136:A138"/>
    <mergeCell ref="B136:B138"/>
    <mergeCell ref="A145:A148"/>
    <mergeCell ref="B145:B148"/>
    <mergeCell ref="A124:A126"/>
    <mergeCell ref="B124:B126"/>
    <mergeCell ref="A127:A129"/>
    <mergeCell ref="B127:B129"/>
    <mergeCell ref="A130:A132"/>
    <mergeCell ref="B130:B132"/>
    <mergeCell ref="A114:A116"/>
    <mergeCell ref="B114:B116"/>
    <mergeCell ref="A117:A119"/>
    <mergeCell ref="B117:B119"/>
    <mergeCell ref="A121:A123"/>
    <mergeCell ref="B121:B123"/>
    <mergeCell ref="A105:A107"/>
    <mergeCell ref="B105:B107"/>
    <mergeCell ref="A108:A110"/>
    <mergeCell ref="B108:B110"/>
    <mergeCell ref="A111:A113"/>
    <mergeCell ref="B111:B113"/>
    <mergeCell ref="A96:A98"/>
    <mergeCell ref="B96:B98"/>
    <mergeCell ref="A99:A101"/>
    <mergeCell ref="B99:B101"/>
    <mergeCell ref="A102:A104"/>
    <mergeCell ref="B102:B104"/>
    <mergeCell ref="A80:A81"/>
    <mergeCell ref="B80:B81"/>
    <mergeCell ref="A84:A86"/>
    <mergeCell ref="B84:B86"/>
    <mergeCell ref="A93:A95"/>
    <mergeCell ref="B93:B95"/>
    <mergeCell ref="A69:A70"/>
    <mergeCell ref="B69:B70"/>
    <mergeCell ref="A73:A76"/>
    <mergeCell ref="B73:B76"/>
    <mergeCell ref="A78:A79"/>
    <mergeCell ref="B78:B79"/>
    <mergeCell ref="A55:A56"/>
    <mergeCell ref="B55:B56"/>
    <mergeCell ref="A58:A59"/>
    <mergeCell ref="B58:B59"/>
    <mergeCell ref="A63:A68"/>
    <mergeCell ref="B63:B68"/>
    <mergeCell ref="A43:A44"/>
    <mergeCell ref="B43:B44"/>
    <mergeCell ref="A46:A47"/>
    <mergeCell ref="B46:B47"/>
    <mergeCell ref="A52:A54"/>
    <mergeCell ref="B52:B54"/>
    <mergeCell ref="A34:A35"/>
    <mergeCell ref="B34:B35"/>
    <mergeCell ref="A36:A38"/>
    <mergeCell ref="B36:B38"/>
    <mergeCell ref="A41:A42"/>
    <mergeCell ref="B41:B42"/>
    <mergeCell ref="A21:A23"/>
    <mergeCell ref="B21:B23"/>
    <mergeCell ref="A26:A29"/>
    <mergeCell ref="B26:B29"/>
    <mergeCell ref="A31:A33"/>
    <mergeCell ref="B31:B33"/>
    <mergeCell ref="E13:E14"/>
    <mergeCell ref="F13:F14"/>
    <mergeCell ref="G13:G14"/>
    <mergeCell ref="A17:A18"/>
    <mergeCell ref="B17:B18"/>
    <mergeCell ref="A19:A20"/>
    <mergeCell ref="B19:B20"/>
    <mergeCell ref="A1:D1"/>
    <mergeCell ref="A2:D2"/>
    <mergeCell ref="A3:D3"/>
    <mergeCell ref="C6:D6"/>
    <mergeCell ref="A8:D8"/>
    <mergeCell ref="A13:A14"/>
    <mergeCell ref="B13:B14"/>
    <mergeCell ref="C13:C14"/>
    <mergeCell ref="D13:D14"/>
  </mergeCells>
  <printOptions horizontalCentered="1"/>
  <pageMargins left="0.78740157480314965" right="0.31496062992125984" top="0.51181102362204722" bottom="0.39370078740157483" header="0.23622047244094491" footer="0.19685039370078741"/>
  <pageSetup paperSize="9" scale="70" fitToHeight="0" orientation="portrait" r:id="rId1"/>
  <headerFooter>
    <oddHeader>&amp;R&amp;"Times New Roman,Regular"&amp;8
50&amp;10.pielikums Jūrmalas pilsētas domes
 2015.gada 5.marta saistošajiem noteikumiem Nr.13
(protokols Nr.6, 11.punkts)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7" tint="0.59999389629810485"/>
  </sheetPr>
  <dimension ref="A1:H84"/>
  <sheetViews>
    <sheetView view="pageLayout" zoomScaleNormal="100" workbookViewId="0">
      <selection activeCell="K1" sqref="K1"/>
    </sheetView>
  </sheetViews>
  <sheetFormatPr defaultRowHeight="12" outlineLevelCol="1" x14ac:dyDescent="0.2"/>
  <cols>
    <col min="1" max="1" width="5.28515625" style="615" customWidth="1"/>
    <col min="2" max="2" width="63.140625" style="615" customWidth="1"/>
    <col min="3" max="3" width="10.85546875" style="589" customWidth="1"/>
    <col min="4" max="4" width="15.7109375" style="615" hidden="1" customWidth="1" outlineLevel="1"/>
    <col min="5" max="5" width="11.28515625" style="615" hidden="1" customWidth="1" outlineLevel="1"/>
    <col min="6" max="6" width="13.7109375" style="615" customWidth="1" collapsed="1"/>
    <col min="7" max="7" width="54.42578125" style="615" hidden="1" customWidth="1" outlineLevel="1"/>
    <col min="8" max="8" width="9.140625" style="615" collapsed="1"/>
    <col min="9" max="16384" width="9.140625" style="615"/>
  </cols>
  <sheetData>
    <row r="1" spans="1:7" ht="16.5" x14ac:dyDescent="0.25">
      <c r="B1" s="766"/>
      <c r="C1" s="767"/>
      <c r="D1" s="768"/>
      <c r="E1" s="769"/>
      <c r="F1" s="734" t="s">
        <v>1278</v>
      </c>
    </row>
    <row r="2" spans="1:7" ht="16.5" x14ac:dyDescent="0.25">
      <c r="B2" s="766"/>
      <c r="C2" s="767"/>
      <c r="D2" s="768"/>
      <c r="E2" s="768"/>
      <c r="F2" s="734" t="s">
        <v>1279</v>
      </c>
    </row>
    <row r="3" spans="1:7" ht="16.5" x14ac:dyDescent="0.25">
      <c r="B3" s="766"/>
      <c r="C3" s="767"/>
      <c r="D3" s="768"/>
      <c r="E3" s="768"/>
      <c r="F3" s="734" t="s">
        <v>586</v>
      </c>
    </row>
    <row r="5" spans="1:7" x14ac:dyDescent="0.2">
      <c r="A5" s="770" t="s">
        <v>1280</v>
      </c>
      <c r="B5" s="771"/>
      <c r="C5" s="772"/>
      <c r="D5" s="772"/>
    </row>
    <row r="6" spans="1:7" s="774" customFormat="1" ht="12.75" x14ac:dyDescent="0.2">
      <c r="A6" s="522" t="s">
        <v>1281</v>
      </c>
      <c r="B6" s="771"/>
      <c r="C6" s="773"/>
      <c r="D6" s="773"/>
    </row>
    <row r="7" spans="1:7" s="774" customFormat="1" ht="15.75" x14ac:dyDescent="0.25">
      <c r="A7" s="1273" t="s">
        <v>470</v>
      </c>
      <c r="B7" s="1273"/>
      <c r="C7" s="1273"/>
      <c r="D7" s="1273"/>
    </row>
    <row r="8" spans="1:7" ht="14.25" x14ac:dyDescent="0.2">
      <c r="A8" s="775"/>
      <c r="B8" s="775"/>
      <c r="C8" s="775"/>
      <c r="D8" s="775"/>
    </row>
    <row r="9" spans="1:7" ht="15.75" x14ac:dyDescent="0.25">
      <c r="A9" s="615" t="s">
        <v>1282</v>
      </c>
      <c r="C9" s="777"/>
      <c r="D9" s="776"/>
    </row>
    <row r="10" spans="1:7" ht="12.75" x14ac:dyDescent="0.2">
      <c r="A10" s="778" t="s">
        <v>1283</v>
      </c>
      <c r="B10" s="778"/>
      <c r="C10" s="779"/>
      <c r="D10" s="780"/>
    </row>
    <row r="11" spans="1:7" ht="12.75" x14ac:dyDescent="0.2">
      <c r="A11" s="778" t="s">
        <v>1284</v>
      </c>
      <c r="B11" s="778"/>
      <c r="C11" s="781"/>
      <c r="D11" s="782"/>
    </row>
    <row r="12" spans="1:7" ht="21" customHeight="1" x14ac:dyDescent="0.2">
      <c r="A12" s="1274" t="s">
        <v>474</v>
      </c>
      <c r="B12" s="1274" t="s">
        <v>475</v>
      </c>
      <c r="C12" s="1275" t="s">
        <v>476</v>
      </c>
      <c r="D12" s="1222" t="s">
        <v>477</v>
      </c>
      <c r="E12" s="1269" t="s">
        <v>478</v>
      </c>
      <c r="F12" s="1212" t="s">
        <v>479</v>
      </c>
      <c r="G12" s="1269" t="s">
        <v>283</v>
      </c>
    </row>
    <row r="13" spans="1:7" ht="14.25" customHeight="1" x14ac:dyDescent="0.2">
      <c r="A13" s="1274"/>
      <c r="B13" s="1274"/>
      <c r="C13" s="1275"/>
      <c r="D13" s="1223"/>
      <c r="E13" s="1269"/>
      <c r="F13" s="1212"/>
      <c r="G13" s="1269"/>
    </row>
    <row r="14" spans="1:7" ht="12.75" x14ac:dyDescent="0.2">
      <c r="A14" s="1270" t="s">
        <v>482</v>
      </c>
      <c r="B14" s="1270"/>
      <c r="C14" s="783"/>
      <c r="D14" s="783">
        <f>SUM(D15:D15)</f>
        <v>42000</v>
      </c>
      <c r="E14" s="784"/>
      <c r="F14" s="783">
        <f>SUM(F15:F15)</f>
        <v>42000</v>
      </c>
      <c r="G14" s="784"/>
    </row>
    <row r="15" spans="1:7" ht="12.75" x14ac:dyDescent="0.2">
      <c r="A15" s="785">
        <v>1</v>
      </c>
      <c r="B15" s="786" t="s">
        <v>1285</v>
      </c>
      <c r="C15" s="787">
        <v>3263</v>
      </c>
      <c r="D15" s="788">
        <v>42000</v>
      </c>
      <c r="E15" s="784"/>
      <c r="F15" s="788">
        <v>42000</v>
      </c>
      <c r="G15" s="784"/>
    </row>
    <row r="16" spans="1:7" x14ac:dyDescent="0.2">
      <c r="C16" s="777"/>
      <c r="D16" s="776"/>
    </row>
    <row r="17" spans="1:7" x14ac:dyDescent="0.2">
      <c r="A17" s="589" t="s">
        <v>1286</v>
      </c>
      <c r="B17" s="589"/>
      <c r="C17" s="789"/>
      <c r="D17" s="789"/>
      <c r="E17" s="589"/>
      <c r="F17" s="589"/>
      <c r="G17" s="589"/>
    </row>
    <row r="18" spans="1:7" x14ac:dyDescent="0.2">
      <c r="A18" s="589" t="s">
        <v>1287</v>
      </c>
      <c r="B18" s="589"/>
      <c r="C18" s="790"/>
      <c r="D18" s="790"/>
      <c r="E18" s="589"/>
      <c r="F18" s="589"/>
      <c r="G18" s="589"/>
    </row>
    <row r="19" spans="1:7" ht="48" x14ac:dyDescent="0.2">
      <c r="A19" s="733" t="s">
        <v>474</v>
      </c>
      <c r="B19" s="733" t="s">
        <v>475</v>
      </c>
      <c r="C19" s="733" t="s">
        <v>476</v>
      </c>
      <c r="D19" s="791" t="s">
        <v>477</v>
      </c>
      <c r="E19" s="792" t="s">
        <v>478</v>
      </c>
      <c r="F19" s="733" t="s">
        <v>479</v>
      </c>
      <c r="G19" s="792" t="s">
        <v>283</v>
      </c>
    </row>
    <row r="20" spans="1:7" x14ac:dyDescent="0.2">
      <c r="A20" s="1271" t="s">
        <v>482</v>
      </c>
      <c r="B20" s="1272"/>
      <c r="C20" s="793"/>
      <c r="D20" s="825">
        <f>SUM(D21:D31)</f>
        <v>10163</v>
      </c>
      <c r="E20" s="826">
        <f t="shared" ref="E20:F20" si="0">SUM(E21:E31)</f>
        <v>-160</v>
      </c>
      <c r="F20" s="826">
        <f t="shared" si="0"/>
        <v>10003</v>
      </c>
      <c r="G20" s="792"/>
    </row>
    <row r="21" spans="1:7" x14ac:dyDescent="0.2">
      <c r="A21" s="794">
        <v>1</v>
      </c>
      <c r="B21" s="795" t="s">
        <v>1288</v>
      </c>
      <c r="C21" s="796">
        <v>2275</v>
      </c>
      <c r="D21" s="797">
        <v>0</v>
      </c>
      <c r="E21" s="798"/>
      <c r="F21" s="798">
        <f>D21+E21</f>
        <v>0</v>
      </c>
      <c r="G21" s="799" t="s">
        <v>1289</v>
      </c>
    </row>
    <row r="22" spans="1:7" x14ac:dyDescent="0.2">
      <c r="A22" s="794"/>
      <c r="B22" s="795"/>
      <c r="C22" s="796">
        <v>2279</v>
      </c>
      <c r="D22" s="797">
        <v>660</v>
      </c>
      <c r="E22" s="798"/>
      <c r="F22" s="798">
        <f t="shared" ref="F22:F31" si="1">D22+E22</f>
        <v>660</v>
      </c>
      <c r="G22" s="800" t="s">
        <v>1290</v>
      </c>
    </row>
    <row r="23" spans="1:7" x14ac:dyDescent="0.2">
      <c r="A23" s="794"/>
      <c r="B23" s="795"/>
      <c r="C23" s="796">
        <v>2239</v>
      </c>
      <c r="D23" s="797">
        <v>723</v>
      </c>
      <c r="E23" s="798"/>
      <c r="F23" s="798">
        <f t="shared" si="1"/>
        <v>723</v>
      </c>
      <c r="G23" s="800" t="s">
        <v>1291</v>
      </c>
    </row>
    <row r="24" spans="1:7" x14ac:dyDescent="0.2">
      <c r="A24" s="794"/>
      <c r="B24" s="795"/>
      <c r="C24" s="796">
        <v>2314</v>
      </c>
      <c r="D24" s="797">
        <v>280</v>
      </c>
      <c r="E24" s="798"/>
      <c r="F24" s="798">
        <f t="shared" si="1"/>
        <v>280</v>
      </c>
      <c r="G24" s="799" t="s">
        <v>1292</v>
      </c>
    </row>
    <row r="25" spans="1:7" x14ac:dyDescent="0.2">
      <c r="A25" s="794">
        <v>2</v>
      </c>
      <c r="B25" s="795" t="s">
        <v>1293</v>
      </c>
      <c r="C25" s="796">
        <v>2275</v>
      </c>
      <c r="D25" s="797">
        <v>0</v>
      </c>
      <c r="E25" s="798"/>
      <c r="F25" s="798">
        <f t="shared" si="1"/>
        <v>0</v>
      </c>
      <c r="G25" s="799" t="s">
        <v>1289</v>
      </c>
    </row>
    <row r="26" spans="1:7" ht="24" x14ac:dyDescent="0.2">
      <c r="A26" s="794"/>
      <c r="B26" s="795"/>
      <c r="C26" s="796">
        <v>2279</v>
      </c>
      <c r="D26" s="797">
        <v>630</v>
      </c>
      <c r="E26" s="798"/>
      <c r="F26" s="798">
        <f t="shared" si="1"/>
        <v>630</v>
      </c>
      <c r="G26" s="792" t="s">
        <v>1294</v>
      </c>
    </row>
    <row r="27" spans="1:7" ht="48" x14ac:dyDescent="0.2">
      <c r="A27" s="794"/>
      <c r="B27" s="795"/>
      <c r="C27" s="796">
        <v>2231</v>
      </c>
      <c r="D27" s="797">
        <v>500</v>
      </c>
      <c r="E27" s="798">
        <v>-160</v>
      </c>
      <c r="F27" s="798">
        <f t="shared" si="1"/>
        <v>340</v>
      </c>
      <c r="G27" s="792" t="s">
        <v>1295</v>
      </c>
    </row>
    <row r="28" spans="1:7" x14ac:dyDescent="0.2">
      <c r="A28" s="794"/>
      <c r="B28" s="795"/>
      <c r="C28" s="796">
        <v>2311</v>
      </c>
      <c r="D28" s="797">
        <v>65</v>
      </c>
      <c r="E28" s="798"/>
      <c r="F28" s="798">
        <f t="shared" si="1"/>
        <v>65</v>
      </c>
      <c r="G28" s="799" t="s">
        <v>1296</v>
      </c>
    </row>
    <row r="29" spans="1:7" x14ac:dyDescent="0.2">
      <c r="A29" s="794"/>
      <c r="B29" s="795"/>
      <c r="C29" s="796">
        <v>2314</v>
      </c>
      <c r="D29" s="797">
        <v>235</v>
      </c>
      <c r="E29" s="798"/>
      <c r="F29" s="798">
        <f t="shared" si="1"/>
        <v>235</v>
      </c>
      <c r="G29" s="799" t="s">
        <v>1297</v>
      </c>
    </row>
    <row r="30" spans="1:7" x14ac:dyDescent="0.2">
      <c r="A30" s="794"/>
      <c r="B30" s="795"/>
      <c r="C30" s="796">
        <v>2239</v>
      </c>
      <c r="D30" s="797">
        <v>70</v>
      </c>
      <c r="E30" s="798"/>
      <c r="F30" s="798">
        <f t="shared" si="1"/>
        <v>70</v>
      </c>
      <c r="G30" s="799" t="s">
        <v>1298</v>
      </c>
    </row>
    <row r="31" spans="1:7" x14ac:dyDescent="0.2">
      <c r="A31" s="794">
        <v>3</v>
      </c>
      <c r="B31" s="795" t="s">
        <v>1299</v>
      </c>
      <c r="C31" s="796">
        <v>2275</v>
      </c>
      <c r="D31" s="797">
        <v>7000</v>
      </c>
      <c r="E31" s="798"/>
      <c r="F31" s="798">
        <f t="shared" si="1"/>
        <v>7000</v>
      </c>
      <c r="G31" s="799"/>
    </row>
    <row r="32" spans="1:7" x14ac:dyDescent="0.2">
      <c r="A32" s="801"/>
      <c r="B32" s="801"/>
      <c r="C32" s="802"/>
      <c r="D32" s="801"/>
    </row>
    <row r="33" spans="1:7" x14ac:dyDescent="0.2">
      <c r="A33" s="615" t="s">
        <v>1300</v>
      </c>
      <c r="C33" s="789"/>
      <c r="D33" s="803"/>
    </row>
    <row r="34" spans="1:7" x14ac:dyDescent="0.2">
      <c r="A34" s="615" t="s">
        <v>1287</v>
      </c>
      <c r="C34" s="790"/>
      <c r="D34" s="804"/>
    </row>
    <row r="35" spans="1:7" ht="48" x14ac:dyDescent="0.2">
      <c r="A35" s="805" t="s">
        <v>474</v>
      </c>
      <c r="B35" s="805" t="s">
        <v>475</v>
      </c>
      <c r="C35" s="733" t="s">
        <v>476</v>
      </c>
      <c r="D35" s="806" t="s">
        <v>477</v>
      </c>
      <c r="E35" s="807" t="s">
        <v>478</v>
      </c>
      <c r="F35" s="805" t="s">
        <v>479</v>
      </c>
      <c r="G35" s="807" t="s">
        <v>283</v>
      </c>
    </row>
    <row r="36" spans="1:7" x14ac:dyDescent="0.2">
      <c r="A36" s="1263" t="s">
        <v>482</v>
      </c>
      <c r="B36" s="1264"/>
      <c r="C36" s="793"/>
      <c r="D36" s="808">
        <f>SUM(D37:D37)</f>
        <v>20000</v>
      </c>
      <c r="E36" s="784"/>
      <c r="F36" s="808">
        <f>SUM(F37:F37)</f>
        <v>20000</v>
      </c>
      <c r="G36" s="784"/>
    </row>
    <row r="37" spans="1:7" x14ac:dyDescent="0.2">
      <c r="A37" s="809">
        <v>1</v>
      </c>
      <c r="B37" s="810" t="s">
        <v>1301</v>
      </c>
      <c r="C37" s="796">
        <v>2279</v>
      </c>
      <c r="D37" s="811">
        <v>20000</v>
      </c>
      <c r="E37" s="784"/>
      <c r="F37" s="811">
        <v>20000</v>
      </c>
      <c r="G37" s="784"/>
    </row>
    <row r="38" spans="1:7" x14ac:dyDescent="0.2">
      <c r="A38" s="801"/>
      <c r="B38" s="801"/>
      <c r="C38" s="802"/>
      <c r="D38" s="812"/>
    </row>
    <row r="39" spans="1:7" x14ac:dyDescent="0.2">
      <c r="A39" s="615" t="s">
        <v>1302</v>
      </c>
      <c r="C39" s="789"/>
      <c r="D39" s="803"/>
    </row>
    <row r="40" spans="1:7" x14ac:dyDescent="0.2">
      <c r="A40" s="615" t="s">
        <v>1287</v>
      </c>
      <c r="C40" s="790"/>
      <c r="D40" s="804"/>
    </row>
    <row r="41" spans="1:7" ht="48" x14ac:dyDescent="0.2">
      <c r="A41" s="805" t="s">
        <v>474</v>
      </c>
      <c r="B41" s="805" t="s">
        <v>475</v>
      </c>
      <c r="C41" s="733" t="s">
        <v>476</v>
      </c>
      <c r="D41" s="806" t="s">
        <v>477</v>
      </c>
      <c r="E41" s="807" t="s">
        <v>478</v>
      </c>
      <c r="F41" s="805" t="s">
        <v>479</v>
      </c>
      <c r="G41" s="807" t="s">
        <v>283</v>
      </c>
    </row>
    <row r="42" spans="1:7" x14ac:dyDescent="0.2">
      <c r="A42" s="1263" t="s">
        <v>482</v>
      </c>
      <c r="B42" s="1264"/>
      <c r="C42" s="793"/>
      <c r="D42" s="808">
        <f>SUM(D43:D46)</f>
        <v>5226</v>
      </c>
      <c r="E42" s="808">
        <f t="shared" ref="E42" si="2">SUM(E43:E46)</f>
        <v>-569</v>
      </c>
      <c r="F42" s="808">
        <f>SUM(F43:F46)</f>
        <v>4657</v>
      </c>
      <c r="G42" s="784"/>
    </row>
    <row r="43" spans="1:7" x14ac:dyDescent="0.2">
      <c r="A43" s="809">
        <v>1</v>
      </c>
      <c r="B43" s="813" t="s">
        <v>1303</v>
      </c>
      <c r="C43" s="796">
        <v>2275</v>
      </c>
      <c r="D43" s="811">
        <v>813</v>
      </c>
      <c r="E43" s="784"/>
      <c r="F43" s="827">
        <f>D43+E43</f>
        <v>813</v>
      </c>
      <c r="G43" s="784"/>
    </row>
    <row r="44" spans="1:7" x14ac:dyDescent="0.2">
      <c r="A44" s="809">
        <v>2</v>
      </c>
      <c r="B44" s="814" t="s">
        <v>1304</v>
      </c>
      <c r="C44" s="796">
        <v>2275</v>
      </c>
      <c r="D44" s="811">
        <v>0</v>
      </c>
      <c r="E44" s="784"/>
      <c r="F44" s="827">
        <f t="shared" ref="F44:F46" si="3">D44+E44</f>
        <v>0</v>
      </c>
      <c r="G44" s="784" t="s">
        <v>1289</v>
      </c>
    </row>
    <row r="45" spans="1:7" ht="36" x14ac:dyDescent="0.2">
      <c r="A45" s="809"/>
      <c r="B45" s="814"/>
      <c r="C45" s="796">
        <v>2279</v>
      </c>
      <c r="D45" s="811">
        <v>3263</v>
      </c>
      <c r="E45" s="784">
        <v>-569</v>
      </c>
      <c r="F45" s="827">
        <f t="shared" si="3"/>
        <v>2694</v>
      </c>
      <c r="G45" s="807" t="s">
        <v>1305</v>
      </c>
    </row>
    <row r="46" spans="1:7" x14ac:dyDescent="0.2">
      <c r="A46" s="809">
        <v>3</v>
      </c>
      <c r="B46" s="813" t="s">
        <v>1306</v>
      </c>
      <c r="C46" s="796">
        <v>2275</v>
      </c>
      <c r="D46" s="811">
        <v>1150</v>
      </c>
      <c r="E46" s="784"/>
      <c r="F46" s="827">
        <f t="shared" si="3"/>
        <v>1150</v>
      </c>
      <c r="G46" s="784"/>
    </row>
    <row r="47" spans="1:7" x14ac:dyDescent="0.2">
      <c r="A47" s="815"/>
      <c r="B47" s="815"/>
      <c r="C47" s="817"/>
      <c r="D47" s="816"/>
    </row>
    <row r="48" spans="1:7" x14ac:dyDescent="0.2">
      <c r="A48" s="615" t="s">
        <v>1307</v>
      </c>
      <c r="C48" s="789"/>
      <c r="D48" s="803"/>
    </row>
    <row r="49" spans="1:7" x14ac:dyDescent="0.2">
      <c r="A49" s="615" t="s">
        <v>1308</v>
      </c>
      <c r="C49" s="790"/>
      <c r="D49" s="804"/>
    </row>
    <row r="50" spans="1:7" ht="48" x14ac:dyDescent="0.2">
      <c r="A50" s="805" t="s">
        <v>474</v>
      </c>
      <c r="B50" s="805" t="s">
        <v>475</v>
      </c>
      <c r="C50" s="733" t="s">
        <v>476</v>
      </c>
      <c r="D50" s="818" t="s">
        <v>477</v>
      </c>
      <c r="E50" s="807" t="s">
        <v>478</v>
      </c>
      <c r="F50" s="805" t="s">
        <v>479</v>
      </c>
      <c r="G50" s="807" t="s">
        <v>283</v>
      </c>
    </row>
    <row r="51" spans="1:7" x14ac:dyDescent="0.2">
      <c r="A51" s="1263" t="s">
        <v>482</v>
      </c>
      <c r="B51" s="1264"/>
      <c r="C51" s="793"/>
      <c r="D51" s="819">
        <f>SUM(D52:D60)</f>
        <v>31139</v>
      </c>
      <c r="E51" s="819">
        <f t="shared" ref="E51" si="4">SUM(E52:E60)</f>
        <v>729</v>
      </c>
      <c r="F51" s="819">
        <f>SUM(F52:F60)</f>
        <v>31868</v>
      </c>
      <c r="G51" s="784"/>
    </row>
    <row r="52" spans="1:7" x14ac:dyDescent="0.2">
      <c r="A52" s="1265">
        <v>1</v>
      </c>
      <c r="B52" s="1267" t="s">
        <v>1309</v>
      </c>
      <c r="C52" s="796">
        <v>2314</v>
      </c>
      <c r="D52" s="820">
        <v>600</v>
      </c>
      <c r="E52" s="784"/>
      <c r="F52" s="827">
        <f>D52+E52</f>
        <v>600</v>
      </c>
      <c r="G52" s="784"/>
    </row>
    <row r="53" spans="1:7" ht="15" customHeight="1" x14ac:dyDescent="0.2">
      <c r="A53" s="1266"/>
      <c r="B53" s="1268"/>
      <c r="C53" s="796">
        <v>2279</v>
      </c>
      <c r="D53" s="820">
        <v>1000</v>
      </c>
      <c r="E53" s="784"/>
      <c r="F53" s="827">
        <f t="shared" ref="F53:F60" si="5">D53+E53</f>
        <v>1000</v>
      </c>
      <c r="G53" s="784"/>
    </row>
    <row r="54" spans="1:7" x14ac:dyDescent="0.2">
      <c r="A54" s="809">
        <v>2</v>
      </c>
      <c r="B54" s="810" t="s">
        <v>1310</v>
      </c>
      <c r="C54" s="796">
        <v>2275</v>
      </c>
      <c r="D54" s="820">
        <v>2774</v>
      </c>
      <c r="E54" s="784"/>
      <c r="F54" s="827">
        <f t="shared" si="5"/>
        <v>2774</v>
      </c>
      <c r="G54" s="784"/>
    </row>
    <row r="55" spans="1:7" x14ac:dyDescent="0.2">
      <c r="A55" s="809">
        <v>3</v>
      </c>
      <c r="B55" s="810" t="s">
        <v>1311</v>
      </c>
      <c r="C55" s="796">
        <v>2275</v>
      </c>
      <c r="D55" s="820">
        <v>15000</v>
      </c>
      <c r="E55" s="784"/>
      <c r="F55" s="827">
        <f t="shared" si="5"/>
        <v>15000</v>
      </c>
      <c r="G55" s="784"/>
    </row>
    <row r="56" spans="1:7" x14ac:dyDescent="0.2">
      <c r="A56" s="809">
        <v>4</v>
      </c>
      <c r="B56" s="810" t="s">
        <v>1312</v>
      </c>
      <c r="C56" s="796">
        <v>2275</v>
      </c>
      <c r="D56" s="820">
        <v>5000</v>
      </c>
      <c r="E56" s="784"/>
      <c r="F56" s="827">
        <f t="shared" si="5"/>
        <v>5000</v>
      </c>
      <c r="G56" s="784"/>
    </row>
    <row r="57" spans="1:7" x14ac:dyDescent="0.2">
      <c r="A57" s="809">
        <v>5</v>
      </c>
      <c r="B57" s="810" t="s">
        <v>1313</v>
      </c>
      <c r="C57" s="796">
        <v>2275</v>
      </c>
      <c r="D57" s="820">
        <v>2820</v>
      </c>
      <c r="E57" s="784"/>
      <c r="F57" s="827">
        <f t="shared" si="5"/>
        <v>2820</v>
      </c>
      <c r="G57" s="784"/>
    </row>
    <row r="58" spans="1:7" ht="24" x14ac:dyDescent="0.2">
      <c r="A58" s="809">
        <v>6</v>
      </c>
      <c r="B58" s="810" t="s">
        <v>1314</v>
      </c>
      <c r="C58" s="796">
        <v>2231</v>
      </c>
      <c r="D58" s="820">
        <v>1500</v>
      </c>
      <c r="E58" s="784">
        <v>729</v>
      </c>
      <c r="F58" s="827">
        <f t="shared" si="5"/>
        <v>2229</v>
      </c>
      <c r="G58" s="807" t="s">
        <v>1315</v>
      </c>
    </row>
    <row r="59" spans="1:7" x14ac:dyDescent="0.2">
      <c r="A59" s="1265">
        <v>7</v>
      </c>
      <c r="B59" s="1267" t="s">
        <v>1316</v>
      </c>
      <c r="C59" s="796">
        <v>2231</v>
      </c>
      <c r="D59" s="820">
        <v>1445</v>
      </c>
      <c r="E59" s="784"/>
      <c r="F59" s="827">
        <f t="shared" si="5"/>
        <v>1445</v>
      </c>
      <c r="G59" s="784"/>
    </row>
    <row r="60" spans="1:7" x14ac:dyDescent="0.2">
      <c r="A60" s="1266"/>
      <c r="B60" s="1268"/>
      <c r="C60" s="796">
        <v>2314</v>
      </c>
      <c r="D60" s="820">
        <v>1000</v>
      </c>
      <c r="E60" s="784"/>
      <c r="F60" s="827">
        <f t="shared" si="5"/>
        <v>1000</v>
      </c>
      <c r="G60" s="784"/>
    </row>
    <row r="61" spans="1:7" x14ac:dyDescent="0.2">
      <c r="A61" s="815"/>
      <c r="B61" s="815"/>
      <c r="C61" s="817"/>
      <c r="D61" s="816"/>
    </row>
    <row r="62" spans="1:7" x14ac:dyDescent="0.2">
      <c r="A62" s="615" t="s">
        <v>1317</v>
      </c>
      <c r="C62" s="789"/>
      <c r="D62" s="803"/>
    </row>
    <row r="63" spans="1:7" x14ac:dyDescent="0.2">
      <c r="A63" s="615" t="s">
        <v>1287</v>
      </c>
      <c r="C63" s="790"/>
      <c r="D63" s="804"/>
    </row>
    <row r="64" spans="1:7" ht="48" x14ac:dyDescent="0.2">
      <c r="A64" s="805" t="s">
        <v>474</v>
      </c>
      <c r="B64" s="805" t="s">
        <v>475</v>
      </c>
      <c r="C64" s="733" t="s">
        <v>476</v>
      </c>
      <c r="D64" s="806" t="s">
        <v>477</v>
      </c>
      <c r="E64" s="807" t="s">
        <v>478</v>
      </c>
      <c r="F64" s="805" t="s">
        <v>479</v>
      </c>
      <c r="G64" s="807" t="s">
        <v>283</v>
      </c>
    </row>
    <row r="65" spans="1:7" x14ac:dyDescent="0.2">
      <c r="A65" s="1263" t="s">
        <v>482</v>
      </c>
      <c r="B65" s="1264"/>
      <c r="C65" s="793"/>
      <c r="D65" s="808">
        <f>SUM(D66:D68)</f>
        <v>5400</v>
      </c>
      <c r="E65" s="784"/>
      <c r="F65" s="808">
        <f>SUM(F66:F68)</f>
        <v>5400</v>
      </c>
      <c r="G65" s="784"/>
    </row>
    <row r="66" spans="1:7" ht="24" x14ac:dyDescent="0.2">
      <c r="A66" s="809">
        <v>1</v>
      </c>
      <c r="B66" s="810" t="s">
        <v>1318</v>
      </c>
      <c r="C66" s="796">
        <v>2275</v>
      </c>
      <c r="D66" s="811">
        <v>4000</v>
      </c>
      <c r="E66" s="784"/>
      <c r="F66" s="811">
        <v>4000</v>
      </c>
      <c r="G66" s="784"/>
    </row>
    <row r="67" spans="1:7" ht="24" x14ac:dyDescent="0.2">
      <c r="A67" s="809">
        <v>2</v>
      </c>
      <c r="B67" s="810" t="s">
        <v>1319</v>
      </c>
      <c r="C67" s="796">
        <v>2275</v>
      </c>
      <c r="D67" s="811">
        <v>1200</v>
      </c>
      <c r="E67" s="784"/>
      <c r="F67" s="811">
        <v>1200</v>
      </c>
      <c r="G67" s="784"/>
    </row>
    <row r="68" spans="1:7" x14ac:dyDescent="0.2">
      <c r="A68" s="809">
        <v>3</v>
      </c>
      <c r="B68" s="810" t="s">
        <v>1320</v>
      </c>
      <c r="C68" s="796">
        <v>2275</v>
      </c>
      <c r="D68" s="811">
        <v>200</v>
      </c>
      <c r="E68" s="784"/>
      <c r="F68" s="811">
        <v>200</v>
      </c>
      <c r="G68" s="784"/>
    </row>
    <row r="69" spans="1:7" x14ac:dyDescent="0.2">
      <c r="A69" s="815"/>
      <c r="B69" s="815"/>
      <c r="C69" s="817"/>
      <c r="D69" s="816"/>
    </row>
    <row r="70" spans="1:7" x14ac:dyDescent="0.2">
      <c r="A70" s="615" t="s">
        <v>1321</v>
      </c>
      <c r="C70" s="789"/>
      <c r="D70" s="803"/>
    </row>
    <row r="71" spans="1:7" x14ac:dyDescent="0.2">
      <c r="A71" s="615" t="s">
        <v>1287</v>
      </c>
      <c r="C71" s="821"/>
    </row>
    <row r="72" spans="1:7" ht="48" x14ac:dyDescent="0.2">
      <c r="A72" s="805" t="s">
        <v>474</v>
      </c>
      <c r="B72" s="805" t="s">
        <v>475</v>
      </c>
      <c r="C72" s="733" t="s">
        <v>476</v>
      </c>
      <c r="D72" s="806" t="s">
        <v>477</v>
      </c>
      <c r="E72" s="807" t="s">
        <v>478</v>
      </c>
      <c r="F72" s="805" t="s">
        <v>479</v>
      </c>
      <c r="G72" s="807" t="s">
        <v>283</v>
      </c>
    </row>
    <row r="73" spans="1:7" x14ac:dyDescent="0.2">
      <c r="A73" s="1263" t="s">
        <v>482</v>
      </c>
      <c r="B73" s="1264"/>
      <c r="C73" s="793"/>
      <c r="D73" s="808">
        <f>SUM(D74:D76)</f>
        <v>4865</v>
      </c>
      <c r="E73" s="784"/>
      <c r="F73" s="808">
        <f>SUM(F74:F76)</f>
        <v>4865</v>
      </c>
      <c r="G73" s="784"/>
    </row>
    <row r="74" spans="1:7" x14ac:dyDescent="0.2">
      <c r="A74" s="809">
        <v>1</v>
      </c>
      <c r="B74" s="813" t="s">
        <v>1322</v>
      </c>
      <c r="C74" s="796">
        <v>2231</v>
      </c>
      <c r="D74" s="811">
        <v>1200</v>
      </c>
      <c r="E74" s="784"/>
      <c r="F74" s="811">
        <v>1200</v>
      </c>
      <c r="G74" s="784"/>
    </row>
    <row r="75" spans="1:7" x14ac:dyDescent="0.2">
      <c r="A75" s="809">
        <v>2</v>
      </c>
      <c r="B75" s="813" t="s">
        <v>1323</v>
      </c>
      <c r="C75" s="796">
        <v>2235</v>
      </c>
      <c r="D75" s="811">
        <v>800</v>
      </c>
      <c r="E75" s="784"/>
      <c r="F75" s="811">
        <v>800</v>
      </c>
      <c r="G75" s="784"/>
    </row>
    <row r="76" spans="1:7" x14ac:dyDescent="0.2">
      <c r="A76" s="809">
        <v>3</v>
      </c>
      <c r="B76" s="813" t="s">
        <v>1324</v>
      </c>
      <c r="C76" s="796">
        <v>2279</v>
      </c>
      <c r="D76" s="811">
        <v>2865</v>
      </c>
      <c r="E76" s="784"/>
      <c r="F76" s="811">
        <v>2865</v>
      </c>
      <c r="G76" s="784"/>
    </row>
    <row r="78" spans="1:7" x14ac:dyDescent="0.2">
      <c r="A78" s="822"/>
      <c r="B78" s="822"/>
      <c r="C78" s="823"/>
      <c r="D78" s="822"/>
    </row>
    <row r="79" spans="1:7" x14ac:dyDescent="0.2">
      <c r="A79" s="822"/>
      <c r="B79" s="822"/>
      <c r="C79" s="823"/>
      <c r="D79" s="822"/>
    </row>
    <row r="80" spans="1:7" x14ac:dyDescent="0.2">
      <c r="A80" s="822"/>
      <c r="B80" s="822"/>
      <c r="C80" s="823"/>
      <c r="D80" s="822"/>
    </row>
    <row r="82" spans="1:4" ht="12.75" x14ac:dyDescent="0.2">
      <c r="A82" s="778"/>
      <c r="B82" s="778"/>
      <c r="C82" s="824"/>
      <c r="D82" s="778"/>
    </row>
    <row r="83" spans="1:4" ht="12.75" x14ac:dyDescent="0.2">
      <c r="A83" s="778"/>
      <c r="B83" s="778"/>
      <c r="C83" s="824"/>
      <c r="D83" s="778"/>
    </row>
    <row r="84" spans="1:4" ht="12.75" x14ac:dyDescent="0.2">
      <c r="A84" s="778"/>
      <c r="B84" s="778"/>
      <c r="C84" s="779"/>
      <c r="D84" s="778"/>
    </row>
  </sheetData>
  <sheetProtection algorithmName="SHA-512" hashValue="QT/A3WxQ/WeU/QUE/GK30FXw1OY3gl+qqHWy6BfrHqrAgE0QEf7G51ZqpcDuxIrS6/gjiuKg9oDvSPD/cTG1PA==" saltValue="60GgJaKMTf/xalMh8vRbwA==" spinCount="100000" sheet="1" objects="1" scenarios="1"/>
  <mergeCells count="19">
    <mergeCell ref="A36:B36"/>
    <mergeCell ref="A7:D7"/>
    <mergeCell ref="A12:A13"/>
    <mergeCell ref="B12:B13"/>
    <mergeCell ref="C12:C13"/>
    <mergeCell ref="D12:D13"/>
    <mergeCell ref="E12:E13"/>
    <mergeCell ref="F12:F13"/>
    <mergeCell ref="G12:G13"/>
    <mergeCell ref="A14:B14"/>
    <mergeCell ref="A20:B20"/>
    <mergeCell ref="A65:B65"/>
    <mergeCell ref="A73:B73"/>
    <mergeCell ref="A42:B42"/>
    <mergeCell ref="A51:B51"/>
    <mergeCell ref="A52:A53"/>
    <mergeCell ref="B52:B53"/>
    <mergeCell ref="A59:A60"/>
    <mergeCell ref="B59:B60"/>
  </mergeCells>
  <printOptions horizontalCentered="1"/>
  <pageMargins left="0.78740157480314965" right="0.31496062992125984" top="0.39370078740157483" bottom="0.39370078740157483" header="0.23622047244094491" footer="0.19685039370078741"/>
  <pageSetup paperSize="9" scale="70" orientation="portrait" r:id="rId1"/>
  <headerFooter differentFirst="1">
    <oddHeader xml:space="preserve">&amp;R&amp;"Times New Roman,Regular"&amp;8
</oddHeader>
    <firstHeader>&amp;R&amp;"Times New Roman,Regular"&amp;9 51.pielikums Jūrmalas pilsētas domes
2015.gada 5.marta saistošajiem noteikumiem Nr.13
(protokols Nr.6, 11.punkts)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Q338"/>
  <sheetViews>
    <sheetView view="pageLayout" zoomScaleNormal="90" workbookViewId="0">
      <selection activeCell="S3" sqref="S3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customHeight="1" x14ac:dyDescent="0.25">
      <c r="A5" s="5" t="s">
        <v>0</v>
      </c>
      <c r="B5" s="6"/>
      <c r="C5" s="1100" t="s">
        <v>319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2.75" customHeight="1" x14ac:dyDescent="0.25">
      <c r="A6" s="5" t="s">
        <v>1</v>
      </c>
      <c r="B6" s="6"/>
      <c r="C6" s="1100" t="s">
        <v>318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320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452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440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441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/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/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3147870</v>
      </c>
      <c r="D22" s="195">
        <f>SUM(D23,D26,D27,D43,D44)</f>
        <v>3148955</v>
      </c>
      <c r="E22" s="20">
        <f>SUM(E23,E26,E27,E43,E44)</f>
        <v>-1085</v>
      </c>
      <c r="F22" s="196">
        <f t="shared" ref="F22:F27" si="0">D22+E22</f>
        <v>3147870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0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0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3147870</v>
      </c>
      <c r="D26" s="203">
        <v>3148955</v>
      </c>
      <c r="E26" s="35">
        <v>-1085</v>
      </c>
      <c r="F26" s="204">
        <f t="shared" si="0"/>
        <v>3147870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3147870</v>
      </c>
      <c r="D51" s="221">
        <f>SUM(D52,D283)</f>
        <v>3148955</v>
      </c>
      <c r="E51" s="78">
        <f>SUM(E52,E283)</f>
        <v>-1085</v>
      </c>
      <c r="F51" s="222">
        <f t="shared" ref="F51:F115" si="5">D51+E51</f>
        <v>3147870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0</v>
      </c>
      <c r="K51" s="175">
        <f>SUM(K52,K283)</f>
        <v>0</v>
      </c>
      <c r="L51" s="79">
        <f t="shared" ref="L51:L115" si="7">J51+K51</f>
        <v>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3147870</v>
      </c>
      <c r="D52" s="223">
        <f>SUM(D53,D195)</f>
        <v>3148955</v>
      </c>
      <c r="E52" s="82">
        <f>SUM(E53,E195)</f>
        <v>-1085</v>
      </c>
      <c r="F52" s="224">
        <f t="shared" si="5"/>
        <v>3147870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0</v>
      </c>
      <c r="K52" s="176">
        <f>SUM(K53,K195)</f>
        <v>0</v>
      </c>
      <c r="L52" s="83">
        <f t="shared" si="7"/>
        <v>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2894770</v>
      </c>
      <c r="D53" s="225">
        <f>SUM(D54,D76,D174,D188)</f>
        <v>2895855</v>
      </c>
      <c r="E53" s="85">
        <f>SUM(E54,E76,E174,E188)</f>
        <v>-1085</v>
      </c>
      <c r="F53" s="226">
        <f t="shared" si="5"/>
        <v>2894770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0</v>
      </c>
      <c r="K53" s="177">
        <f>SUM(K54,K76,K174,K188)</f>
        <v>0</v>
      </c>
      <c r="L53" s="86">
        <f t="shared" si="7"/>
        <v>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2842728</v>
      </c>
      <c r="D54" s="227">
        <f>SUM(D55,D68)</f>
        <v>2843813</v>
      </c>
      <c r="E54" s="88">
        <f>SUM(E55,E68)</f>
        <v>-1085</v>
      </c>
      <c r="F54" s="228">
        <f t="shared" si="5"/>
        <v>2842728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2206236</v>
      </c>
      <c r="D55" s="229">
        <f>SUM(D56,D59,D67)</f>
        <v>2206236</v>
      </c>
      <c r="E55" s="43">
        <f>SUM(E56,E59,E67)</f>
        <v>0</v>
      </c>
      <c r="F55" s="230">
        <f t="shared" si="5"/>
        <v>2206236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1909558</v>
      </c>
      <c r="D56" s="115">
        <f>SUM(D57:D58)</f>
        <v>1909558</v>
      </c>
      <c r="E56" s="93">
        <f>SUM(E57:E58)</f>
        <v>0</v>
      </c>
      <c r="F56" s="231">
        <f t="shared" si="5"/>
        <v>1909558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1909558</v>
      </c>
      <c r="D58" s="233">
        <v>1909558</v>
      </c>
      <c r="E58" s="52"/>
      <c r="F58" s="126">
        <f t="shared" si="5"/>
        <v>1909558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214141</v>
      </c>
      <c r="D59" s="234">
        <f>SUM(D60:D66)</f>
        <v>214141</v>
      </c>
      <c r="E59" s="34">
        <f>SUM(E60:E66)</f>
        <v>0</v>
      </c>
      <c r="F59" s="131">
        <f>D59+E59</f>
        <v>214141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36824</v>
      </c>
      <c r="D61" s="233">
        <v>36824</v>
      </c>
      <c r="E61" s="52"/>
      <c r="F61" s="126">
        <f t="shared" si="5"/>
        <v>36824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85377</v>
      </c>
      <c r="D64" s="233">
        <v>85377</v>
      </c>
      <c r="E64" s="52"/>
      <c r="F64" s="126">
        <f t="shared" si="5"/>
        <v>85377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91940</v>
      </c>
      <c r="D65" s="233">
        <v>91940</v>
      </c>
      <c r="E65" s="52"/>
      <c r="F65" s="126">
        <f t="shared" si="5"/>
        <v>91940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82537</v>
      </c>
      <c r="D67" s="235">
        <v>82537</v>
      </c>
      <c r="E67" s="99"/>
      <c r="F67" s="236">
        <f t="shared" si="5"/>
        <v>82537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636492</v>
      </c>
      <c r="D68" s="229">
        <f>SUM(D69:D70)</f>
        <v>637577</v>
      </c>
      <c r="E68" s="43">
        <f>SUM(E69:E70)</f>
        <v>-1085</v>
      </c>
      <c r="F68" s="230">
        <f>D68+E68</f>
        <v>636492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539057</v>
      </c>
      <c r="D69" s="232">
        <v>539057</v>
      </c>
      <c r="E69" s="47"/>
      <c r="F69" s="127">
        <f t="shared" si="5"/>
        <v>539057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97435</v>
      </c>
      <c r="D70" s="234">
        <f>SUM(D71:D75)</f>
        <v>98520</v>
      </c>
      <c r="E70" s="34">
        <f>SUM(E71:E75)</f>
        <v>-1085</v>
      </c>
      <c r="F70" s="131">
        <f t="shared" si="5"/>
        <v>97435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77370</v>
      </c>
      <c r="D71" s="233">
        <v>77370</v>
      </c>
      <c r="E71" s="52"/>
      <c r="F71" s="126">
        <f t="shared" si="5"/>
        <v>77370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1500</v>
      </c>
      <c r="D72" s="233">
        <v>1500</v>
      </c>
      <c r="E72" s="52"/>
      <c r="F72" s="126">
        <f t="shared" si="5"/>
        <v>1500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18565</v>
      </c>
      <c r="D74" s="233">
        <v>19650</v>
      </c>
      <c r="E74" s="52">
        <v>-1085</v>
      </c>
      <c r="F74" s="126">
        <f t="shared" si="5"/>
        <v>18565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 t="s">
        <v>443</v>
      </c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52042</v>
      </c>
      <c r="D76" s="227">
        <f>SUM(D77,D84,D131,D165,D166,D173)</f>
        <v>52042</v>
      </c>
      <c r="E76" s="88">
        <f>SUM(E77,E84,E131,E165,E166,E173)</f>
        <v>0</v>
      </c>
      <c r="F76" s="228">
        <f t="shared" si="5"/>
        <v>52042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0</v>
      </c>
      <c r="K76" s="178">
        <f>SUM(K77,K84,K131,K165,K166,K173)</f>
        <v>0</v>
      </c>
      <c r="L76" s="89">
        <f t="shared" si="7"/>
        <v>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11592</v>
      </c>
      <c r="D84" s="229">
        <f>SUM(D85,D90,D96,D104,D113,D117,D123,D129)</f>
        <v>11592</v>
      </c>
      <c r="E84" s="43">
        <f>SUM(E85,E90,E96,E104,E113,E117,E123,E129)</f>
        <v>0</v>
      </c>
      <c r="F84" s="230">
        <f t="shared" si="5"/>
        <v>11592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5142</v>
      </c>
      <c r="D85" s="115">
        <f>SUM(D86:D89)</f>
        <v>5142</v>
      </c>
      <c r="E85" s="93">
        <f>SUM(E86:E89)</f>
        <v>0</v>
      </c>
      <c r="F85" s="231">
        <f t="shared" si="5"/>
        <v>5142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4342</v>
      </c>
      <c r="D86" s="232">
        <v>4342</v>
      </c>
      <c r="E86" s="47"/>
      <c r="F86" s="127">
        <f t="shared" si="5"/>
        <v>4342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0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0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800</v>
      </c>
      <c r="D89" s="233">
        <v>800</v>
      </c>
      <c r="E89" s="52"/>
      <c r="F89" s="126">
        <f t="shared" si="5"/>
        <v>800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0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0</v>
      </c>
      <c r="D93" s="233"/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0</v>
      </c>
      <c r="D96" s="23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0</v>
      </c>
      <c r="D104" s="234">
        <f>SUM(D105:D112)</f>
        <v>0</v>
      </c>
      <c r="E104" s="34">
        <f>SUM(E105:E112)</f>
        <v>0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0</v>
      </c>
      <c r="D107" s="233"/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0</v>
      </c>
      <c r="D108" s="233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6450</v>
      </c>
      <c r="D113" s="234">
        <f>SUM(D114:D116)</f>
        <v>6450</v>
      </c>
      <c r="E113" s="34">
        <f>SUM(E114:E116)</f>
        <v>0</v>
      </c>
      <c r="F113" s="131">
        <f t="shared" si="5"/>
        <v>6450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121</v>
      </c>
      <c r="D114" s="233">
        <v>121</v>
      </c>
      <c r="E114" s="52"/>
      <c r="F114" s="126">
        <f t="shared" si="5"/>
        <v>121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6329</v>
      </c>
      <c r="D116" s="233">
        <v>6329</v>
      </c>
      <c r="E116" s="52"/>
      <c r="F116" s="126">
        <f t="shared" ref="F116:F180" si="10">D116+E116</f>
        <v>6329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0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0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0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40450</v>
      </c>
      <c r="D131" s="229">
        <f>SUM(D132,D137,D141,D142,D145,D152,D160,D161,D164)</f>
        <v>40450</v>
      </c>
      <c r="E131" s="43">
        <f>SUM(E132,E137,E141,E142,E145,E152,E160,E161,E164)</f>
        <v>0</v>
      </c>
      <c r="F131" s="230">
        <f t="shared" si="10"/>
        <v>40450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12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31830</v>
      </c>
      <c r="D132" s="342">
        <f>SUM(D133:D136)</f>
        <v>31830</v>
      </c>
      <c r="E132" s="183">
        <f>SUM(E133:E136)</f>
        <v>0</v>
      </c>
      <c r="F132" s="238">
        <f t="shared" si="10"/>
        <v>31830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18050</v>
      </c>
      <c r="D133" s="233">
        <v>18050</v>
      </c>
      <c r="E133" s="52"/>
      <c r="F133" s="126">
        <f t="shared" si="10"/>
        <v>18050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13780</v>
      </c>
      <c r="D134" s="233">
        <v>13780</v>
      </c>
      <c r="E134" s="52"/>
      <c r="F134" s="126">
        <f t="shared" si="10"/>
        <v>13780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0</v>
      </c>
      <c r="D139" s="233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8620</v>
      </c>
      <c r="D145" s="115">
        <f>SUM(D146:D151)</f>
        <v>8620</v>
      </c>
      <c r="E145" s="93">
        <f>SUM(E146:E151)</f>
        <v>0</v>
      </c>
      <c r="F145" s="231">
        <f t="shared" si="10"/>
        <v>8620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0</v>
      </c>
      <c r="D147" s="233"/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8620</v>
      </c>
      <c r="D150" s="233">
        <v>8620</v>
      </c>
      <c r="E150" s="52"/>
      <c r="F150" s="126">
        <f t="shared" si="10"/>
        <v>8620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0</v>
      </c>
      <c r="K166" s="91">
        <f t="shared" si="15"/>
        <v>0</v>
      </c>
      <c r="L166" s="101">
        <f t="shared" si="12"/>
        <v>0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0</v>
      </c>
      <c r="K167" s="183">
        <f t="shared" si="17"/>
        <v>0</v>
      </c>
      <c r="L167" s="103">
        <f t="shared" si="12"/>
        <v>0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253100</v>
      </c>
      <c r="D195" s="225">
        <f>SUM(D196,D231,D269)</f>
        <v>253100</v>
      </c>
      <c r="E195" s="85">
        <f>SUM(E196,E231,E269)</f>
        <v>0</v>
      </c>
      <c r="F195" s="226">
        <f t="shared" si="24"/>
        <v>253100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0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253100</v>
      </c>
      <c r="D196" s="227">
        <f>D197+D205</f>
        <v>253100</v>
      </c>
      <c r="E196" s="88">
        <f>E197+E205</f>
        <v>0</v>
      </c>
      <c r="F196" s="228">
        <f t="shared" si="24"/>
        <v>253100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0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1500</v>
      </c>
      <c r="D197" s="229">
        <f>D198+D199+D202+D203+D204</f>
        <v>1500</v>
      </c>
      <c r="E197" s="43">
        <f>E198+E199+E202+E203+E204</f>
        <v>0</v>
      </c>
      <c r="F197" s="230">
        <f t="shared" si="24"/>
        <v>1500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1500</v>
      </c>
      <c r="D199" s="234">
        <f>D200+D201</f>
        <v>1500</v>
      </c>
      <c r="E199" s="34">
        <f>E200+E201</f>
        <v>0</v>
      </c>
      <c r="F199" s="131">
        <f t="shared" si="24"/>
        <v>1500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1"/>
        <v>1500</v>
      </c>
      <c r="D200" s="233">
        <v>1500</v>
      </c>
      <c r="E200" s="52"/>
      <c r="F200" s="126">
        <f t="shared" si="24"/>
        <v>1500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251600</v>
      </c>
      <c r="D205" s="229">
        <f>D206+D216+D217+D226+D227+D228+D230</f>
        <v>251600</v>
      </c>
      <c r="E205" s="43">
        <f>E206+E216+E217+E226+E227+E228+E230</f>
        <v>0</v>
      </c>
      <c r="F205" s="230">
        <f t="shared" si="24"/>
        <v>251600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251600</v>
      </c>
      <c r="D217" s="234">
        <f>SUM(D218:D225)</f>
        <v>251600</v>
      </c>
      <c r="E217" s="34">
        <f>SUM(E218:E225)</f>
        <v>0</v>
      </c>
      <c r="F217" s="131">
        <f t="shared" si="24"/>
        <v>251600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0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1"/>
        <v>108600</v>
      </c>
      <c r="D224" s="233">
        <v>108600</v>
      </c>
      <c r="E224" s="52"/>
      <c r="F224" s="126">
        <f t="shared" si="24"/>
        <v>108600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1"/>
        <v>143000</v>
      </c>
      <c r="D225" s="233">
        <v>143000</v>
      </c>
      <c r="E225" s="52"/>
      <c r="F225" s="126">
        <f t="shared" si="24"/>
        <v>143000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0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0</v>
      </c>
      <c r="K283" s="104">
        <f>SUM(K284:K285)</f>
        <v>0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0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/>
      <c r="K284" s="181"/>
      <c r="L284" s="96">
        <f t="shared" si="32"/>
        <v>0</v>
      </c>
      <c r="M284" s="110"/>
      <c r="N284" s="52"/>
      <c r="O284" s="96">
        <f t="shared" si="50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3147870</v>
      </c>
      <c r="D286" s="403">
        <f>SUM(D283,D269,D231,D196,D188,D174,D76,D54)</f>
        <v>3148955</v>
      </c>
      <c r="E286" s="404">
        <f>SUM(E283,E269,E231,E196,E188,E174,E76,E54)</f>
        <v>-1085</v>
      </c>
      <c r="F286" s="405">
        <f t="shared" si="30"/>
        <v>3147870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1"/>
        <v>0</v>
      </c>
      <c r="J286" s="403">
        <f>SUM(J283,J269,J231,J196,J188,J174,J76,J54)</f>
        <v>0</v>
      </c>
      <c r="K286" s="406">
        <f>SUM(K283,K269,K231,K196,K188,K174,K76,K54)</f>
        <v>0</v>
      </c>
      <c r="L286" s="407">
        <f t="shared" si="32"/>
        <v>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0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0</v>
      </c>
      <c r="K290" s="190">
        <f t="shared" si="53"/>
        <v>0</v>
      </c>
      <c r="L290" s="147">
        <f>J290+K290</f>
        <v>0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  <row r="304" spans="1:16" x14ac:dyDescent="0.25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</row>
    <row r="305" spans="1:16" x14ac:dyDescent="0.25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</row>
    <row r="306" spans="1:16" ht="12.75" customHeight="1" x14ac:dyDescent="0.25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</row>
    <row r="307" spans="1:16" ht="12.75" customHeight="1" x14ac:dyDescent="0.25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</row>
    <row r="308" spans="1:16" ht="12.75" customHeight="1" x14ac:dyDescent="0.25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</row>
    <row r="309" spans="1:16" ht="12.75" customHeight="1" x14ac:dyDescent="0.25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</row>
    <row r="310" spans="1:16" ht="12.75" customHeight="1" x14ac:dyDescent="0.25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</row>
    <row r="311" spans="1:16" ht="12.75" customHeight="1" x14ac:dyDescent="0.25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</row>
    <row r="312" spans="1:16" ht="12.75" customHeight="1" x14ac:dyDescent="0.25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</row>
    <row r="313" spans="1:16" ht="12.75" customHeight="1" x14ac:dyDescent="0.25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</row>
    <row r="314" spans="1:16" ht="12.75" customHeight="1" x14ac:dyDescent="0.25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</row>
    <row r="315" spans="1:16" ht="12.75" customHeight="1" x14ac:dyDescent="0.25">
      <c r="A315" s="350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</row>
    <row r="316" spans="1:16" x14ac:dyDescent="0.25">
      <c r="A316" s="350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</row>
    <row r="317" spans="1:16" x14ac:dyDescent="0.25">
      <c r="A317" s="350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</row>
    <row r="318" spans="1:16" x14ac:dyDescent="0.25">
      <c r="A318" s="350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</row>
    <row r="319" spans="1:16" x14ac:dyDescent="0.25">
      <c r="A319" s="350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</row>
    <row r="320" spans="1:16" x14ac:dyDescent="0.25">
      <c r="A320" s="350"/>
      <c r="B320" s="350"/>
      <c r="C320" s="350"/>
      <c r="D320" s="350"/>
      <c r="E320" s="350"/>
      <c r="F320" s="350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</row>
    <row r="321" spans="1:16" x14ac:dyDescent="0.25">
      <c r="A321" s="352"/>
      <c r="B321" s="352"/>
      <c r="C321" s="352"/>
      <c r="D321" s="352"/>
      <c r="E321" s="352"/>
      <c r="F321" s="352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</row>
    <row r="322" spans="1:16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</row>
    <row r="323" spans="1:16" x14ac:dyDescent="0.25">
      <c r="A323" s="352"/>
      <c r="B323" s="352"/>
      <c r="C323" s="35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</row>
    <row r="324" spans="1:16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</row>
    <row r="325" spans="1:16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</row>
    <row r="326" spans="1:16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</row>
    <row r="327" spans="1:16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</row>
    <row r="328" spans="1:1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</sheetData>
  <sheetProtection algorithmName="SHA-512" hashValue="MIpq4xkCI6ovOHIPbftK5PNJ7sukDmTsGchnhjMo4ECjR8TIXFoSv+U5dDOm85O1npt7/s8eJJinDV/z8oXl6w==" saltValue="Rv4xIdCfMoTYoprovr7qEg==" spinCount="100000" sheet="1" objects="1" scenarios="1"/>
  <mergeCells count="32"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A288:B288"/>
    <mergeCell ref="A290:B290"/>
    <mergeCell ref="H18:H19"/>
    <mergeCell ref="I18:I19"/>
    <mergeCell ref="J18:J19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7.pielikums Jūrmalas pilsētas domes 
2015.gada 5.marta saistošajiem noteikumiem Nr.13
(protokols Nr.6, 11.punkts)
Tāme Nr.04.1.8.  </first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theme="7" tint="0.59999389629810485"/>
  </sheetPr>
  <dimension ref="A1:H70"/>
  <sheetViews>
    <sheetView view="pageLayout" zoomScaleNormal="100" workbookViewId="0">
      <selection activeCell="M2" sqref="M2"/>
    </sheetView>
  </sheetViews>
  <sheetFormatPr defaultRowHeight="12" outlineLevelCol="1" x14ac:dyDescent="0.2"/>
  <cols>
    <col min="1" max="1" width="6.140625" style="522" customWidth="1"/>
    <col min="2" max="2" width="44.85546875" style="522" customWidth="1"/>
    <col min="3" max="3" width="10.5703125" style="522" customWidth="1"/>
    <col min="4" max="4" width="11.7109375" style="522" hidden="1" customWidth="1" outlineLevel="1"/>
    <col min="5" max="5" width="10" style="522" hidden="1" customWidth="1" outlineLevel="1"/>
    <col min="6" max="6" width="10.85546875" style="522" customWidth="1" collapsed="1"/>
    <col min="7" max="7" width="36.5703125" style="522" hidden="1" customWidth="1" outlineLevel="1"/>
    <col min="8" max="8" width="9.140625" style="522" collapsed="1"/>
    <col min="9" max="16384" width="9.140625" style="522"/>
  </cols>
  <sheetData>
    <row r="1" spans="1:7" ht="16.5" customHeight="1" x14ac:dyDescent="0.25">
      <c r="B1" s="1176" t="s">
        <v>1270</v>
      </c>
      <c r="C1" s="1176"/>
      <c r="D1" s="1176"/>
      <c r="E1" s="1176"/>
      <c r="F1" s="1176"/>
    </row>
    <row r="2" spans="1:7" ht="16.5" x14ac:dyDescent="0.25">
      <c r="B2" s="1210" t="s">
        <v>585</v>
      </c>
      <c r="C2" s="1210"/>
      <c r="D2" s="1210"/>
      <c r="E2" s="1210"/>
      <c r="F2" s="1210"/>
    </row>
    <row r="3" spans="1:7" ht="16.5" x14ac:dyDescent="0.25">
      <c r="B3" s="1210" t="s">
        <v>586</v>
      </c>
      <c r="C3" s="1210"/>
      <c r="D3" s="1210"/>
      <c r="E3" s="1210"/>
      <c r="F3" s="1210"/>
    </row>
    <row r="6" spans="1:7" x14ac:dyDescent="0.2">
      <c r="A6" s="522" t="s">
        <v>608</v>
      </c>
      <c r="B6" s="525"/>
      <c r="C6" s="1287"/>
      <c r="D6" s="1287"/>
    </row>
    <row r="7" spans="1:7" x14ac:dyDescent="0.2">
      <c r="A7" s="522" t="s">
        <v>1250</v>
      </c>
      <c r="B7" s="525"/>
      <c r="C7" s="1288"/>
      <c r="D7" s="1288"/>
    </row>
    <row r="8" spans="1:7" ht="15.75" x14ac:dyDescent="0.25">
      <c r="A8" s="1289" t="s">
        <v>470</v>
      </c>
      <c r="B8" s="1289"/>
      <c r="C8" s="1289"/>
      <c r="D8" s="1289"/>
      <c r="E8" s="1289"/>
      <c r="F8" s="1289"/>
      <c r="G8" s="1289"/>
    </row>
    <row r="9" spans="1:7" x14ac:dyDescent="0.2">
      <c r="A9" s="522" t="s">
        <v>1251</v>
      </c>
      <c r="C9" s="1287"/>
      <c r="D9" s="1287"/>
    </row>
    <row r="10" spans="1:7" x14ac:dyDescent="0.2">
      <c r="A10" s="522" t="s">
        <v>1252</v>
      </c>
      <c r="C10" s="735"/>
      <c r="D10" s="735"/>
    </row>
    <row r="11" spans="1:7" x14ac:dyDescent="0.2">
      <c r="A11" s="522" t="s">
        <v>1253</v>
      </c>
      <c r="C11" s="1279"/>
      <c r="D11" s="1279"/>
    </row>
    <row r="12" spans="1:7" ht="48" x14ac:dyDescent="0.2">
      <c r="A12" s="731" t="s">
        <v>474</v>
      </c>
      <c r="B12" s="731" t="s">
        <v>475</v>
      </c>
      <c r="C12" s="731" t="s">
        <v>476</v>
      </c>
      <c r="D12" s="731" t="s">
        <v>477</v>
      </c>
      <c r="E12" s="732" t="s">
        <v>682</v>
      </c>
      <c r="F12" s="732" t="s">
        <v>479</v>
      </c>
      <c r="G12" s="731" t="s">
        <v>283</v>
      </c>
    </row>
    <row r="13" spans="1:7" x14ac:dyDescent="0.2">
      <c r="A13" s="1280" t="s">
        <v>1254</v>
      </c>
      <c r="B13" s="1281"/>
      <c r="C13" s="736"/>
      <c r="D13" s="736">
        <f>D15+D22</f>
        <v>5660558</v>
      </c>
      <c r="E13" s="736">
        <f>E15+E22</f>
        <v>100564</v>
      </c>
      <c r="F13" s="736">
        <f>F15+F22</f>
        <v>5761122</v>
      </c>
      <c r="G13" s="737"/>
    </row>
    <row r="14" spans="1:7" ht="12.75" customHeight="1" x14ac:dyDescent="0.2">
      <c r="A14" s="1282" t="s">
        <v>1255</v>
      </c>
      <c r="B14" s="1283"/>
      <c r="C14" s="1283"/>
      <c r="D14" s="1283"/>
      <c r="E14" s="1283"/>
      <c r="F14" s="1283"/>
      <c r="G14" s="1284"/>
    </row>
    <row r="15" spans="1:7" x14ac:dyDescent="0.2">
      <c r="A15" s="1280" t="s">
        <v>1254</v>
      </c>
      <c r="B15" s="1281"/>
      <c r="C15" s="736"/>
      <c r="D15" s="736">
        <f>SUM(D16:D20)</f>
        <v>4146015</v>
      </c>
      <c r="E15" s="736">
        <f>SUM(E16:E20)</f>
        <v>-1</v>
      </c>
      <c r="F15" s="736">
        <f>D15+E15</f>
        <v>4146014</v>
      </c>
      <c r="G15" s="737"/>
    </row>
    <row r="16" spans="1:7" ht="48" x14ac:dyDescent="0.2">
      <c r="A16" s="738">
        <v>1</v>
      </c>
      <c r="B16" s="739" t="s">
        <v>1256</v>
      </c>
      <c r="C16" s="740">
        <v>5250</v>
      </c>
      <c r="D16" s="740">
        <v>4036413</v>
      </c>
      <c r="E16" s="737">
        <v>88665</v>
      </c>
      <c r="F16" s="741">
        <f t="shared" ref="F16:F23" si="0">D16+E16</f>
        <v>4125078</v>
      </c>
      <c r="G16" s="742" t="s">
        <v>1257</v>
      </c>
    </row>
    <row r="17" spans="1:7" x14ac:dyDescent="0.2">
      <c r="A17" s="738">
        <v>2</v>
      </c>
      <c r="B17" s="739" t="s">
        <v>1258</v>
      </c>
      <c r="C17" s="740">
        <v>5250</v>
      </c>
      <c r="D17" s="740">
        <v>17641</v>
      </c>
      <c r="E17" s="737"/>
      <c r="F17" s="741">
        <f t="shared" si="0"/>
        <v>17641</v>
      </c>
      <c r="G17" s="737"/>
    </row>
    <row r="18" spans="1:7" x14ac:dyDescent="0.2">
      <c r="A18" s="738">
        <v>3</v>
      </c>
      <c r="B18" s="739" t="s">
        <v>1259</v>
      </c>
      <c r="C18" s="740">
        <v>5250</v>
      </c>
      <c r="D18" s="740">
        <v>2583</v>
      </c>
      <c r="E18" s="737"/>
      <c r="F18" s="741">
        <f t="shared" si="0"/>
        <v>2583</v>
      </c>
      <c r="G18" s="737"/>
    </row>
    <row r="19" spans="1:7" ht="24" x14ac:dyDescent="0.2">
      <c r="A19" s="738">
        <v>4</v>
      </c>
      <c r="B19" s="739" t="s">
        <v>1260</v>
      </c>
      <c r="C19" s="740">
        <v>5250</v>
      </c>
      <c r="D19" s="740">
        <v>88665</v>
      </c>
      <c r="E19" s="737">
        <v>-88665</v>
      </c>
      <c r="F19" s="741">
        <f t="shared" si="0"/>
        <v>0</v>
      </c>
      <c r="G19" s="742" t="s">
        <v>1261</v>
      </c>
    </row>
    <row r="20" spans="1:7" ht="24" x14ac:dyDescent="0.2">
      <c r="A20" s="738">
        <v>5</v>
      </c>
      <c r="B20" s="739" t="s">
        <v>1262</v>
      </c>
      <c r="C20" s="740">
        <v>5239</v>
      </c>
      <c r="D20" s="740">
        <v>713</v>
      </c>
      <c r="E20" s="737">
        <v>-1</v>
      </c>
      <c r="F20" s="741">
        <f t="shared" si="0"/>
        <v>712</v>
      </c>
      <c r="G20" s="742" t="s">
        <v>1249</v>
      </c>
    </row>
    <row r="21" spans="1:7" x14ac:dyDescent="0.2">
      <c r="A21" s="1282" t="s">
        <v>1263</v>
      </c>
      <c r="B21" s="1283"/>
      <c r="C21" s="1283"/>
      <c r="D21" s="1283"/>
      <c r="E21" s="1283"/>
      <c r="F21" s="1283"/>
      <c r="G21" s="1284"/>
    </row>
    <row r="22" spans="1:7" x14ac:dyDescent="0.2">
      <c r="A22" s="1280" t="s">
        <v>1254</v>
      </c>
      <c r="B22" s="1281"/>
      <c r="C22" s="736"/>
      <c r="D22" s="736">
        <f>SUM(D23:D38)</f>
        <v>1514543</v>
      </c>
      <c r="E22" s="736">
        <f>SUM(E23:E38)</f>
        <v>100565</v>
      </c>
      <c r="F22" s="736">
        <f>D22+E22</f>
        <v>1615108</v>
      </c>
      <c r="G22" s="737"/>
    </row>
    <row r="23" spans="1:7" ht="48" x14ac:dyDescent="0.2">
      <c r="A23" s="738">
        <v>6</v>
      </c>
      <c r="B23" s="743" t="s">
        <v>1256</v>
      </c>
      <c r="C23" s="744">
        <v>5250</v>
      </c>
      <c r="D23" s="740">
        <v>1514543</v>
      </c>
      <c r="E23" s="737">
        <v>-88665</v>
      </c>
      <c r="F23" s="741">
        <f t="shared" si="0"/>
        <v>1425878</v>
      </c>
      <c r="G23" s="742" t="s">
        <v>1257</v>
      </c>
    </row>
    <row r="24" spans="1:7" ht="24" x14ac:dyDescent="0.2">
      <c r="A24" s="738">
        <v>7</v>
      </c>
      <c r="B24" s="739" t="s">
        <v>1264</v>
      </c>
      <c r="C24" s="744">
        <v>5250</v>
      </c>
      <c r="D24" s="740">
        <v>0</v>
      </c>
      <c r="E24" s="737">
        <v>189230</v>
      </c>
      <c r="F24" s="741">
        <f>D24+E24</f>
        <v>189230</v>
      </c>
      <c r="G24" s="745" t="s">
        <v>1265</v>
      </c>
    </row>
    <row r="25" spans="1:7" x14ac:dyDescent="0.2">
      <c r="A25" s="761"/>
      <c r="B25" s="762"/>
      <c r="C25" s="763"/>
      <c r="D25" s="764"/>
      <c r="E25" s="760"/>
      <c r="F25" s="765"/>
      <c r="G25" s="745"/>
    </row>
    <row r="26" spans="1:7" ht="12.75" hidden="1" customHeight="1" x14ac:dyDescent="0.2">
      <c r="A26" s="1285"/>
      <c r="B26" s="1286"/>
      <c r="C26" s="1286"/>
      <c r="D26" s="1286"/>
      <c r="E26" s="1286"/>
      <c r="F26" s="1286"/>
      <c r="G26" s="1284"/>
    </row>
    <row r="27" spans="1:7" hidden="1" x14ac:dyDescent="0.2">
      <c r="A27" s="1280"/>
      <c r="B27" s="1281"/>
      <c r="C27" s="736"/>
      <c r="D27" s="736"/>
      <c r="E27" s="736"/>
      <c r="F27" s="736"/>
      <c r="G27" s="737"/>
    </row>
    <row r="28" spans="1:7" hidden="1" x14ac:dyDescent="0.2">
      <c r="A28" s="746"/>
      <c r="B28" s="747"/>
      <c r="C28" s="744"/>
      <c r="D28" s="740"/>
      <c r="E28" s="737"/>
      <c r="F28" s="741"/>
      <c r="G28" s="742"/>
    </row>
    <row r="29" spans="1:7" hidden="1" x14ac:dyDescent="0.2">
      <c r="A29" s="748"/>
      <c r="B29" s="749"/>
      <c r="C29" s="750"/>
      <c r="D29" s="751"/>
      <c r="E29" s="562"/>
      <c r="F29" s="752"/>
      <c r="G29" s="549"/>
    </row>
    <row r="30" spans="1:7" hidden="1" x14ac:dyDescent="0.2">
      <c r="A30" s="549"/>
      <c r="B30" s="549"/>
      <c r="C30" s="549"/>
      <c r="D30" s="549"/>
    </row>
    <row r="31" spans="1:7" hidden="1" x14ac:dyDescent="0.2">
      <c r="A31" s="522" t="s">
        <v>1266</v>
      </c>
      <c r="C31" s="1278"/>
      <c r="D31" s="1278"/>
    </row>
    <row r="32" spans="1:7" hidden="1" x14ac:dyDescent="0.2">
      <c r="A32" s="522" t="s">
        <v>1267</v>
      </c>
      <c r="C32" s="1279"/>
      <c r="D32" s="1279"/>
    </row>
    <row r="33" spans="1:7" ht="48" hidden="1" x14ac:dyDescent="0.2">
      <c r="A33" s="731" t="s">
        <v>474</v>
      </c>
      <c r="B33" s="731" t="s">
        <v>475</v>
      </c>
      <c r="C33" s="731" t="s">
        <v>476</v>
      </c>
      <c r="D33" s="731" t="s">
        <v>477</v>
      </c>
      <c r="E33" s="732" t="s">
        <v>682</v>
      </c>
      <c r="F33" s="732" t="s">
        <v>479</v>
      </c>
      <c r="G33" s="731" t="s">
        <v>283</v>
      </c>
    </row>
    <row r="34" spans="1:7" hidden="1" x14ac:dyDescent="0.2">
      <c r="A34" s="1280" t="s">
        <v>1268</v>
      </c>
      <c r="B34" s="1281"/>
      <c r="C34" s="736"/>
      <c r="D34" s="736">
        <f>SUM(D35:D45)</f>
        <v>0</v>
      </c>
      <c r="E34" s="736">
        <f>SUM(E35:E45)</f>
        <v>0</v>
      </c>
      <c r="F34" s="736">
        <f>SUM(F35:F45)</f>
        <v>43692123090176</v>
      </c>
      <c r="G34" s="737"/>
    </row>
    <row r="35" spans="1:7" hidden="1" x14ac:dyDescent="0.2">
      <c r="A35" s="753"/>
      <c r="B35" s="753"/>
      <c r="C35" s="740"/>
      <c r="D35" s="740"/>
      <c r="E35" s="737"/>
      <c r="F35" s="741">
        <f t="shared" ref="F35:F37" si="1">SUM(F36:F46)</f>
        <v>21846061545088</v>
      </c>
      <c r="G35" s="737"/>
    </row>
    <row r="36" spans="1:7" hidden="1" x14ac:dyDescent="0.2">
      <c r="A36" s="753"/>
      <c r="B36" s="753"/>
      <c r="C36" s="740"/>
      <c r="D36" s="740"/>
      <c r="E36" s="737"/>
      <c r="F36" s="741">
        <f t="shared" si="1"/>
        <v>10923030772544</v>
      </c>
      <c r="G36" s="737"/>
    </row>
    <row r="37" spans="1:7" hidden="1" x14ac:dyDescent="0.2">
      <c r="A37" s="753"/>
      <c r="B37" s="753"/>
      <c r="C37" s="740"/>
      <c r="D37" s="740"/>
      <c r="E37" s="737"/>
      <c r="F37" s="741">
        <f t="shared" si="1"/>
        <v>5461515386272</v>
      </c>
      <c r="G37" s="737"/>
    </row>
    <row r="38" spans="1:7" hidden="1" x14ac:dyDescent="0.2">
      <c r="A38" s="753"/>
      <c r="B38" s="753"/>
      <c r="C38" s="740"/>
      <c r="D38" s="740"/>
      <c r="E38" s="737"/>
      <c r="F38" s="741">
        <f t="shared" ref="F38:F45" si="2">SUM(F39:F48)</f>
        <v>2730757693136</v>
      </c>
      <c r="G38" s="737"/>
    </row>
    <row r="39" spans="1:7" hidden="1" x14ac:dyDescent="0.2">
      <c r="A39" s="753"/>
      <c r="B39" s="753"/>
      <c r="C39" s="740"/>
      <c r="D39" s="740"/>
      <c r="E39" s="737"/>
      <c r="F39" s="741">
        <f t="shared" si="2"/>
        <v>1365378846568</v>
      </c>
      <c r="G39" s="737"/>
    </row>
    <row r="40" spans="1:7" hidden="1" x14ac:dyDescent="0.2">
      <c r="A40" s="753"/>
      <c r="B40" s="753"/>
      <c r="C40" s="740"/>
      <c r="D40" s="740"/>
      <c r="E40" s="737"/>
      <c r="F40" s="741">
        <f t="shared" si="2"/>
        <v>688377297146</v>
      </c>
      <c r="G40" s="737"/>
    </row>
    <row r="41" spans="1:7" hidden="1" x14ac:dyDescent="0.2">
      <c r="A41" s="753"/>
      <c r="B41" s="753"/>
      <c r="C41" s="740"/>
      <c r="D41" s="740"/>
      <c r="E41" s="737"/>
      <c r="F41" s="741">
        <f t="shared" si="2"/>
        <v>347032585504</v>
      </c>
      <c r="G41" s="737"/>
    </row>
    <row r="42" spans="1:7" hidden="1" x14ac:dyDescent="0.2">
      <c r="A42" s="754"/>
      <c r="B42" s="754"/>
      <c r="C42" s="755"/>
      <c r="D42" s="740"/>
      <c r="E42" s="737"/>
      <c r="F42" s="741">
        <f t="shared" si="2"/>
        <v>174939651216</v>
      </c>
      <c r="G42" s="737"/>
    </row>
    <row r="43" spans="1:7" hidden="1" x14ac:dyDescent="0.2">
      <c r="A43" s="754"/>
      <c r="B43" s="754"/>
      <c r="C43" s="755"/>
      <c r="D43" s="740"/>
      <c r="E43" s="737"/>
      <c r="F43" s="741">
        <f t="shared" si="2"/>
        <v>88181504840</v>
      </c>
      <c r="G43" s="737"/>
    </row>
    <row r="44" spans="1:7" hidden="1" x14ac:dyDescent="0.2">
      <c r="A44" s="746"/>
      <c r="B44" s="746"/>
      <c r="C44" s="756"/>
      <c r="D44" s="740"/>
      <c r="E44" s="737"/>
      <c r="F44" s="741">
        <f t="shared" si="2"/>
        <v>44446592036</v>
      </c>
      <c r="G44" s="737"/>
    </row>
    <row r="45" spans="1:7" hidden="1" x14ac:dyDescent="0.2">
      <c r="A45" s="753"/>
      <c r="B45" s="753"/>
      <c r="C45" s="740"/>
      <c r="D45" s="740"/>
      <c r="E45" s="737"/>
      <c r="F45" s="741">
        <f t="shared" si="2"/>
        <v>22401215826</v>
      </c>
      <c r="G45" s="737"/>
    </row>
    <row r="46" spans="1:7" hidden="1" x14ac:dyDescent="0.2">
      <c r="A46" s="549"/>
      <c r="B46" s="549"/>
      <c r="C46" s="549"/>
      <c r="D46" s="752"/>
    </row>
    <row r="47" spans="1:7" hidden="1" x14ac:dyDescent="0.2">
      <c r="A47" s="522" t="s">
        <v>1266</v>
      </c>
      <c r="C47" s="1278"/>
      <c r="D47" s="1278"/>
    </row>
    <row r="48" spans="1:7" hidden="1" x14ac:dyDescent="0.2">
      <c r="A48" s="522" t="s">
        <v>1267</v>
      </c>
      <c r="C48" s="1279"/>
      <c r="D48" s="1279"/>
    </row>
    <row r="49" spans="1:7" ht="48" hidden="1" x14ac:dyDescent="0.2">
      <c r="A49" s="731" t="s">
        <v>474</v>
      </c>
      <c r="B49" s="731" t="s">
        <v>475</v>
      </c>
      <c r="C49" s="731" t="s">
        <v>476</v>
      </c>
      <c r="D49" s="731" t="s">
        <v>477</v>
      </c>
      <c r="E49" s="732" t="s">
        <v>682</v>
      </c>
      <c r="F49" s="732" t="s">
        <v>479</v>
      </c>
      <c r="G49" s="731" t="s">
        <v>283</v>
      </c>
    </row>
    <row r="50" spans="1:7" hidden="1" x14ac:dyDescent="0.2">
      <c r="A50" s="1280" t="s">
        <v>1268</v>
      </c>
      <c r="B50" s="1281"/>
      <c r="C50" s="736"/>
      <c r="D50" s="736">
        <f>SUM(D51:D61)</f>
        <v>0</v>
      </c>
      <c r="E50" s="736">
        <f>SUM(E51:E61)</f>
        <v>0</v>
      </c>
      <c r="F50" s="736">
        <f>SUM(F51:F61)</f>
        <v>11375747724</v>
      </c>
      <c r="G50" s="737"/>
    </row>
    <row r="51" spans="1:7" hidden="1" x14ac:dyDescent="0.2">
      <c r="A51" s="753"/>
      <c r="B51" s="753"/>
      <c r="C51" s="740"/>
      <c r="D51" s="740"/>
      <c r="E51" s="737"/>
      <c r="F51" s="741">
        <f t="shared" ref="F51:F60" si="3">SUM(F52:F62)</f>
        <v>5687873862</v>
      </c>
      <c r="G51" s="737"/>
    </row>
    <row r="52" spans="1:7" hidden="1" x14ac:dyDescent="0.2">
      <c r="A52" s="753"/>
      <c r="B52" s="753"/>
      <c r="C52" s="740"/>
      <c r="D52" s="740"/>
      <c r="E52" s="737"/>
      <c r="F52" s="741">
        <f t="shared" si="3"/>
        <v>2846716928</v>
      </c>
      <c r="G52" s="737"/>
    </row>
    <row r="53" spans="1:7" hidden="1" x14ac:dyDescent="0.2">
      <c r="A53" s="753"/>
      <c r="B53" s="753"/>
      <c r="C53" s="740"/>
      <c r="D53" s="740"/>
      <c r="E53" s="737"/>
      <c r="F53" s="741">
        <f t="shared" si="3"/>
        <v>1423358464</v>
      </c>
      <c r="G53" s="737"/>
    </row>
    <row r="54" spans="1:7" hidden="1" x14ac:dyDescent="0.2">
      <c r="A54" s="753"/>
      <c r="B54" s="753"/>
      <c r="C54" s="740"/>
      <c r="D54" s="740"/>
      <c r="E54" s="737"/>
      <c r="F54" s="741">
        <f t="shared" si="3"/>
        <v>711679232</v>
      </c>
      <c r="G54" s="737"/>
    </row>
    <row r="55" spans="1:7" hidden="1" x14ac:dyDescent="0.2">
      <c r="A55" s="753"/>
      <c r="B55" s="753"/>
      <c r="C55" s="740"/>
      <c r="D55" s="740"/>
      <c r="E55" s="737"/>
      <c r="F55" s="741">
        <f t="shared" si="3"/>
        <v>355839616</v>
      </c>
      <c r="G55" s="737"/>
    </row>
    <row r="56" spans="1:7" hidden="1" x14ac:dyDescent="0.2">
      <c r="A56" s="753"/>
      <c r="B56" s="753"/>
      <c r="C56" s="740"/>
      <c r="D56" s="740"/>
      <c r="E56" s="737"/>
      <c r="F56" s="741">
        <f t="shared" si="3"/>
        <v>177919808</v>
      </c>
      <c r="G56" s="737"/>
    </row>
    <row r="57" spans="1:7" hidden="1" x14ac:dyDescent="0.2">
      <c r="A57" s="753"/>
      <c r="B57" s="753"/>
      <c r="C57" s="740"/>
      <c r="D57" s="740"/>
      <c r="E57" s="737"/>
      <c r="F57" s="741">
        <f t="shared" si="3"/>
        <v>88959904</v>
      </c>
      <c r="G57" s="737"/>
    </row>
    <row r="58" spans="1:7" hidden="1" x14ac:dyDescent="0.2">
      <c r="A58" s="754"/>
      <c r="B58" s="754"/>
      <c r="C58" s="755"/>
      <c r="D58" s="740"/>
      <c r="E58" s="737"/>
      <c r="F58" s="741">
        <f t="shared" si="3"/>
        <v>44479952</v>
      </c>
      <c r="G58" s="737"/>
    </row>
    <row r="59" spans="1:7" hidden="1" x14ac:dyDescent="0.2">
      <c r="A59" s="754"/>
      <c r="B59" s="754"/>
      <c r="C59" s="755"/>
      <c r="D59" s="740"/>
      <c r="E59" s="737"/>
      <c r="F59" s="741">
        <f t="shared" si="3"/>
        <v>22239976</v>
      </c>
      <c r="G59" s="737"/>
    </row>
    <row r="60" spans="1:7" hidden="1" x14ac:dyDescent="0.2">
      <c r="A60" s="746"/>
      <c r="B60" s="746"/>
      <c r="C60" s="756"/>
      <c r="D60" s="740"/>
      <c r="E60" s="737"/>
      <c r="F60" s="741">
        <f t="shared" si="3"/>
        <v>11119988</v>
      </c>
      <c r="G60" s="737"/>
    </row>
    <row r="61" spans="1:7" hidden="1" x14ac:dyDescent="0.2">
      <c r="A61" s="753"/>
      <c r="B61" s="753"/>
      <c r="C61" s="740"/>
      <c r="D61" s="740"/>
      <c r="E61" s="737"/>
      <c r="F61" s="741">
        <f>SUM(F62:F71)</f>
        <v>5559994</v>
      </c>
      <c r="G61" s="737"/>
    </row>
    <row r="62" spans="1:7" hidden="1" x14ac:dyDescent="0.2">
      <c r="D62" s="757"/>
    </row>
    <row r="63" spans="1:7" hidden="1" x14ac:dyDescent="0.2">
      <c r="A63" s="1276" t="s">
        <v>1269</v>
      </c>
      <c r="B63" s="1277"/>
      <c r="C63" s="758"/>
      <c r="D63" s="759">
        <f>SUM(D13,D34,D50)</f>
        <v>5660558</v>
      </c>
      <c r="E63" s="759">
        <f>SUM(E13,E34,E50)</f>
        <v>100564</v>
      </c>
      <c r="F63" s="759">
        <f>D63-E63</f>
        <v>5559994</v>
      </c>
    </row>
    <row r="64" spans="1:7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</sheetData>
  <sheetProtection algorithmName="SHA-512" hashValue="+L07DWTtuYfF1DD4W5FkOP47gCnU9cHM7uR4mYODBvZGoIWAJxGR8REkN9x8jlMoY3FSKAmnU3/yR4o7mtetig==" saltValue="UbrIBXxkjG14R+AxfIycSw==" spinCount="100000" sheet="1" objects="1" scenarios="1"/>
  <mergeCells count="22">
    <mergeCell ref="A13:B13"/>
    <mergeCell ref="C6:D6"/>
    <mergeCell ref="C7:D7"/>
    <mergeCell ref="A8:G8"/>
    <mergeCell ref="C9:D9"/>
    <mergeCell ref="C11:D11"/>
    <mergeCell ref="B1:F1"/>
    <mergeCell ref="B2:F2"/>
    <mergeCell ref="B3:F3"/>
    <mergeCell ref="A63:B63"/>
    <mergeCell ref="C31:D31"/>
    <mergeCell ref="C32:D32"/>
    <mergeCell ref="A34:B34"/>
    <mergeCell ref="C47:D47"/>
    <mergeCell ref="C48:D48"/>
    <mergeCell ref="A50:B50"/>
    <mergeCell ref="A14:G14"/>
    <mergeCell ref="A15:B15"/>
    <mergeCell ref="A21:G21"/>
    <mergeCell ref="A22:B22"/>
    <mergeCell ref="A26:G26"/>
    <mergeCell ref="A27:B27"/>
  </mergeCells>
  <pageMargins left="0.78740157480314965" right="0.19685039370078741" top="0.51181102362204722" bottom="0.78740157480314965" header="0.23622047244094491" footer="0.51181102362204722"/>
  <pageSetup paperSize="9" scale="70" orientation="portrait" r:id="rId1"/>
  <headerFooter differentFirst="1">
    <oddFooter xml:space="preserve">&amp;L&amp;"Times New Roman,Regular"&amp;8&amp;D;   &amp;T&amp;R&amp;"Times New Roman,Regular"&amp;8&amp;P (&amp;N)
</oddFooter>
    <firstHeader>&amp;R&amp;"Times New Roman,Regular"&amp;9 52.pielikums Jūrmalas pilsētas domes
2015.gada 5.marta saistošajiem noteikumiem Nr.13
(protokols Nr.6, 11.punkts)</first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theme="7" tint="0.59999389629810485"/>
  </sheetPr>
  <dimension ref="A1:K283"/>
  <sheetViews>
    <sheetView view="pageLayout" zoomScaleNormal="100" workbookViewId="0">
      <selection activeCell="P1" sqref="P1"/>
    </sheetView>
  </sheetViews>
  <sheetFormatPr defaultRowHeight="12" outlineLevelCol="1" x14ac:dyDescent="0.2"/>
  <cols>
    <col min="1" max="1" width="5.140625" style="453" customWidth="1"/>
    <col min="2" max="2" width="41.140625" style="454" customWidth="1"/>
    <col min="3" max="3" width="10" style="500" customWidth="1"/>
    <col min="4" max="4" width="10.7109375" style="455" hidden="1" customWidth="1" outlineLevel="1"/>
    <col min="5" max="5" width="8.7109375" style="455" hidden="1" customWidth="1" outlineLevel="1"/>
    <col min="6" max="6" width="9" style="455" hidden="1" customWidth="1" outlineLevel="1"/>
    <col min="7" max="7" width="8.140625" style="456" hidden="1" customWidth="1" outlineLevel="1"/>
    <col min="8" max="8" width="9.28515625" style="455" customWidth="1" collapsed="1"/>
    <col min="9" max="9" width="8.140625" style="456" customWidth="1"/>
    <col min="10" max="10" width="25.85546875" style="456" hidden="1" customWidth="1" outlineLevel="1"/>
    <col min="11" max="11" width="9.140625" style="456" collapsed="1"/>
    <col min="12" max="16384" width="9.140625" style="456"/>
  </cols>
  <sheetData>
    <row r="1" spans="1:11" ht="16.5" x14ac:dyDescent="0.25">
      <c r="B1" s="1176" t="s">
        <v>584</v>
      </c>
      <c r="C1" s="1176"/>
      <c r="D1" s="1176"/>
      <c r="E1" s="1176"/>
      <c r="F1" s="1176"/>
      <c r="G1" s="1176"/>
      <c r="H1" s="1176"/>
      <c r="I1" s="1176"/>
    </row>
    <row r="2" spans="1:11" ht="16.5" x14ac:dyDescent="0.25">
      <c r="B2" s="1210" t="s">
        <v>585</v>
      </c>
      <c r="C2" s="1210"/>
      <c r="D2" s="1210"/>
      <c r="E2" s="1210"/>
      <c r="F2" s="1210"/>
      <c r="G2" s="1210"/>
      <c r="H2" s="1210"/>
      <c r="I2" s="1210"/>
    </row>
    <row r="3" spans="1:11" ht="16.5" x14ac:dyDescent="0.25">
      <c r="B3" s="1210" t="s">
        <v>586</v>
      </c>
      <c r="C3" s="1210"/>
      <c r="D3" s="1210"/>
      <c r="E3" s="1210"/>
      <c r="F3" s="1210"/>
      <c r="G3" s="1210"/>
      <c r="H3" s="1210"/>
      <c r="I3" s="1210"/>
    </row>
    <row r="6" spans="1:11" s="457" customFormat="1" ht="15.75" x14ac:dyDescent="0.25">
      <c r="A6" s="453" t="s">
        <v>468</v>
      </c>
      <c r="B6" s="454"/>
      <c r="C6" s="1290"/>
      <c r="D6" s="1290"/>
      <c r="E6" s="1290"/>
      <c r="F6" s="1290"/>
      <c r="G6" s="1290"/>
      <c r="H6" s="1290"/>
      <c r="I6" s="1290"/>
      <c r="J6" s="1290"/>
      <c r="K6" s="1290"/>
    </row>
    <row r="7" spans="1:11" s="457" customFormat="1" x14ac:dyDescent="0.2">
      <c r="A7" s="453" t="s">
        <v>469</v>
      </c>
      <c r="B7" s="454"/>
      <c r="C7" s="1291"/>
      <c r="D7" s="1291"/>
      <c r="E7" s="1291"/>
      <c r="F7" s="1291"/>
      <c r="G7" s="1291"/>
      <c r="H7" s="1291"/>
      <c r="I7" s="1291"/>
      <c r="J7" s="1291"/>
      <c r="K7" s="1291"/>
    </row>
    <row r="8" spans="1:11" s="457" customFormat="1" ht="15.75" x14ac:dyDescent="0.25">
      <c r="A8" s="1292" t="s">
        <v>470</v>
      </c>
      <c r="B8" s="1292"/>
      <c r="C8" s="1292"/>
      <c r="D8" s="1292"/>
      <c r="E8" s="1292"/>
      <c r="F8" s="1292"/>
      <c r="G8" s="1292"/>
      <c r="H8" s="1292"/>
      <c r="I8" s="1292"/>
      <c r="J8" s="1292"/>
      <c r="K8" s="1292"/>
    </row>
    <row r="9" spans="1:11" s="457" customFormat="1" x14ac:dyDescent="0.2">
      <c r="A9" s="453" t="s">
        <v>471</v>
      </c>
      <c r="B9" s="456"/>
      <c r="C9" s="1291"/>
      <c r="D9" s="1291"/>
      <c r="E9" s="1291"/>
      <c r="F9" s="1291"/>
      <c r="G9" s="1291"/>
      <c r="H9" s="1291"/>
      <c r="I9" s="1291"/>
      <c r="J9" s="1291"/>
      <c r="K9" s="1291"/>
    </row>
    <row r="10" spans="1:11" s="457" customFormat="1" x14ac:dyDescent="0.2">
      <c r="A10" s="453" t="s">
        <v>472</v>
      </c>
      <c r="B10" s="456"/>
      <c r="C10" s="1293"/>
      <c r="D10" s="1293"/>
      <c r="E10" s="1293"/>
      <c r="F10" s="1293"/>
      <c r="G10" s="1293"/>
      <c r="H10" s="1293"/>
      <c r="I10" s="1293"/>
      <c r="J10" s="1293"/>
      <c r="K10" s="1293"/>
    </row>
    <row r="11" spans="1:11" s="457" customFormat="1" x14ac:dyDescent="0.2">
      <c r="A11" s="453" t="s">
        <v>473</v>
      </c>
      <c r="B11" s="456"/>
      <c r="C11" s="1294"/>
      <c r="D11" s="1294"/>
      <c r="E11" s="1294"/>
      <c r="F11" s="1294"/>
      <c r="G11" s="1294"/>
      <c r="H11" s="1294"/>
      <c r="I11" s="1294"/>
      <c r="J11" s="1294"/>
      <c r="K11" s="1294"/>
    </row>
    <row r="12" spans="1:11" ht="36" customHeight="1" x14ac:dyDescent="0.2">
      <c r="A12" s="1300" t="s">
        <v>474</v>
      </c>
      <c r="B12" s="1302" t="s">
        <v>475</v>
      </c>
      <c r="C12" s="1304" t="s">
        <v>476</v>
      </c>
      <c r="D12" s="1306" t="s">
        <v>477</v>
      </c>
      <c r="E12" s="1307"/>
      <c r="F12" s="1306" t="s">
        <v>478</v>
      </c>
      <c r="G12" s="1307"/>
      <c r="H12" s="1306" t="s">
        <v>479</v>
      </c>
      <c r="I12" s="1307"/>
      <c r="J12" s="1295" t="s">
        <v>283</v>
      </c>
    </row>
    <row r="13" spans="1:11" ht="21" x14ac:dyDescent="0.2">
      <c r="A13" s="1301"/>
      <c r="B13" s="1303"/>
      <c r="C13" s="1305"/>
      <c r="D13" s="458" t="s">
        <v>480</v>
      </c>
      <c r="E13" s="458" t="s">
        <v>481</v>
      </c>
      <c r="F13" s="458" t="s">
        <v>480</v>
      </c>
      <c r="G13" s="458" t="s">
        <v>481</v>
      </c>
      <c r="H13" s="458" t="s">
        <v>480</v>
      </c>
      <c r="I13" s="458" t="s">
        <v>481</v>
      </c>
      <c r="J13" s="1296"/>
    </row>
    <row r="14" spans="1:11" x14ac:dyDescent="0.2">
      <c r="A14" s="1297" t="s">
        <v>482</v>
      </c>
      <c r="B14" s="1297"/>
      <c r="C14" s="459"/>
      <c r="D14" s="460">
        <f>D16+D34+D52+D66+D82+D109+D123+D140+D159+D174+D183+D210+D231+D270+D274</f>
        <v>198310</v>
      </c>
      <c r="E14" s="460">
        <f t="shared" ref="E14:I14" si="0">E16+E34+E52+E66+E82+E109+E123+E140+E159+E174+E183+E210+E231+E270+E274</f>
        <v>12000</v>
      </c>
      <c r="F14" s="460">
        <f t="shared" si="0"/>
        <v>1010</v>
      </c>
      <c r="G14" s="460">
        <f t="shared" si="0"/>
        <v>0</v>
      </c>
      <c r="H14" s="460">
        <f t="shared" si="0"/>
        <v>199320</v>
      </c>
      <c r="I14" s="460">
        <f t="shared" si="0"/>
        <v>12000</v>
      </c>
      <c r="J14" s="461"/>
    </row>
    <row r="15" spans="1:11" x14ac:dyDescent="0.2">
      <c r="A15" s="462"/>
      <c r="B15" s="463"/>
      <c r="C15" s="464"/>
      <c r="D15" s="465"/>
      <c r="E15" s="465"/>
      <c r="F15" s="465"/>
      <c r="G15" s="461"/>
      <c r="H15" s="465"/>
      <c r="I15" s="461"/>
      <c r="J15" s="461"/>
    </row>
    <row r="16" spans="1:11" ht="24" x14ac:dyDescent="0.2">
      <c r="A16" s="466">
        <v>1</v>
      </c>
      <c r="B16" s="467" t="s">
        <v>483</v>
      </c>
      <c r="C16" s="468"/>
      <c r="D16" s="461">
        <f>D17+D24+D26+D27+D28</f>
        <v>6939</v>
      </c>
      <c r="E16" s="461">
        <f>E17+E24+E26+E27+E28</f>
        <v>0</v>
      </c>
      <c r="F16" s="461">
        <f t="shared" ref="F16:I16" si="1">F17+F24+F26+F27+F28</f>
        <v>0</v>
      </c>
      <c r="G16" s="461">
        <f t="shared" si="1"/>
        <v>0</v>
      </c>
      <c r="H16" s="461">
        <f t="shared" si="1"/>
        <v>6939</v>
      </c>
      <c r="I16" s="461">
        <f t="shared" si="1"/>
        <v>0</v>
      </c>
      <c r="J16" s="461"/>
    </row>
    <row r="17" spans="1:10" x14ac:dyDescent="0.2">
      <c r="A17" s="1298">
        <v>1.1000000000000001</v>
      </c>
      <c r="B17" s="1298" t="s">
        <v>484</v>
      </c>
      <c r="C17" s="468"/>
      <c r="D17" s="461">
        <f>SUM(D18:D23)</f>
        <v>3269</v>
      </c>
      <c r="E17" s="469">
        <f t="shared" ref="E17:G17" si="2">SUM(E18:E23)</f>
        <v>0</v>
      </c>
      <c r="F17" s="461">
        <f t="shared" si="2"/>
        <v>0</v>
      </c>
      <c r="G17" s="461">
        <f t="shared" si="2"/>
        <v>0</v>
      </c>
      <c r="H17" s="461">
        <f>SUM(H18:H23)</f>
        <v>3269</v>
      </c>
      <c r="I17" s="461">
        <f>SUM(I18:I23)</f>
        <v>0</v>
      </c>
      <c r="J17" s="461"/>
    </row>
    <row r="18" spans="1:10" x14ac:dyDescent="0.2">
      <c r="A18" s="1298"/>
      <c r="B18" s="1298"/>
      <c r="C18" s="464">
        <v>2261</v>
      </c>
      <c r="D18" s="465">
        <v>1440</v>
      </c>
      <c r="E18" s="465"/>
      <c r="F18" s="465"/>
      <c r="G18" s="461"/>
      <c r="H18" s="465">
        <f>D18+F18</f>
        <v>1440</v>
      </c>
      <c r="I18" s="465">
        <f>E18+G18</f>
        <v>0</v>
      </c>
      <c r="J18" s="461"/>
    </row>
    <row r="19" spans="1:10" x14ac:dyDescent="0.2">
      <c r="A19" s="1298"/>
      <c r="B19" s="1298"/>
      <c r="C19" s="464">
        <v>2363</v>
      </c>
      <c r="D19" s="465">
        <v>1400</v>
      </c>
      <c r="E19" s="465"/>
      <c r="F19" s="465"/>
      <c r="G19" s="461"/>
      <c r="H19" s="465">
        <f t="shared" ref="H19:I33" si="3">D19+F19</f>
        <v>1400</v>
      </c>
      <c r="I19" s="465">
        <f t="shared" si="3"/>
        <v>0</v>
      </c>
      <c r="J19" s="461"/>
    </row>
    <row r="20" spans="1:10" x14ac:dyDescent="0.2">
      <c r="A20" s="1298"/>
      <c r="B20" s="1298"/>
      <c r="C20" s="464">
        <v>2111</v>
      </c>
      <c r="D20" s="465">
        <v>54</v>
      </c>
      <c r="E20" s="465"/>
      <c r="F20" s="465"/>
      <c r="G20" s="461"/>
      <c r="H20" s="465">
        <f t="shared" si="3"/>
        <v>54</v>
      </c>
      <c r="I20" s="465">
        <f t="shared" si="3"/>
        <v>0</v>
      </c>
      <c r="J20" s="461"/>
    </row>
    <row r="21" spans="1:10" x14ac:dyDescent="0.2">
      <c r="A21" s="1298"/>
      <c r="B21" s="1298"/>
      <c r="C21" s="464">
        <v>2341</v>
      </c>
      <c r="D21" s="465">
        <v>80</v>
      </c>
      <c r="E21" s="465"/>
      <c r="F21" s="465"/>
      <c r="G21" s="461"/>
      <c r="H21" s="465">
        <f t="shared" si="3"/>
        <v>80</v>
      </c>
      <c r="I21" s="465">
        <f t="shared" si="3"/>
        <v>0</v>
      </c>
      <c r="J21" s="461"/>
    </row>
    <row r="22" spans="1:10" x14ac:dyDescent="0.2">
      <c r="A22" s="1298"/>
      <c r="B22" s="1298"/>
      <c r="C22" s="464">
        <v>2370</v>
      </c>
      <c r="D22" s="465">
        <v>295</v>
      </c>
      <c r="E22" s="465"/>
      <c r="F22" s="465"/>
      <c r="G22" s="461"/>
      <c r="H22" s="465">
        <f t="shared" si="3"/>
        <v>295</v>
      </c>
      <c r="I22" s="465">
        <f t="shared" si="3"/>
        <v>0</v>
      </c>
      <c r="J22" s="461"/>
    </row>
    <row r="23" spans="1:10" x14ac:dyDescent="0.2">
      <c r="A23" s="1298"/>
      <c r="B23" s="1298"/>
      <c r="C23" s="464">
        <v>2322</v>
      </c>
      <c r="D23" s="465"/>
      <c r="E23" s="465"/>
      <c r="F23" s="465"/>
      <c r="G23" s="461"/>
      <c r="H23" s="465"/>
      <c r="I23" s="465"/>
      <c r="J23" s="461"/>
    </row>
    <row r="24" spans="1:10" x14ac:dyDescent="0.2">
      <c r="A24" s="1299">
        <v>1.2</v>
      </c>
      <c r="B24" s="1298" t="s">
        <v>485</v>
      </c>
      <c r="C24" s="470"/>
      <c r="D24" s="469">
        <f t="shared" ref="D24:G24" si="4">D25</f>
        <v>700</v>
      </c>
      <c r="E24" s="469">
        <f>E25</f>
        <v>0</v>
      </c>
      <c r="F24" s="469">
        <f t="shared" si="4"/>
        <v>0</v>
      </c>
      <c r="G24" s="469">
        <f t="shared" si="4"/>
        <v>0</v>
      </c>
      <c r="H24" s="461">
        <f>H25</f>
        <v>700</v>
      </c>
      <c r="I24" s="461">
        <f>I25</f>
        <v>0</v>
      </c>
      <c r="J24" s="461"/>
    </row>
    <row r="25" spans="1:10" x14ac:dyDescent="0.2">
      <c r="A25" s="1299"/>
      <c r="B25" s="1298"/>
      <c r="C25" s="464">
        <v>2363</v>
      </c>
      <c r="D25" s="465">
        <v>700</v>
      </c>
      <c r="E25" s="465"/>
      <c r="F25" s="465"/>
      <c r="G25" s="461"/>
      <c r="H25" s="465">
        <f t="shared" ref="H25:H27" si="5">D25+F25</f>
        <v>700</v>
      </c>
      <c r="I25" s="465">
        <f t="shared" si="3"/>
        <v>0</v>
      </c>
      <c r="J25" s="461"/>
    </row>
    <row r="26" spans="1:10" x14ac:dyDescent="0.2">
      <c r="A26" s="471">
        <v>1.3</v>
      </c>
      <c r="B26" s="472" t="s">
        <v>486</v>
      </c>
      <c r="C26" s="473">
        <v>2361</v>
      </c>
      <c r="D26" s="474">
        <v>400</v>
      </c>
      <c r="E26" s="475"/>
      <c r="F26" s="474"/>
      <c r="G26" s="461"/>
      <c r="H26" s="461">
        <f t="shared" si="5"/>
        <v>400</v>
      </c>
      <c r="I26" s="461">
        <f t="shared" si="3"/>
        <v>0</v>
      </c>
      <c r="J26" s="461"/>
    </row>
    <row r="27" spans="1:10" x14ac:dyDescent="0.2">
      <c r="A27" s="471">
        <v>1.4</v>
      </c>
      <c r="B27" s="472" t="s">
        <v>487</v>
      </c>
      <c r="C27" s="473">
        <v>2370</v>
      </c>
      <c r="D27" s="474">
        <v>200</v>
      </c>
      <c r="E27" s="475"/>
      <c r="F27" s="474"/>
      <c r="G27" s="461"/>
      <c r="H27" s="461">
        <f t="shared" si="5"/>
        <v>200</v>
      </c>
      <c r="I27" s="461">
        <f t="shared" si="3"/>
        <v>0</v>
      </c>
      <c r="J27" s="461"/>
    </row>
    <row r="28" spans="1:10" x14ac:dyDescent="0.2">
      <c r="A28" s="1299">
        <v>1.5</v>
      </c>
      <c r="B28" s="1298" t="s">
        <v>488</v>
      </c>
      <c r="C28" s="476"/>
      <c r="D28" s="474">
        <f>SUM(D29:D33)</f>
        <v>2370</v>
      </c>
      <c r="E28" s="477">
        <f>SUM(E29:E33)</f>
        <v>0</v>
      </c>
      <c r="F28" s="474">
        <f t="shared" ref="F28:I28" si="6">SUM(F29:F33)</f>
        <v>0</v>
      </c>
      <c r="G28" s="474">
        <f t="shared" si="6"/>
        <v>0</v>
      </c>
      <c r="H28" s="474">
        <f t="shared" si="6"/>
        <v>2370</v>
      </c>
      <c r="I28" s="474">
        <f t="shared" si="6"/>
        <v>0</v>
      </c>
      <c r="J28" s="461"/>
    </row>
    <row r="29" spans="1:10" x14ac:dyDescent="0.2">
      <c r="A29" s="1299"/>
      <c r="B29" s="1298"/>
      <c r="C29" s="478">
        <v>2279</v>
      </c>
      <c r="D29" s="475">
        <v>600</v>
      </c>
      <c r="E29" s="475"/>
      <c r="F29" s="475"/>
      <c r="G29" s="461"/>
      <c r="H29" s="465">
        <f t="shared" ref="H29:H33" si="7">D29+F29</f>
        <v>600</v>
      </c>
      <c r="I29" s="465">
        <f t="shared" si="3"/>
        <v>0</v>
      </c>
      <c r="J29" s="461"/>
    </row>
    <row r="30" spans="1:10" x14ac:dyDescent="0.2">
      <c r="A30" s="1299"/>
      <c r="B30" s="1298"/>
      <c r="C30" s="473">
        <v>2279</v>
      </c>
      <c r="D30" s="475">
        <v>50</v>
      </c>
      <c r="E30" s="475"/>
      <c r="F30" s="475"/>
      <c r="G30" s="461"/>
      <c r="H30" s="465">
        <f t="shared" si="7"/>
        <v>50</v>
      </c>
      <c r="I30" s="465">
        <f t="shared" si="3"/>
        <v>0</v>
      </c>
      <c r="J30" s="461"/>
    </row>
    <row r="31" spans="1:10" x14ac:dyDescent="0.2">
      <c r="A31" s="1299"/>
      <c r="B31" s="1298"/>
      <c r="C31" s="473">
        <v>2262</v>
      </c>
      <c r="D31" s="475">
        <v>1000</v>
      </c>
      <c r="E31" s="475"/>
      <c r="F31" s="475"/>
      <c r="G31" s="461"/>
      <c r="H31" s="465">
        <f t="shared" si="7"/>
        <v>1000</v>
      </c>
      <c r="I31" s="465">
        <f t="shared" si="3"/>
        <v>0</v>
      </c>
      <c r="J31" s="461"/>
    </row>
    <row r="32" spans="1:10" x14ac:dyDescent="0.2">
      <c r="A32" s="1299"/>
      <c r="B32" s="1298"/>
      <c r="C32" s="473">
        <v>2363</v>
      </c>
      <c r="D32" s="475">
        <v>672</v>
      </c>
      <c r="E32" s="475"/>
      <c r="F32" s="475"/>
      <c r="G32" s="461"/>
      <c r="H32" s="465">
        <f t="shared" si="7"/>
        <v>672</v>
      </c>
      <c r="I32" s="465">
        <f t="shared" si="3"/>
        <v>0</v>
      </c>
      <c r="J32" s="461"/>
    </row>
    <row r="33" spans="1:10" x14ac:dyDescent="0.2">
      <c r="A33" s="1299"/>
      <c r="B33" s="1298"/>
      <c r="C33" s="473">
        <v>2111</v>
      </c>
      <c r="D33" s="475">
        <v>48</v>
      </c>
      <c r="E33" s="475"/>
      <c r="F33" s="475"/>
      <c r="G33" s="461"/>
      <c r="H33" s="465">
        <f t="shared" si="7"/>
        <v>48</v>
      </c>
      <c r="I33" s="465">
        <f t="shared" si="3"/>
        <v>0</v>
      </c>
      <c r="J33" s="461"/>
    </row>
    <row r="34" spans="1:10" ht="24" x14ac:dyDescent="0.2">
      <c r="A34" s="479">
        <v>2</v>
      </c>
      <c r="B34" s="480" t="s">
        <v>489</v>
      </c>
      <c r="C34" s="459"/>
      <c r="D34" s="460">
        <f>D35+D36+D44+D49+D42</f>
        <v>13927</v>
      </c>
      <c r="E34" s="460">
        <f>E35+E36+E44+E49+E42</f>
        <v>0</v>
      </c>
      <c r="F34" s="460">
        <f t="shared" ref="F34:G34" si="8">F35+F36+F44+F49+F42</f>
        <v>0</v>
      </c>
      <c r="G34" s="461">
        <f t="shared" si="8"/>
        <v>0</v>
      </c>
      <c r="H34" s="460">
        <f>H35+H36+H44+H49+H42</f>
        <v>13927</v>
      </c>
      <c r="I34" s="460">
        <f>I35+I36+I44+I49+I42</f>
        <v>0</v>
      </c>
      <c r="J34" s="461"/>
    </row>
    <row r="35" spans="1:10" x14ac:dyDescent="0.2">
      <c r="A35" s="481">
        <v>2.1</v>
      </c>
      <c r="B35" s="482" t="s">
        <v>490</v>
      </c>
      <c r="C35" s="464">
        <v>2261</v>
      </c>
      <c r="D35" s="465">
        <v>500</v>
      </c>
      <c r="E35" s="465"/>
      <c r="F35" s="465"/>
      <c r="G35" s="461"/>
      <c r="H35" s="465">
        <f t="shared" ref="H35:I50" si="9">D35+F35</f>
        <v>500</v>
      </c>
      <c r="I35" s="465">
        <f t="shared" si="9"/>
        <v>0</v>
      </c>
      <c r="J35" s="461"/>
    </row>
    <row r="36" spans="1:10" x14ac:dyDescent="0.2">
      <c r="A36" s="1308">
        <v>2.2000000000000002</v>
      </c>
      <c r="B36" s="1298" t="s">
        <v>491</v>
      </c>
      <c r="C36" s="464"/>
      <c r="D36" s="483">
        <f>SUM(D37:D41)</f>
        <v>4915</v>
      </c>
      <c r="E36" s="483">
        <f>SUM(E37:E41)</f>
        <v>0</v>
      </c>
      <c r="F36" s="483">
        <f t="shared" ref="F36:I36" si="10">SUM(F37:F41)</f>
        <v>0</v>
      </c>
      <c r="G36" s="461">
        <f t="shared" si="10"/>
        <v>0</v>
      </c>
      <c r="H36" s="483">
        <f t="shared" si="10"/>
        <v>4915</v>
      </c>
      <c r="I36" s="483">
        <f t="shared" si="10"/>
        <v>0</v>
      </c>
      <c r="J36" s="461"/>
    </row>
    <row r="37" spans="1:10" x14ac:dyDescent="0.2">
      <c r="A37" s="1308"/>
      <c r="B37" s="1298"/>
      <c r="C37" s="464">
        <v>2279</v>
      </c>
      <c r="D37" s="465">
        <f>400+46</f>
        <v>446</v>
      </c>
      <c r="E37" s="465"/>
      <c r="F37" s="465"/>
      <c r="G37" s="461"/>
      <c r="H37" s="465">
        <f t="shared" ref="H37:H41" si="11">D37+F37</f>
        <v>446</v>
      </c>
      <c r="I37" s="465">
        <f t="shared" si="9"/>
        <v>0</v>
      </c>
      <c r="J37" s="461"/>
    </row>
    <row r="38" spans="1:10" x14ac:dyDescent="0.2">
      <c r="A38" s="1308"/>
      <c r="B38" s="1298"/>
      <c r="C38" s="484">
        <v>2262</v>
      </c>
      <c r="D38" s="465">
        <v>1800</v>
      </c>
      <c r="E38" s="465"/>
      <c r="F38" s="465"/>
      <c r="G38" s="461"/>
      <c r="H38" s="465">
        <f t="shared" si="11"/>
        <v>1800</v>
      </c>
      <c r="I38" s="465">
        <f t="shared" si="9"/>
        <v>0</v>
      </c>
      <c r="J38" s="461"/>
    </row>
    <row r="39" spans="1:10" x14ac:dyDescent="0.2">
      <c r="A39" s="1308"/>
      <c r="B39" s="1298"/>
      <c r="C39" s="485">
        <v>2363</v>
      </c>
      <c r="D39" s="465">
        <f>893+1050</f>
        <v>1943</v>
      </c>
      <c r="E39" s="465"/>
      <c r="F39" s="465"/>
      <c r="G39" s="461"/>
      <c r="H39" s="465">
        <f t="shared" si="11"/>
        <v>1943</v>
      </c>
      <c r="I39" s="465">
        <f t="shared" si="9"/>
        <v>0</v>
      </c>
      <c r="J39" s="461"/>
    </row>
    <row r="40" spans="1:10" x14ac:dyDescent="0.2">
      <c r="A40" s="1308"/>
      <c r="B40" s="1298"/>
      <c r="C40" s="485">
        <v>2261</v>
      </c>
      <c r="D40" s="465">
        <v>630</v>
      </c>
      <c r="E40" s="465"/>
      <c r="F40" s="465"/>
      <c r="G40" s="461"/>
      <c r="H40" s="465">
        <f t="shared" si="11"/>
        <v>630</v>
      </c>
      <c r="I40" s="465">
        <f t="shared" si="9"/>
        <v>0</v>
      </c>
      <c r="J40" s="461"/>
    </row>
    <row r="41" spans="1:10" x14ac:dyDescent="0.2">
      <c r="A41" s="1308"/>
      <c r="B41" s="1298"/>
      <c r="C41" s="485">
        <v>2111</v>
      </c>
      <c r="D41" s="475">
        <v>96</v>
      </c>
      <c r="E41" s="475"/>
      <c r="F41" s="475"/>
      <c r="G41" s="461"/>
      <c r="H41" s="465">
        <f t="shared" si="11"/>
        <v>96</v>
      </c>
      <c r="I41" s="465">
        <f t="shared" si="9"/>
        <v>0</v>
      </c>
      <c r="J41" s="461"/>
    </row>
    <row r="42" spans="1:10" x14ac:dyDescent="0.2">
      <c r="A42" s="1313">
        <v>2.2999999999999998</v>
      </c>
      <c r="B42" s="1298" t="s">
        <v>492</v>
      </c>
      <c r="C42" s="486"/>
      <c r="D42" s="461">
        <f t="shared" ref="D42:I42" si="12">D43</f>
        <v>2520</v>
      </c>
      <c r="E42" s="461">
        <f>E43</f>
        <v>0</v>
      </c>
      <c r="F42" s="461">
        <f t="shared" si="12"/>
        <v>0</v>
      </c>
      <c r="G42" s="461">
        <f t="shared" si="12"/>
        <v>0</v>
      </c>
      <c r="H42" s="461">
        <f t="shared" si="12"/>
        <v>2520</v>
      </c>
      <c r="I42" s="461">
        <f t="shared" si="12"/>
        <v>0</v>
      </c>
      <c r="J42" s="461"/>
    </row>
    <row r="43" spans="1:10" x14ac:dyDescent="0.2">
      <c r="A43" s="1313"/>
      <c r="B43" s="1298"/>
      <c r="C43" s="484">
        <v>2279</v>
      </c>
      <c r="D43" s="465">
        <v>2520</v>
      </c>
      <c r="E43" s="465"/>
      <c r="F43" s="465"/>
      <c r="G43" s="461"/>
      <c r="H43" s="465">
        <f t="shared" ref="H43" si="13">D43+F43</f>
        <v>2520</v>
      </c>
      <c r="I43" s="465">
        <f t="shared" si="9"/>
        <v>0</v>
      </c>
      <c r="J43" s="461"/>
    </row>
    <row r="44" spans="1:10" x14ac:dyDescent="0.2">
      <c r="A44" s="1308">
        <v>2.4</v>
      </c>
      <c r="B44" s="1298" t="s">
        <v>493</v>
      </c>
      <c r="C44" s="487"/>
      <c r="D44" s="461">
        <f>SUM(D45:D48)</f>
        <v>5292</v>
      </c>
      <c r="E44" s="461">
        <f>SUM(E45:E48)</f>
        <v>0</v>
      </c>
      <c r="F44" s="461">
        <f t="shared" ref="F44:I44" si="14">SUM(F45:F48)</f>
        <v>0</v>
      </c>
      <c r="G44" s="461">
        <f t="shared" si="14"/>
        <v>0</v>
      </c>
      <c r="H44" s="461">
        <f t="shared" si="14"/>
        <v>5292</v>
      </c>
      <c r="I44" s="461">
        <f t="shared" si="14"/>
        <v>0</v>
      </c>
      <c r="J44" s="461"/>
    </row>
    <row r="45" spans="1:10" x14ac:dyDescent="0.2">
      <c r="A45" s="1308"/>
      <c r="B45" s="1298"/>
      <c r="C45" s="485">
        <v>2261</v>
      </c>
      <c r="D45" s="465">
        <v>2688</v>
      </c>
      <c r="E45" s="465"/>
      <c r="F45" s="465"/>
      <c r="G45" s="461"/>
      <c r="H45" s="465">
        <f t="shared" ref="H45:H48" si="15">D45+F45</f>
        <v>2688</v>
      </c>
      <c r="I45" s="465">
        <f t="shared" si="9"/>
        <v>0</v>
      </c>
      <c r="J45" s="461"/>
    </row>
    <row r="46" spans="1:10" x14ac:dyDescent="0.2">
      <c r="A46" s="1308"/>
      <c r="B46" s="1298"/>
      <c r="C46" s="485">
        <v>2363</v>
      </c>
      <c r="D46" s="465">
        <v>2352</v>
      </c>
      <c r="E46" s="465"/>
      <c r="F46" s="465"/>
      <c r="G46" s="461"/>
      <c r="H46" s="465">
        <f t="shared" si="15"/>
        <v>2352</v>
      </c>
      <c r="I46" s="465">
        <f t="shared" si="9"/>
        <v>0</v>
      </c>
      <c r="J46" s="461"/>
    </row>
    <row r="47" spans="1:10" x14ac:dyDescent="0.2">
      <c r="A47" s="1308"/>
      <c r="B47" s="1298"/>
      <c r="C47" s="485">
        <v>2111</v>
      </c>
      <c r="D47" s="465">
        <v>132</v>
      </c>
      <c r="E47" s="465"/>
      <c r="F47" s="465"/>
      <c r="G47" s="461"/>
      <c r="H47" s="465">
        <f t="shared" si="15"/>
        <v>132</v>
      </c>
      <c r="I47" s="465">
        <f t="shared" si="9"/>
        <v>0</v>
      </c>
      <c r="J47" s="461"/>
    </row>
    <row r="48" spans="1:10" ht="15" customHeight="1" x14ac:dyDescent="0.2">
      <c r="A48" s="1308"/>
      <c r="B48" s="1298"/>
      <c r="C48" s="485">
        <v>2341</v>
      </c>
      <c r="D48" s="465">
        <v>120</v>
      </c>
      <c r="E48" s="465"/>
      <c r="F48" s="465"/>
      <c r="G48" s="461"/>
      <c r="H48" s="465">
        <f t="shared" si="15"/>
        <v>120</v>
      </c>
      <c r="I48" s="465">
        <f t="shared" si="9"/>
        <v>0</v>
      </c>
      <c r="J48" s="461"/>
    </row>
    <row r="49" spans="1:10" x14ac:dyDescent="0.2">
      <c r="A49" s="1309">
        <v>2.5</v>
      </c>
      <c r="B49" s="1310" t="s">
        <v>494</v>
      </c>
      <c r="C49" s="486"/>
      <c r="D49" s="461">
        <f>SUM(D50:D51)</f>
        <v>700</v>
      </c>
      <c r="E49" s="461">
        <f>SUM(E50:E51)</f>
        <v>0</v>
      </c>
      <c r="F49" s="461">
        <f t="shared" ref="F49:I49" si="16">SUM(F50:F51)</f>
        <v>0</v>
      </c>
      <c r="G49" s="461">
        <f t="shared" si="16"/>
        <v>0</v>
      </c>
      <c r="H49" s="461">
        <f t="shared" si="16"/>
        <v>700</v>
      </c>
      <c r="I49" s="461">
        <f t="shared" si="16"/>
        <v>0</v>
      </c>
      <c r="J49" s="461"/>
    </row>
    <row r="50" spans="1:10" x14ac:dyDescent="0.2">
      <c r="A50" s="1309"/>
      <c r="B50" s="1311"/>
      <c r="C50" s="485">
        <v>2363</v>
      </c>
      <c r="D50" s="465">
        <v>490</v>
      </c>
      <c r="E50" s="465"/>
      <c r="F50" s="465"/>
      <c r="G50" s="461"/>
      <c r="H50" s="465">
        <f t="shared" ref="H50:I51" si="17">D50+F50</f>
        <v>490</v>
      </c>
      <c r="I50" s="465">
        <f t="shared" si="9"/>
        <v>0</v>
      </c>
      <c r="J50" s="461"/>
    </row>
    <row r="51" spans="1:10" ht="15" customHeight="1" x14ac:dyDescent="0.2">
      <c r="A51" s="1309"/>
      <c r="B51" s="1312"/>
      <c r="C51" s="485">
        <v>2370</v>
      </c>
      <c r="D51" s="465">
        <v>210</v>
      </c>
      <c r="E51" s="465"/>
      <c r="F51" s="465"/>
      <c r="G51" s="461"/>
      <c r="H51" s="465">
        <f t="shared" si="17"/>
        <v>210</v>
      </c>
      <c r="I51" s="465">
        <f t="shared" si="17"/>
        <v>0</v>
      </c>
      <c r="J51" s="461"/>
    </row>
    <row r="52" spans="1:10" x14ac:dyDescent="0.2">
      <c r="A52" s="479">
        <v>3</v>
      </c>
      <c r="B52" s="488" t="s">
        <v>495</v>
      </c>
      <c r="C52" s="459"/>
      <c r="D52" s="460">
        <f>D53+D63</f>
        <v>12997</v>
      </c>
      <c r="E52" s="460">
        <f>E53+E63</f>
        <v>1000</v>
      </c>
      <c r="F52" s="460">
        <f t="shared" ref="F52:G52" si="18">F53+F63</f>
        <v>0</v>
      </c>
      <c r="G52" s="461">
        <f t="shared" si="18"/>
        <v>0</v>
      </c>
      <c r="H52" s="460">
        <f>H53+H63</f>
        <v>12997</v>
      </c>
      <c r="I52" s="461">
        <f>I53+I63</f>
        <v>1000</v>
      </c>
      <c r="J52" s="461"/>
    </row>
    <row r="53" spans="1:10" x14ac:dyDescent="0.2">
      <c r="A53" s="1232">
        <v>3.1</v>
      </c>
      <c r="B53" s="1298" t="s">
        <v>496</v>
      </c>
      <c r="C53" s="459"/>
      <c r="D53" s="460">
        <f>SUM(D54:D62)</f>
        <v>12417</v>
      </c>
      <c r="E53" s="460">
        <f>SUM(E54:E62)</f>
        <v>0</v>
      </c>
      <c r="F53" s="460">
        <f t="shared" ref="F53:I53" si="19">SUM(F54:F62)</f>
        <v>0</v>
      </c>
      <c r="G53" s="461">
        <f t="shared" si="19"/>
        <v>0</v>
      </c>
      <c r="H53" s="460">
        <f t="shared" si="19"/>
        <v>12417</v>
      </c>
      <c r="I53" s="461">
        <f t="shared" si="19"/>
        <v>0</v>
      </c>
      <c r="J53" s="461"/>
    </row>
    <row r="54" spans="1:10" x14ac:dyDescent="0.2">
      <c r="A54" s="1232"/>
      <c r="B54" s="1298"/>
      <c r="C54" s="489">
        <v>2361</v>
      </c>
      <c r="D54" s="490">
        <v>896</v>
      </c>
      <c r="E54" s="491"/>
      <c r="F54" s="490"/>
      <c r="G54" s="461"/>
      <c r="H54" s="465">
        <f t="shared" ref="H54:I65" si="20">D54+F54</f>
        <v>896</v>
      </c>
      <c r="I54" s="465">
        <f t="shared" si="20"/>
        <v>0</v>
      </c>
      <c r="J54" s="461"/>
    </row>
    <row r="55" spans="1:10" x14ac:dyDescent="0.2">
      <c r="A55" s="1232"/>
      <c r="B55" s="1298"/>
      <c r="C55" s="489">
        <v>2261</v>
      </c>
      <c r="D55" s="490">
        <v>6174</v>
      </c>
      <c r="E55" s="491"/>
      <c r="F55" s="490"/>
      <c r="G55" s="461"/>
      <c r="H55" s="465">
        <f t="shared" si="20"/>
        <v>6174</v>
      </c>
      <c r="I55" s="465">
        <f t="shared" si="20"/>
        <v>0</v>
      </c>
      <c r="J55" s="461"/>
    </row>
    <row r="56" spans="1:10" x14ac:dyDescent="0.2">
      <c r="A56" s="1232"/>
      <c r="B56" s="1298"/>
      <c r="C56" s="489">
        <v>2363</v>
      </c>
      <c r="D56" s="490">
        <v>2856</v>
      </c>
      <c r="E56" s="491"/>
      <c r="F56" s="490"/>
      <c r="G56" s="461"/>
      <c r="H56" s="465">
        <f t="shared" si="20"/>
        <v>2856</v>
      </c>
      <c r="I56" s="465">
        <f t="shared" si="20"/>
        <v>0</v>
      </c>
      <c r="J56" s="461"/>
    </row>
    <row r="57" spans="1:10" s="494" customFormat="1" x14ac:dyDescent="0.2">
      <c r="A57" s="1232"/>
      <c r="B57" s="1298"/>
      <c r="C57" s="489">
        <v>1150</v>
      </c>
      <c r="D57" s="492">
        <v>780</v>
      </c>
      <c r="E57" s="493"/>
      <c r="F57" s="492"/>
      <c r="G57" s="461"/>
      <c r="H57" s="465">
        <f t="shared" si="20"/>
        <v>780</v>
      </c>
      <c r="I57" s="465">
        <f t="shared" si="20"/>
        <v>0</v>
      </c>
      <c r="J57" s="461"/>
    </row>
    <row r="58" spans="1:10" s="494" customFormat="1" x14ac:dyDescent="0.2">
      <c r="A58" s="1232"/>
      <c r="B58" s="1298"/>
      <c r="C58" s="489">
        <v>1210</v>
      </c>
      <c r="D58" s="492">
        <v>184</v>
      </c>
      <c r="E58" s="493"/>
      <c r="F58" s="492"/>
      <c r="G58" s="461"/>
      <c r="H58" s="465">
        <f t="shared" si="20"/>
        <v>184</v>
      </c>
      <c r="I58" s="465">
        <f t="shared" si="20"/>
        <v>0</v>
      </c>
      <c r="J58" s="461"/>
    </row>
    <row r="59" spans="1:10" x14ac:dyDescent="0.2">
      <c r="A59" s="1232"/>
      <c r="B59" s="1298"/>
      <c r="C59" s="489">
        <v>2341</v>
      </c>
      <c r="D59" s="490">
        <v>70</v>
      </c>
      <c r="E59" s="491"/>
      <c r="F59" s="490"/>
      <c r="G59" s="461"/>
      <c r="H59" s="465">
        <f t="shared" si="20"/>
        <v>70</v>
      </c>
      <c r="I59" s="465">
        <f t="shared" si="20"/>
        <v>0</v>
      </c>
      <c r="J59" s="461"/>
    </row>
    <row r="60" spans="1:10" x14ac:dyDescent="0.2">
      <c r="A60" s="1232"/>
      <c r="B60" s="1298"/>
      <c r="C60" s="489">
        <v>2239</v>
      </c>
      <c r="D60" s="490">
        <v>84</v>
      </c>
      <c r="E60" s="491"/>
      <c r="F60" s="490"/>
      <c r="G60" s="461"/>
      <c r="H60" s="465">
        <f t="shared" si="20"/>
        <v>84</v>
      </c>
      <c r="I60" s="465">
        <f>E60+G60</f>
        <v>0</v>
      </c>
      <c r="J60" s="461"/>
    </row>
    <row r="61" spans="1:10" x14ac:dyDescent="0.2">
      <c r="A61" s="1232"/>
      <c r="B61" s="1298"/>
      <c r="C61" s="489">
        <v>2314</v>
      </c>
      <c r="D61" s="490">
        <f>700+40+157+56</f>
        <v>953</v>
      </c>
      <c r="E61" s="491"/>
      <c r="F61" s="490"/>
      <c r="G61" s="461"/>
      <c r="H61" s="465">
        <f t="shared" si="20"/>
        <v>953</v>
      </c>
      <c r="I61" s="465">
        <f t="shared" si="20"/>
        <v>0</v>
      </c>
      <c r="J61" s="461"/>
    </row>
    <row r="62" spans="1:10" x14ac:dyDescent="0.2">
      <c r="A62" s="1232"/>
      <c r="B62" s="1298"/>
      <c r="C62" s="489">
        <v>2262</v>
      </c>
      <c r="D62" s="490">
        <v>420</v>
      </c>
      <c r="E62" s="491"/>
      <c r="F62" s="490"/>
      <c r="G62" s="461"/>
      <c r="H62" s="465">
        <f t="shared" si="20"/>
        <v>420</v>
      </c>
      <c r="I62" s="465">
        <f t="shared" si="20"/>
        <v>0</v>
      </c>
      <c r="J62" s="461"/>
    </row>
    <row r="63" spans="1:10" x14ac:dyDescent="0.2">
      <c r="A63" s="1308">
        <v>3.2</v>
      </c>
      <c r="B63" s="1298" t="s">
        <v>497</v>
      </c>
      <c r="C63" s="495"/>
      <c r="D63" s="483">
        <f>SUM(D64:D65)</f>
        <v>580</v>
      </c>
      <c r="E63" s="483">
        <f>SUM(E64:E65)</f>
        <v>1000</v>
      </c>
      <c r="F63" s="483">
        <f t="shared" ref="F63:I63" si="21">SUM(F64:F65)</f>
        <v>0</v>
      </c>
      <c r="G63" s="461">
        <f t="shared" si="21"/>
        <v>0</v>
      </c>
      <c r="H63" s="483">
        <f t="shared" si="21"/>
        <v>580</v>
      </c>
      <c r="I63" s="483">
        <f t="shared" si="21"/>
        <v>1000</v>
      </c>
      <c r="J63" s="461"/>
    </row>
    <row r="64" spans="1:10" x14ac:dyDescent="0.2">
      <c r="A64" s="1308"/>
      <c r="B64" s="1298"/>
      <c r="C64" s="464">
        <v>2262</v>
      </c>
      <c r="D64" s="465">
        <v>140</v>
      </c>
      <c r="E64" s="465">
        <v>1000</v>
      </c>
      <c r="F64" s="465"/>
      <c r="G64" s="461"/>
      <c r="H64" s="465">
        <f t="shared" ref="H64:H65" si="22">D64+F64</f>
        <v>140</v>
      </c>
      <c r="I64" s="465">
        <f t="shared" si="20"/>
        <v>1000</v>
      </c>
      <c r="J64" s="461"/>
    </row>
    <row r="65" spans="1:10" x14ac:dyDescent="0.2">
      <c r="A65" s="1308"/>
      <c r="B65" s="1298"/>
      <c r="C65" s="464">
        <v>2279</v>
      </c>
      <c r="D65" s="465">
        <f>140+300</f>
        <v>440</v>
      </c>
      <c r="E65" s="465"/>
      <c r="F65" s="465"/>
      <c r="G65" s="461"/>
      <c r="H65" s="465">
        <f t="shared" si="22"/>
        <v>440</v>
      </c>
      <c r="I65" s="465">
        <f t="shared" si="20"/>
        <v>0</v>
      </c>
      <c r="J65" s="461"/>
    </row>
    <row r="66" spans="1:10" ht="24" x14ac:dyDescent="0.2">
      <c r="A66" s="479">
        <v>4</v>
      </c>
      <c r="B66" s="480" t="s">
        <v>498</v>
      </c>
      <c r="C66" s="459"/>
      <c r="D66" s="460">
        <f>D67+D73+D76</f>
        <v>10818</v>
      </c>
      <c r="E66" s="460">
        <f>E67+E73+E76</f>
        <v>0</v>
      </c>
      <c r="F66" s="460">
        <f t="shared" ref="F66:I66" si="23">F67+F73+F76</f>
        <v>0</v>
      </c>
      <c r="G66" s="461">
        <f t="shared" si="23"/>
        <v>0</v>
      </c>
      <c r="H66" s="460">
        <f t="shared" si="23"/>
        <v>10818</v>
      </c>
      <c r="I66" s="460">
        <f t="shared" si="23"/>
        <v>0</v>
      </c>
      <c r="J66" s="461"/>
    </row>
    <row r="67" spans="1:10" x14ac:dyDescent="0.2">
      <c r="A67" s="1308">
        <v>4.0999999999999996</v>
      </c>
      <c r="B67" s="1298" t="s">
        <v>499</v>
      </c>
      <c r="C67" s="496"/>
      <c r="D67" s="477">
        <f>SUM(D68:D72)</f>
        <v>4515</v>
      </c>
      <c r="E67" s="477">
        <f>SUM(E68:E72)</f>
        <v>0</v>
      </c>
      <c r="F67" s="477">
        <f t="shared" ref="F67:I67" si="24">SUM(F68:F72)</f>
        <v>0</v>
      </c>
      <c r="G67" s="461">
        <f t="shared" si="24"/>
        <v>0</v>
      </c>
      <c r="H67" s="477">
        <f t="shared" si="24"/>
        <v>4515</v>
      </c>
      <c r="I67" s="477">
        <f t="shared" si="24"/>
        <v>0</v>
      </c>
      <c r="J67" s="461"/>
    </row>
    <row r="68" spans="1:10" x14ac:dyDescent="0.2">
      <c r="A68" s="1308"/>
      <c r="B68" s="1298"/>
      <c r="C68" s="464">
        <v>2261</v>
      </c>
      <c r="D68" s="465">
        <v>2160</v>
      </c>
      <c r="E68" s="465"/>
      <c r="F68" s="465"/>
      <c r="G68" s="461"/>
      <c r="H68" s="465">
        <f t="shared" ref="H68:I81" si="25">D68+F68</f>
        <v>2160</v>
      </c>
      <c r="I68" s="465">
        <f t="shared" si="25"/>
        <v>0</v>
      </c>
      <c r="J68" s="461"/>
    </row>
    <row r="69" spans="1:10" x14ac:dyDescent="0.2">
      <c r="A69" s="1308"/>
      <c r="B69" s="1298"/>
      <c r="C69" s="464">
        <v>2363</v>
      </c>
      <c r="D69" s="465">
        <v>1890</v>
      </c>
      <c r="E69" s="465"/>
      <c r="F69" s="465"/>
      <c r="G69" s="461"/>
      <c r="H69" s="465">
        <f t="shared" si="25"/>
        <v>1890</v>
      </c>
      <c r="I69" s="465">
        <f t="shared" si="25"/>
        <v>0</v>
      </c>
      <c r="J69" s="461"/>
    </row>
    <row r="70" spans="1:10" x14ac:dyDescent="0.2">
      <c r="A70" s="1308"/>
      <c r="B70" s="1298"/>
      <c r="C70" s="464">
        <v>2111</v>
      </c>
      <c r="D70" s="465">
        <v>60</v>
      </c>
      <c r="E70" s="465"/>
      <c r="F70" s="465"/>
      <c r="G70" s="461"/>
      <c r="H70" s="465">
        <f t="shared" si="25"/>
        <v>60</v>
      </c>
      <c r="I70" s="465">
        <f t="shared" si="25"/>
        <v>0</v>
      </c>
      <c r="J70" s="461"/>
    </row>
    <row r="71" spans="1:10" x14ac:dyDescent="0.2">
      <c r="A71" s="1308"/>
      <c r="B71" s="1298"/>
      <c r="C71" s="464">
        <v>2341</v>
      </c>
      <c r="D71" s="465">
        <v>108</v>
      </c>
      <c r="E71" s="465"/>
      <c r="F71" s="465"/>
      <c r="G71" s="461"/>
      <c r="H71" s="465">
        <f t="shared" si="25"/>
        <v>108</v>
      </c>
      <c r="I71" s="465">
        <f t="shared" si="25"/>
        <v>0</v>
      </c>
      <c r="J71" s="461"/>
    </row>
    <row r="72" spans="1:10" x14ac:dyDescent="0.2">
      <c r="A72" s="1308"/>
      <c r="B72" s="1298"/>
      <c r="C72" s="464">
        <v>2370</v>
      </c>
      <c r="D72" s="465">
        <v>297</v>
      </c>
      <c r="E72" s="465"/>
      <c r="F72" s="465"/>
      <c r="G72" s="461"/>
      <c r="H72" s="465">
        <f t="shared" si="25"/>
        <v>297</v>
      </c>
      <c r="I72" s="465">
        <f t="shared" si="25"/>
        <v>0</v>
      </c>
      <c r="J72" s="461"/>
    </row>
    <row r="73" spans="1:10" x14ac:dyDescent="0.2">
      <c r="A73" s="1308">
        <v>4.2</v>
      </c>
      <c r="B73" s="1310" t="s">
        <v>500</v>
      </c>
      <c r="C73" s="496"/>
      <c r="D73" s="474">
        <f t="shared" ref="D73:I73" si="26">SUM(D74:D75)</f>
        <v>650</v>
      </c>
      <c r="E73" s="474">
        <f t="shared" si="26"/>
        <v>0</v>
      </c>
      <c r="F73" s="474">
        <f t="shared" si="26"/>
        <v>0</v>
      </c>
      <c r="G73" s="461">
        <f t="shared" si="26"/>
        <v>0</v>
      </c>
      <c r="H73" s="474">
        <f t="shared" si="26"/>
        <v>650</v>
      </c>
      <c r="I73" s="474">
        <f t="shared" si="26"/>
        <v>0</v>
      </c>
      <c r="J73" s="461"/>
    </row>
    <row r="74" spans="1:10" x14ac:dyDescent="0.2">
      <c r="A74" s="1308"/>
      <c r="B74" s="1311"/>
      <c r="C74" s="464">
        <v>2363</v>
      </c>
      <c r="D74" s="465">
        <v>455</v>
      </c>
      <c r="E74" s="465"/>
      <c r="F74" s="465"/>
      <c r="G74" s="461"/>
      <c r="H74" s="465">
        <f t="shared" ref="H74:H75" si="27">D74+F74</f>
        <v>455</v>
      </c>
      <c r="I74" s="465">
        <f t="shared" si="25"/>
        <v>0</v>
      </c>
      <c r="J74" s="461"/>
    </row>
    <row r="75" spans="1:10" x14ac:dyDescent="0.2">
      <c r="A75" s="1308"/>
      <c r="B75" s="1312"/>
      <c r="C75" s="464">
        <v>2370</v>
      </c>
      <c r="D75" s="465">
        <v>195</v>
      </c>
      <c r="E75" s="465"/>
      <c r="F75" s="465"/>
      <c r="G75" s="461"/>
      <c r="H75" s="465">
        <f t="shared" si="27"/>
        <v>195</v>
      </c>
      <c r="I75" s="465">
        <f t="shared" si="25"/>
        <v>0</v>
      </c>
      <c r="J75" s="461"/>
    </row>
    <row r="76" spans="1:10" x14ac:dyDescent="0.2">
      <c r="A76" s="1308">
        <v>4.3</v>
      </c>
      <c r="B76" s="1298" t="s">
        <v>488</v>
      </c>
      <c r="C76" s="496"/>
      <c r="D76" s="474">
        <f>SUM(D77:D81)</f>
        <v>5653</v>
      </c>
      <c r="E76" s="474">
        <f>SUM(E77:E81)</f>
        <v>0</v>
      </c>
      <c r="F76" s="474">
        <f t="shared" ref="F76:I76" si="28">SUM(F77:F81)</f>
        <v>0</v>
      </c>
      <c r="G76" s="461">
        <f t="shared" si="28"/>
        <v>0</v>
      </c>
      <c r="H76" s="474">
        <f t="shared" si="28"/>
        <v>5653</v>
      </c>
      <c r="I76" s="474">
        <f t="shared" si="28"/>
        <v>0</v>
      </c>
      <c r="J76" s="461"/>
    </row>
    <row r="77" spans="1:10" x14ac:dyDescent="0.2">
      <c r="A77" s="1308"/>
      <c r="B77" s="1298"/>
      <c r="C77" s="478">
        <v>2279</v>
      </c>
      <c r="D77" s="475">
        <f>600+50</f>
        <v>650</v>
      </c>
      <c r="E77" s="475"/>
      <c r="F77" s="475"/>
      <c r="G77" s="461"/>
      <c r="H77" s="465">
        <f t="shared" ref="H77:H81" si="29">D77+F77</f>
        <v>650</v>
      </c>
      <c r="I77" s="465">
        <f t="shared" si="25"/>
        <v>0</v>
      </c>
      <c r="J77" s="461"/>
    </row>
    <row r="78" spans="1:10" x14ac:dyDescent="0.2">
      <c r="A78" s="1308"/>
      <c r="B78" s="1298"/>
      <c r="C78" s="473">
        <v>2262</v>
      </c>
      <c r="D78" s="475">
        <v>2600</v>
      </c>
      <c r="E78" s="475"/>
      <c r="F78" s="475"/>
      <c r="G78" s="461"/>
      <c r="H78" s="465">
        <f t="shared" si="29"/>
        <v>2600</v>
      </c>
      <c r="I78" s="465">
        <f t="shared" si="25"/>
        <v>0</v>
      </c>
      <c r="J78" s="461"/>
    </row>
    <row r="79" spans="1:10" x14ac:dyDescent="0.2">
      <c r="A79" s="1308"/>
      <c r="B79" s="1298"/>
      <c r="C79" s="473">
        <v>2363</v>
      </c>
      <c r="D79" s="475">
        <f>294+945</f>
        <v>1239</v>
      </c>
      <c r="E79" s="475"/>
      <c r="F79" s="475"/>
      <c r="G79" s="461"/>
      <c r="H79" s="465">
        <f t="shared" si="29"/>
        <v>1239</v>
      </c>
      <c r="I79" s="465">
        <f t="shared" si="25"/>
        <v>0</v>
      </c>
      <c r="J79" s="461"/>
    </row>
    <row r="80" spans="1:10" x14ac:dyDescent="0.2">
      <c r="A80" s="1308"/>
      <c r="B80" s="1298"/>
      <c r="C80" s="473">
        <v>2261</v>
      </c>
      <c r="D80" s="475">
        <v>1080</v>
      </c>
      <c r="E80" s="475"/>
      <c r="F80" s="475"/>
      <c r="G80" s="461"/>
      <c r="H80" s="465">
        <f t="shared" si="29"/>
        <v>1080</v>
      </c>
      <c r="I80" s="465">
        <f t="shared" si="25"/>
        <v>0</v>
      </c>
      <c r="J80" s="461"/>
    </row>
    <row r="81" spans="1:10" x14ac:dyDescent="0.2">
      <c r="A81" s="1308"/>
      <c r="B81" s="1298"/>
      <c r="C81" s="473">
        <v>2111</v>
      </c>
      <c r="D81" s="475">
        <v>84</v>
      </c>
      <c r="E81" s="475"/>
      <c r="F81" s="475"/>
      <c r="G81" s="461"/>
      <c r="H81" s="465">
        <f t="shared" si="29"/>
        <v>84</v>
      </c>
      <c r="I81" s="465">
        <f t="shared" si="25"/>
        <v>0</v>
      </c>
      <c r="J81" s="461"/>
    </row>
    <row r="82" spans="1:10" ht="24" x14ac:dyDescent="0.2">
      <c r="A82" s="479">
        <v>5</v>
      </c>
      <c r="B82" s="480" t="s">
        <v>501</v>
      </c>
      <c r="C82" s="459"/>
      <c r="D82" s="460">
        <f>D83+D90+D92+D100+D104+D108</f>
        <v>13478</v>
      </c>
      <c r="E82" s="460">
        <f>E83+E90+E92+E100+E104+E108</f>
        <v>0</v>
      </c>
      <c r="F82" s="460">
        <f t="shared" ref="F82:I82" si="30">F83+F90+F92+F100+F104+F108</f>
        <v>0</v>
      </c>
      <c r="G82" s="461">
        <f t="shared" si="30"/>
        <v>0</v>
      </c>
      <c r="H82" s="460">
        <f t="shared" si="30"/>
        <v>13478</v>
      </c>
      <c r="I82" s="460">
        <f t="shared" si="30"/>
        <v>0</v>
      </c>
      <c r="J82" s="461"/>
    </row>
    <row r="83" spans="1:10" x14ac:dyDescent="0.2">
      <c r="A83" s="1308">
        <v>5.0999999999999996</v>
      </c>
      <c r="B83" s="1298" t="s">
        <v>502</v>
      </c>
      <c r="C83" s="496"/>
      <c r="D83" s="477">
        <f>SUM(D84:D89)</f>
        <v>5832</v>
      </c>
      <c r="E83" s="477">
        <f>SUM(E84:E89)</f>
        <v>0</v>
      </c>
      <c r="F83" s="477">
        <f t="shared" ref="F83:I83" si="31">SUM(F84:F89)</f>
        <v>0</v>
      </c>
      <c r="G83" s="461">
        <f t="shared" si="31"/>
        <v>0</v>
      </c>
      <c r="H83" s="477">
        <f t="shared" si="31"/>
        <v>5832</v>
      </c>
      <c r="I83" s="477">
        <f t="shared" si="31"/>
        <v>0</v>
      </c>
      <c r="J83" s="461"/>
    </row>
    <row r="84" spans="1:10" x14ac:dyDescent="0.2">
      <c r="A84" s="1308"/>
      <c r="B84" s="1298"/>
      <c r="C84" s="464">
        <v>2261</v>
      </c>
      <c r="D84" s="465">
        <v>2208</v>
      </c>
      <c r="E84" s="465"/>
      <c r="F84" s="465"/>
      <c r="G84" s="461"/>
      <c r="H84" s="465">
        <f t="shared" ref="H84:I101" si="32">D84+F84</f>
        <v>2208</v>
      </c>
      <c r="I84" s="465">
        <f t="shared" si="32"/>
        <v>0</v>
      </c>
      <c r="J84" s="461"/>
    </row>
    <row r="85" spans="1:10" x14ac:dyDescent="0.2">
      <c r="A85" s="1308"/>
      <c r="B85" s="1298"/>
      <c r="C85" s="464">
        <v>2363</v>
      </c>
      <c r="D85" s="465">
        <v>1932</v>
      </c>
      <c r="E85" s="465"/>
      <c r="F85" s="465"/>
      <c r="G85" s="461"/>
      <c r="H85" s="465">
        <f t="shared" si="32"/>
        <v>1932</v>
      </c>
      <c r="I85" s="465">
        <f t="shared" si="32"/>
        <v>0</v>
      </c>
      <c r="J85" s="461"/>
    </row>
    <row r="86" spans="1:10" x14ac:dyDescent="0.2">
      <c r="A86" s="1308"/>
      <c r="B86" s="1298"/>
      <c r="C86" s="464">
        <v>2111</v>
      </c>
      <c r="D86" s="465">
        <v>288</v>
      </c>
      <c r="E86" s="465"/>
      <c r="F86" s="465"/>
      <c r="G86" s="461"/>
      <c r="H86" s="465">
        <f t="shared" si="32"/>
        <v>288</v>
      </c>
      <c r="I86" s="465">
        <f t="shared" si="32"/>
        <v>0</v>
      </c>
      <c r="J86" s="461"/>
    </row>
    <row r="87" spans="1:10" x14ac:dyDescent="0.2">
      <c r="A87" s="1308"/>
      <c r="B87" s="1298"/>
      <c r="C87" s="464">
        <v>2341</v>
      </c>
      <c r="D87" s="465">
        <v>120</v>
      </c>
      <c r="E87" s="465"/>
      <c r="F87" s="465"/>
      <c r="G87" s="461"/>
      <c r="H87" s="465">
        <f t="shared" si="32"/>
        <v>120</v>
      </c>
      <c r="I87" s="465">
        <f t="shared" si="32"/>
        <v>0</v>
      </c>
      <c r="J87" s="461"/>
    </row>
    <row r="88" spans="1:10" x14ac:dyDescent="0.2">
      <c r="A88" s="1308"/>
      <c r="B88" s="1298"/>
      <c r="C88" s="464">
        <v>2370</v>
      </c>
      <c r="D88" s="465">
        <v>284</v>
      </c>
      <c r="E88" s="465"/>
      <c r="F88" s="465"/>
      <c r="G88" s="461"/>
      <c r="H88" s="465">
        <f t="shared" si="32"/>
        <v>284</v>
      </c>
      <c r="I88" s="465">
        <f t="shared" si="32"/>
        <v>0</v>
      </c>
      <c r="J88" s="461"/>
    </row>
    <row r="89" spans="1:10" x14ac:dyDescent="0.2">
      <c r="A89" s="1308"/>
      <c r="B89" s="1298"/>
      <c r="C89" s="464">
        <v>2262</v>
      </c>
      <c r="D89" s="465">
        <v>1000</v>
      </c>
      <c r="E89" s="465"/>
      <c r="F89" s="465"/>
      <c r="G89" s="461"/>
      <c r="H89" s="465">
        <f t="shared" si="32"/>
        <v>1000</v>
      </c>
      <c r="I89" s="465">
        <f t="shared" si="32"/>
        <v>0</v>
      </c>
      <c r="J89" s="461"/>
    </row>
    <row r="90" spans="1:10" x14ac:dyDescent="0.2">
      <c r="A90" s="1308">
        <v>5.2</v>
      </c>
      <c r="B90" s="1310" t="s">
        <v>503</v>
      </c>
      <c r="C90" s="496"/>
      <c r="D90" s="477">
        <f>SUM(D91:D91)</f>
        <v>420</v>
      </c>
      <c r="E90" s="477">
        <f>SUM(E91:E91)</f>
        <v>0</v>
      </c>
      <c r="F90" s="477">
        <f t="shared" ref="F90:I90" si="33">SUM(F91:F91)</f>
        <v>0</v>
      </c>
      <c r="G90" s="461">
        <f t="shared" si="33"/>
        <v>0</v>
      </c>
      <c r="H90" s="477">
        <f t="shared" si="33"/>
        <v>420</v>
      </c>
      <c r="I90" s="477">
        <f t="shared" si="33"/>
        <v>0</v>
      </c>
      <c r="J90" s="461"/>
    </row>
    <row r="91" spans="1:10" x14ac:dyDescent="0.2">
      <c r="A91" s="1308"/>
      <c r="B91" s="1312"/>
      <c r="C91" s="464">
        <v>2363</v>
      </c>
      <c r="D91" s="465">
        <v>420</v>
      </c>
      <c r="E91" s="465"/>
      <c r="F91" s="465"/>
      <c r="G91" s="461"/>
      <c r="H91" s="465">
        <f t="shared" ref="H91" si="34">D91+F91</f>
        <v>420</v>
      </c>
      <c r="I91" s="465">
        <f t="shared" si="32"/>
        <v>0</v>
      </c>
      <c r="J91" s="461"/>
    </row>
    <row r="92" spans="1:10" x14ac:dyDescent="0.2">
      <c r="A92" s="1308">
        <v>5.3</v>
      </c>
      <c r="B92" s="1298" t="s">
        <v>488</v>
      </c>
      <c r="C92" s="496"/>
      <c r="D92" s="477">
        <f>SUM(D93:D99)</f>
        <v>5206</v>
      </c>
      <c r="E92" s="477">
        <f>SUM(E93:E99)</f>
        <v>0</v>
      </c>
      <c r="F92" s="477">
        <f t="shared" ref="F92:I92" si="35">SUM(F93:F99)</f>
        <v>0</v>
      </c>
      <c r="G92" s="461">
        <f t="shared" si="35"/>
        <v>0</v>
      </c>
      <c r="H92" s="477">
        <f t="shared" si="35"/>
        <v>5206</v>
      </c>
      <c r="I92" s="477">
        <f t="shared" si="35"/>
        <v>0</v>
      </c>
      <c r="J92" s="461"/>
    </row>
    <row r="93" spans="1:10" x14ac:dyDescent="0.2">
      <c r="A93" s="1308"/>
      <c r="B93" s="1298"/>
      <c r="C93" s="478">
        <v>2279</v>
      </c>
      <c r="D93" s="475">
        <f>655+50</f>
        <v>705</v>
      </c>
      <c r="E93" s="475"/>
      <c r="F93" s="475"/>
      <c r="G93" s="461"/>
      <c r="H93" s="465">
        <f t="shared" ref="H93:H99" si="36">D93+F93</f>
        <v>705</v>
      </c>
      <c r="I93" s="465">
        <f t="shared" si="32"/>
        <v>0</v>
      </c>
      <c r="J93" s="461"/>
    </row>
    <row r="94" spans="1:10" x14ac:dyDescent="0.2">
      <c r="A94" s="1308"/>
      <c r="B94" s="1298"/>
      <c r="C94" s="473">
        <v>2262</v>
      </c>
      <c r="D94" s="475">
        <v>2480</v>
      </c>
      <c r="E94" s="475"/>
      <c r="F94" s="475"/>
      <c r="G94" s="461"/>
      <c r="H94" s="465">
        <f t="shared" si="36"/>
        <v>2480</v>
      </c>
      <c r="I94" s="465">
        <f t="shared" si="32"/>
        <v>0</v>
      </c>
      <c r="J94" s="461"/>
    </row>
    <row r="95" spans="1:10" x14ac:dyDescent="0.2">
      <c r="A95" s="1308"/>
      <c r="B95" s="1298"/>
      <c r="C95" s="473">
        <v>2363</v>
      </c>
      <c r="D95" s="475">
        <f>252+252</f>
        <v>504</v>
      </c>
      <c r="E95" s="475"/>
      <c r="F95" s="475"/>
      <c r="G95" s="461"/>
      <c r="H95" s="465">
        <f t="shared" si="36"/>
        <v>504</v>
      </c>
      <c r="I95" s="465">
        <f t="shared" si="32"/>
        <v>0</v>
      </c>
      <c r="J95" s="461"/>
    </row>
    <row r="96" spans="1:10" x14ac:dyDescent="0.2">
      <c r="A96" s="1308"/>
      <c r="B96" s="1298"/>
      <c r="C96" s="473">
        <v>2261</v>
      </c>
      <c r="D96" s="475">
        <v>288</v>
      </c>
      <c r="E96" s="475"/>
      <c r="F96" s="475"/>
      <c r="G96" s="461"/>
      <c r="H96" s="465">
        <f t="shared" si="36"/>
        <v>288</v>
      </c>
      <c r="I96" s="465">
        <f t="shared" si="32"/>
        <v>0</v>
      </c>
      <c r="J96" s="461"/>
    </row>
    <row r="97" spans="1:10" x14ac:dyDescent="0.2">
      <c r="A97" s="1308"/>
      <c r="B97" s="1298"/>
      <c r="C97" s="473">
        <v>2111</v>
      </c>
      <c r="D97" s="475">
        <v>54</v>
      </c>
      <c r="E97" s="475"/>
      <c r="F97" s="475"/>
      <c r="G97" s="461"/>
      <c r="H97" s="465">
        <f t="shared" si="36"/>
        <v>54</v>
      </c>
      <c r="I97" s="465">
        <f t="shared" si="32"/>
        <v>0</v>
      </c>
      <c r="J97" s="461"/>
    </row>
    <row r="98" spans="1:10" x14ac:dyDescent="0.2">
      <c r="A98" s="1308"/>
      <c r="B98" s="1298"/>
      <c r="C98" s="473">
        <v>2361</v>
      </c>
      <c r="D98" s="475">
        <v>600</v>
      </c>
      <c r="E98" s="475"/>
      <c r="F98" s="475"/>
      <c r="G98" s="461"/>
      <c r="H98" s="465">
        <f t="shared" si="36"/>
        <v>600</v>
      </c>
      <c r="I98" s="465">
        <f t="shared" si="32"/>
        <v>0</v>
      </c>
      <c r="J98" s="461"/>
    </row>
    <row r="99" spans="1:10" x14ac:dyDescent="0.2">
      <c r="A99" s="1308"/>
      <c r="B99" s="1298"/>
      <c r="C99" s="473">
        <v>2370</v>
      </c>
      <c r="D99" s="475">
        <v>575</v>
      </c>
      <c r="E99" s="475"/>
      <c r="F99" s="475"/>
      <c r="G99" s="461"/>
      <c r="H99" s="465">
        <f t="shared" si="36"/>
        <v>575</v>
      </c>
      <c r="I99" s="465">
        <f t="shared" si="32"/>
        <v>0</v>
      </c>
      <c r="J99" s="461"/>
    </row>
    <row r="100" spans="1:10" x14ac:dyDescent="0.2">
      <c r="A100" s="1308">
        <v>5.4</v>
      </c>
      <c r="B100" s="1298" t="s">
        <v>504</v>
      </c>
      <c r="C100" s="496"/>
      <c r="D100" s="477">
        <f t="shared" ref="D100:I100" si="37">SUM(D101:D103)</f>
        <v>760</v>
      </c>
      <c r="E100" s="477">
        <f>SUM(E101:E103)</f>
        <v>0</v>
      </c>
      <c r="F100" s="477">
        <f t="shared" si="37"/>
        <v>0</v>
      </c>
      <c r="G100" s="461">
        <f t="shared" si="37"/>
        <v>0</v>
      </c>
      <c r="H100" s="477">
        <f t="shared" si="37"/>
        <v>760</v>
      </c>
      <c r="I100" s="477">
        <f t="shared" si="37"/>
        <v>0</v>
      </c>
      <c r="J100" s="461"/>
    </row>
    <row r="101" spans="1:10" x14ac:dyDescent="0.2">
      <c r="A101" s="1308"/>
      <c r="B101" s="1298"/>
      <c r="C101" s="473">
        <v>2261</v>
      </c>
      <c r="D101" s="475">
        <v>192</v>
      </c>
      <c r="E101" s="475"/>
      <c r="F101" s="475"/>
      <c r="G101" s="461"/>
      <c r="H101" s="465">
        <f t="shared" ref="H101:I108" si="38">D101+F101</f>
        <v>192</v>
      </c>
      <c r="I101" s="465">
        <f t="shared" si="32"/>
        <v>0</v>
      </c>
      <c r="J101" s="461"/>
    </row>
    <row r="102" spans="1:10" x14ac:dyDescent="0.2">
      <c r="A102" s="1308"/>
      <c r="B102" s="1298"/>
      <c r="C102" s="473">
        <v>2363</v>
      </c>
      <c r="D102" s="475">
        <v>168</v>
      </c>
      <c r="E102" s="475"/>
      <c r="F102" s="475"/>
      <c r="G102" s="461"/>
      <c r="H102" s="465">
        <f t="shared" si="38"/>
        <v>168</v>
      </c>
      <c r="I102" s="465">
        <f t="shared" si="38"/>
        <v>0</v>
      </c>
      <c r="J102" s="461"/>
    </row>
    <row r="103" spans="1:10" x14ac:dyDescent="0.2">
      <c r="A103" s="1308"/>
      <c r="B103" s="1298"/>
      <c r="C103" s="473">
        <v>2262</v>
      </c>
      <c r="D103" s="475">
        <v>400</v>
      </c>
      <c r="E103" s="475"/>
      <c r="F103" s="475"/>
      <c r="G103" s="461"/>
      <c r="H103" s="465">
        <f t="shared" si="38"/>
        <v>400</v>
      </c>
      <c r="I103" s="465">
        <f t="shared" si="38"/>
        <v>0</v>
      </c>
      <c r="J103" s="461"/>
    </row>
    <row r="104" spans="1:10" x14ac:dyDescent="0.2">
      <c r="A104" s="1308">
        <v>5.5</v>
      </c>
      <c r="B104" s="1298" t="s">
        <v>505</v>
      </c>
      <c r="C104" s="496"/>
      <c r="D104" s="474">
        <f>SUM(D105:D107)</f>
        <v>760</v>
      </c>
      <c r="E104" s="477">
        <f t="shared" ref="E104:I104" si="39">SUM(E105:E107)</f>
        <v>0</v>
      </c>
      <c r="F104" s="474">
        <f t="shared" si="39"/>
        <v>0</v>
      </c>
      <c r="G104" s="461">
        <f t="shared" si="39"/>
        <v>0</v>
      </c>
      <c r="H104" s="474">
        <f t="shared" si="39"/>
        <v>760</v>
      </c>
      <c r="I104" s="474">
        <f t="shared" si="39"/>
        <v>0</v>
      </c>
      <c r="J104" s="461"/>
    </row>
    <row r="105" spans="1:10" x14ac:dyDescent="0.2">
      <c r="A105" s="1308"/>
      <c r="B105" s="1298"/>
      <c r="C105" s="473">
        <v>2261</v>
      </c>
      <c r="D105" s="475">
        <v>192</v>
      </c>
      <c r="E105" s="475"/>
      <c r="F105" s="475"/>
      <c r="G105" s="461"/>
      <c r="H105" s="465">
        <f t="shared" ref="H105:H107" si="40">D105+F105</f>
        <v>192</v>
      </c>
      <c r="I105" s="465">
        <f t="shared" si="38"/>
        <v>0</v>
      </c>
      <c r="J105" s="461"/>
    </row>
    <row r="106" spans="1:10" x14ac:dyDescent="0.2">
      <c r="A106" s="1308"/>
      <c r="B106" s="1298"/>
      <c r="C106" s="473">
        <v>2363</v>
      </c>
      <c r="D106" s="475">
        <v>168</v>
      </c>
      <c r="E106" s="475"/>
      <c r="F106" s="475"/>
      <c r="G106" s="461"/>
      <c r="H106" s="465">
        <f>D106+F106</f>
        <v>168</v>
      </c>
      <c r="I106" s="465">
        <f t="shared" si="38"/>
        <v>0</v>
      </c>
      <c r="J106" s="461"/>
    </row>
    <row r="107" spans="1:10" x14ac:dyDescent="0.2">
      <c r="A107" s="1308"/>
      <c r="B107" s="1298"/>
      <c r="C107" s="473">
        <v>2262</v>
      </c>
      <c r="D107" s="475">
        <v>400</v>
      </c>
      <c r="E107" s="475"/>
      <c r="F107" s="475"/>
      <c r="G107" s="461"/>
      <c r="H107" s="465">
        <f t="shared" si="40"/>
        <v>400</v>
      </c>
      <c r="I107" s="465">
        <f t="shared" si="38"/>
        <v>0</v>
      </c>
      <c r="J107" s="461"/>
    </row>
    <row r="108" spans="1:10" x14ac:dyDescent="0.2">
      <c r="A108" s="481">
        <v>5.6</v>
      </c>
      <c r="B108" s="472" t="s">
        <v>506</v>
      </c>
      <c r="C108" s="464">
        <v>2261</v>
      </c>
      <c r="D108" s="461">
        <v>500</v>
      </c>
      <c r="E108" s="461"/>
      <c r="F108" s="461"/>
      <c r="G108" s="461"/>
      <c r="H108" s="461">
        <f>D108+F108</f>
        <v>500</v>
      </c>
      <c r="I108" s="461">
        <f t="shared" si="38"/>
        <v>0</v>
      </c>
      <c r="J108" s="461"/>
    </row>
    <row r="109" spans="1:10" x14ac:dyDescent="0.2">
      <c r="A109" s="497">
        <v>6</v>
      </c>
      <c r="B109" s="488" t="s">
        <v>507</v>
      </c>
      <c r="C109" s="459"/>
      <c r="D109" s="460">
        <f>D110+D120</f>
        <v>13997</v>
      </c>
      <c r="E109" s="460">
        <f>E110+E120</f>
        <v>0</v>
      </c>
      <c r="F109" s="460">
        <f t="shared" ref="F109:I109" si="41">F110+F120</f>
        <v>0</v>
      </c>
      <c r="G109" s="461">
        <f t="shared" si="41"/>
        <v>0</v>
      </c>
      <c r="H109" s="460">
        <f t="shared" si="41"/>
        <v>13997</v>
      </c>
      <c r="I109" s="461">
        <f t="shared" si="41"/>
        <v>0</v>
      </c>
      <c r="J109" s="461"/>
    </row>
    <row r="110" spans="1:10" x14ac:dyDescent="0.2">
      <c r="A110" s="1308">
        <v>6.1</v>
      </c>
      <c r="B110" s="1298" t="s">
        <v>496</v>
      </c>
      <c r="C110" s="459"/>
      <c r="D110" s="460">
        <f>SUM(D111:D119)</f>
        <v>12417</v>
      </c>
      <c r="E110" s="460">
        <f>SUM(E111:E119)</f>
        <v>0</v>
      </c>
      <c r="F110" s="460">
        <f t="shared" ref="F110:I110" si="42">SUM(F111:F119)</f>
        <v>0</v>
      </c>
      <c r="G110" s="461">
        <f t="shared" si="42"/>
        <v>0</v>
      </c>
      <c r="H110" s="460">
        <f t="shared" si="42"/>
        <v>12417</v>
      </c>
      <c r="I110" s="461">
        <f t="shared" si="42"/>
        <v>0</v>
      </c>
      <c r="J110" s="461"/>
    </row>
    <row r="111" spans="1:10" x14ac:dyDescent="0.2">
      <c r="A111" s="1308"/>
      <c r="B111" s="1298"/>
      <c r="C111" s="489">
        <v>2261</v>
      </c>
      <c r="D111" s="490">
        <v>6174</v>
      </c>
      <c r="E111" s="491"/>
      <c r="F111" s="490"/>
      <c r="G111" s="461"/>
      <c r="H111" s="465">
        <f t="shared" ref="H111:I122" si="43">D111+F111</f>
        <v>6174</v>
      </c>
      <c r="I111" s="465">
        <f t="shared" si="43"/>
        <v>0</v>
      </c>
      <c r="J111" s="461"/>
    </row>
    <row r="112" spans="1:10" ht="15" customHeight="1" x14ac:dyDescent="0.2">
      <c r="A112" s="1308"/>
      <c r="B112" s="1298"/>
      <c r="C112" s="489">
        <v>2363</v>
      </c>
      <c r="D112" s="490">
        <v>2856</v>
      </c>
      <c r="E112" s="491"/>
      <c r="F112" s="490"/>
      <c r="G112" s="461"/>
      <c r="H112" s="465">
        <f t="shared" si="43"/>
        <v>2856</v>
      </c>
      <c r="I112" s="465">
        <f t="shared" si="43"/>
        <v>0</v>
      </c>
      <c r="J112" s="461"/>
    </row>
    <row r="113" spans="1:10" s="500" customFormat="1" ht="15" customHeight="1" x14ac:dyDescent="0.2">
      <c r="A113" s="1308"/>
      <c r="B113" s="1298"/>
      <c r="C113" s="489">
        <v>1150</v>
      </c>
      <c r="D113" s="498">
        <v>780</v>
      </c>
      <c r="E113" s="499"/>
      <c r="F113" s="498"/>
      <c r="G113" s="461"/>
      <c r="H113" s="465">
        <f t="shared" si="43"/>
        <v>780</v>
      </c>
      <c r="I113" s="465">
        <f t="shared" si="43"/>
        <v>0</v>
      </c>
      <c r="J113" s="461"/>
    </row>
    <row r="114" spans="1:10" s="500" customFormat="1" ht="15" customHeight="1" x14ac:dyDescent="0.2">
      <c r="A114" s="1308"/>
      <c r="B114" s="1298"/>
      <c r="C114" s="489">
        <v>1210</v>
      </c>
      <c r="D114" s="498">
        <v>184</v>
      </c>
      <c r="E114" s="499"/>
      <c r="F114" s="498"/>
      <c r="G114" s="461"/>
      <c r="H114" s="465">
        <f t="shared" si="43"/>
        <v>184</v>
      </c>
      <c r="I114" s="465">
        <f t="shared" si="43"/>
        <v>0</v>
      </c>
      <c r="J114" s="461"/>
    </row>
    <row r="115" spans="1:10" ht="15" customHeight="1" x14ac:dyDescent="0.2">
      <c r="A115" s="1308"/>
      <c r="B115" s="1298"/>
      <c r="C115" s="489">
        <v>2341</v>
      </c>
      <c r="D115" s="490">
        <v>70</v>
      </c>
      <c r="E115" s="491"/>
      <c r="F115" s="490"/>
      <c r="G115" s="461"/>
      <c r="H115" s="465">
        <f t="shared" si="43"/>
        <v>70</v>
      </c>
      <c r="I115" s="465">
        <f t="shared" si="43"/>
        <v>0</v>
      </c>
      <c r="J115" s="461"/>
    </row>
    <row r="116" spans="1:10" ht="15" customHeight="1" x14ac:dyDescent="0.2">
      <c r="A116" s="1308"/>
      <c r="B116" s="1298"/>
      <c r="C116" s="489">
        <v>2239</v>
      </c>
      <c r="D116" s="490">
        <v>84</v>
      </c>
      <c r="E116" s="491"/>
      <c r="F116" s="490"/>
      <c r="G116" s="461"/>
      <c r="H116" s="465">
        <f t="shared" si="43"/>
        <v>84</v>
      </c>
      <c r="I116" s="465">
        <f>E116+G116</f>
        <v>0</v>
      </c>
      <c r="J116" s="461"/>
    </row>
    <row r="117" spans="1:10" x14ac:dyDescent="0.2">
      <c r="A117" s="1308"/>
      <c r="B117" s="1298"/>
      <c r="C117" s="489">
        <v>2314</v>
      </c>
      <c r="D117" s="490">
        <f>700+40+157+56</f>
        <v>953</v>
      </c>
      <c r="E117" s="491"/>
      <c r="F117" s="490"/>
      <c r="G117" s="461"/>
      <c r="H117" s="465">
        <f t="shared" si="43"/>
        <v>953</v>
      </c>
      <c r="I117" s="465">
        <f t="shared" si="43"/>
        <v>0</v>
      </c>
      <c r="J117" s="461"/>
    </row>
    <row r="118" spans="1:10" x14ac:dyDescent="0.2">
      <c r="A118" s="1308"/>
      <c r="B118" s="1298"/>
      <c r="C118" s="489">
        <v>2361</v>
      </c>
      <c r="D118" s="490">
        <v>896</v>
      </c>
      <c r="E118" s="491"/>
      <c r="F118" s="490"/>
      <c r="G118" s="461"/>
      <c r="H118" s="465">
        <f t="shared" si="43"/>
        <v>896</v>
      </c>
      <c r="I118" s="465">
        <f t="shared" si="43"/>
        <v>0</v>
      </c>
      <c r="J118" s="461"/>
    </row>
    <row r="119" spans="1:10" x14ac:dyDescent="0.2">
      <c r="A119" s="1308"/>
      <c r="B119" s="1298"/>
      <c r="C119" s="489">
        <v>2262</v>
      </c>
      <c r="D119" s="490">
        <v>420</v>
      </c>
      <c r="E119" s="491"/>
      <c r="F119" s="490"/>
      <c r="G119" s="461"/>
      <c r="H119" s="465">
        <f t="shared" si="43"/>
        <v>420</v>
      </c>
      <c r="I119" s="465">
        <f t="shared" si="43"/>
        <v>0</v>
      </c>
      <c r="J119" s="461"/>
    </row>
    <row r="120" spans="1:10" x14ac:dyDescent="0.2">
      <c r="A120" s="1308" t="s">
        <v>508</v>
      </c>
      <c r="B120" s="1298" t="s">
        <v>497</v>
      </c>
      <c r="C120" s="495"/>
      <c r="D120" s="483">
        <f t="shared" ref="D120:I120" si="44">SUM(D121:D122)</f>
        <v>1580</v>
      </c>
      <c r="E120" s="483">
        <f>SUM(E121:E122)</f>
        <v>0</v>
      </c>
      <c r="F120" s="483">
        <f t="shared" si="44"/>
        <v>0</v>
      </c>
      <c r="G120" s="461">
        <f t="shared" si="44"/>
        <v>0</v>
      </c>
      <c r="H120" s="483">
        <f t="shared" si="44"/>
        <v>1580</v>
      </c>
      <c r="I120" s="483">
        <f t="shared" si="44"/>
        <v>0</v>
      </c>
      <c r="J120" s="461"/>
    </row>
    <row r="121" spans="1:10" ht="15" customHeight="1" x14ac:dyDescent="0.2">
      <c r="A121" s="1308"/>
      <c r="B121" s="1298"/>
      <c r="C121" s="464">
        <v>2262</v>
      </c>
      <c r="D121" s="465">
        <v>1140</v>
      </c>
      <c r="E121" s="465"/>
      <c r="F121" s="465"/>
      <c r="G121" s="461"/>
      <c r="H121" s="465">
        <f t="shared" ref="H121:H122" si="45">D121+F121</f>
        <v>1140</v>
      </c>
      <c r="I121" s="465">
        <f t="shared" si="43"/>
        <v>0</v>
      </c>
      <c r="J121" s="461"/>
    </row>
    <row r="122" spans="1:10" x14ac:dyDescent="0.2">
      <c r="A122" s="1308"/>
      <c r="B122" s="1298"/>
      <c r="C122" s="464">
        <v>2279</v>
      </c>
      <c r="D122" s="465">
        <f>140+300</f>
        <v>440</v>
      </c>
      <c r="E122" s="465"/>
      <c r="F122" s="465"/>
      <c r="G122" s="461"/>
      <c r="H122" s="465">
        <f t="shared" si="45"/>
        <v>440</v>
      </c>
      <c r="I122" s="465">
        <f t="shared" si="43"/>
        <v>0</v>
      </c>
      <c r="J122" s="461"/>
    </row>
    <row r="123" spans="1:10" ht="24" x14ac:dyDescent="0.2">
      <c r="A123" s="497">
        <v>7</v>
      </c>
      <c r="B123" s="480" t="s">
        <v>509</v>
      </c>
      <c r="C123" s="459"/>
      <c r="D123" s="460">
        <f>D124+D128+D129+D130+D132+D134+D137</f>
        <v>9238</v>
      </c>
      <c r="E123" s="460">
        <f>E124+E128+E129+E130+E132+E134+E137</f>
        <v>0</v>
      </c>
      <c r="F123" s="460">
        <f t="shared" ref="F123:I123" si="46">F124+F128+F129+F130+F132+F134+F137</f>
        <v>0</v>
      </c>
      <c r="G123" s="461">
        <f t="shared" si="46"/>
        <v>0</v>
      </c>
      <c r="H123" s="460">
        <f t="shared" si="46"/>
        <v>9238</v>
      </c>
      <c r="I123" s="460">
        <f t="shared" si="46"/>
        <v>0</v>
      </c>
      <c r="J123" s="461"/>
    </row>
    <row r="124" spans="1:10" x14ac:dyDescent="0.2">
      <c r="A124" s="1299">
        <v>7.1</v>
      </c>
      <c r="B124" s="1298" t="s">
        <v>510</v>
      </c>
      <c r="C124" s="501"/>
      <c r="D124" s="474">
        <f>SUM(D125:D127)</f>
        <v>556</v>
      </c>
      <c r="E124" s="474">
        <f t="shared" ref="E124:I124" si="47">SUM(E125:E127)</f>
        <v>0</v>
      </c>
      <c r="F124" s="474">
        <f t="shared" si="47"/>
        <v>0</v>
      </c>
      <c r="G124" s="461">
        <f t="shared" si="47"/>
        <v>0</v>
      </c>
      <c r="H124" s="474">
        <f t="shared" si="47"/>
        <v>556</v>
      </c>
      <c r="I124" s="474">
        <f t="shared" si="47"/>
        <v>0</v>
      </c>
      <c r="J124" s="461"/>
    </row>
    <row r="125" spans="1:10" x14ac:dyDescent="0.2">
      <c r="A125" s="1299"/>
      <c r="B125" s="1298"/>
      <c r="C125" s="478">
        <v>2279</v>
      </c>
      <c r="D125" s="475">
        <v>140</v>
      </c>
      <c r="E125" s="475"/>
      <c r="F125" s="475"/>
      <c r="G125" s="461"/>
      <c r="H125" s="465">
        <f t="shared" ref="H125:I129" si="48">D125+F125</f>
        <v>140</v>
      </c>
      <c r="I125" s="465">
        <f t="shared" si="48"/>
        <v>0</v>
      </c>
      <c r="J125" s="461"/>
    </row>
    <row r="126" spans="1:10" x14ac:dyDescent="0.2">
      <c r="A126" s="1299"/>
      <c r="B126" s="1298"/>
      <c r="C126" s="473">
        <v>2363</v>
      </c>
      <c r="D126" s="475">
        <v>392</v>
      </c>
      <c r="E126" s="475"/>
      <c r="F126" s="475"/>
      <c r="G126" s="461"/>
      <c r="H126" s="465">
        <f t="shared" si="48"/>
        <v>392</v>
      </c>
      <c r="I126" s="465">
        <f t="shared" si="48"/>
        <v>0</v>
      </c>
      <c r="J126" s="461"/>
    </row>
    <row r="127" spans="1:10" x14ac:dyDescent="0.2">
      <c r="A127" s="1299"/>
      <c r="B127" s="1298"/>
      <c r="C127" s="473">
        <v>2111</v>
      </c>
      <c r="D127" s="475">
        <v>24</v>
      </c>
      <c r="E127" s="475"/>
      <c r="F127" s="475"/>
      <c r="G127" s="461"/>
      <c r="H127" s="465">
        <f t="shared" si="48"/>
        <v>24</v>
      </c>
      <c r="I127" s="465">
        <f t="shared" si="48"/>
        <v>0</v>
      </c>
      <c r="J127" s="461"/>
    </row>
    <row r="128" spans="1:10" x14ac:dyDescent="0.2">
      <c r="A128" s="471">
        <v>7.2</v>
      </c>
      <c r="B128" s="482" t="s">
        <v>511</v>
      </c>
      <c r="C128" s="473">
        <v>2279</v>
      </c>
      <c r="D128" s="474">
        <v>585</v>
      </c>
      <c r="E128" s="475"/>
      <c r="F128" s="474"/>
      <c r="G128" s="461"/>
      <c r="H128" s="461">
        <f>D128+F128</f>
        <v>585</v>
      </c>
      <c r="I128" s="461">
        <f t="shared" si="48"/>
        <v>0</v>
      </c>
      <c r="J128" s="461"/>
    </row>
    <row r="129" spans="1:10" x14ac:dyDescent="0.2">
      <c r="A129" s="471">
        <v>7.3</v>
      </c>
      <c r="B129" s="482" t="s">
        <v>512</v>
      </c>
      <c r="C129" s="473">
        <v>2279</v>
      </c>
      <c r="D129" s="474">
        <v>655</v>
      </c>
      <c r="E129" s="475"/>
      <c r="F129" s="474"/>
      <c r="G129" s="461"/>
      <c r="H129" s="461">
        <f>D129+F129</f>
        <v>655</v>
      </c>
      <c r="I129" s="461">
        <f t="shared" si="48"/>
        <v>0</v>
      </c>
      <c r="J129" s="461"/>
    </row>
    <row r="130" spans="1:10" x14ac:dyDescent="0.2">
      <c r="A130" s="1298">
        <v>7.4</v>
      </c>
      <c r="B130" s="1298" t="s">
        <v>513</v>
      </c>
      <c r="C130" s="501"/>
      <c r="D130" s="474">
        <f>SUM(D131:D131)</f>
        <v>820</v>
      </c>
      <c r="E130" s="474">
        <f>SUM(E131:E131)</f>
        <v>0</v>
      </c>
      <c r="F130" s="474">
        <f t="shared" ref="F130:G130" si="49">SUM(F131:F131)</f>
        <v>0</v>
      </c>
      <c r="G130" s="461">
        <f t="shared" si="49"/>
        <v>0</v>
      </c>
      <c r="H130" s="474">
        <f>SUM(H131:H131)</f>
        <v>820</v>
      </c>
      <c r="I130" s="474">
        <f>SUM(I131:I131)</f>
        <v>0</v>
      </c>
      <c r="J130" s="461"/>
    </row>
    <row r="131" spans="1:10" x14ac:dyDescent="0.2">
      <c r="A131" s="1298"/>
      <c r="B131" s="1298"/>
      <c r="C131" s="485">
        <v>2279</v>
      </c>
      <c r="D131" s="475">
        <f>360+460</f>
        <v>820</v>
      </c>
      <c r="E131" s="475"/>
      <c r="F131" s="475"/>
      <c r="G131" s="461"/>
      <c r="H131" s="465">
        <f t="shared" ref="H131" si="50">D131+F131</f>
        <v>820</v>
      </c>
      <c r="I131" s="465">
        <f>E131+G131</f>
        <v>0</v>
      </c>
      <c r="J131" s="461"/>
    </row>
    <row r="132" spans="1:10" x14ac:dyDescent="0.2">
      <c r="A132" s="1299">
        <v>7.5</v>
      </c>
      <c r="B132" s="1298" t="s">
        <v>514</v>
      </c>
      <c r="C132" s="501"/>
      <c r="D132" s="474">
        <f>D133</f>
        <v>1420</v>
      </c>
      <c r="E132" s="474">
        <f t="shared" ref="E132:I132" si="51">E133</f>
        <v>0</v>
      </c>
      <c r="F132" s="474">
        <f t="shared" si="51"/>
        <v>0</v>
      </c>
      <c r="G132" s="461">
        <f t="shared" si="51"/>
        <v>0</v>
      </c>
      <c r="H132" s="474">
        <f t="shared" si="51"/>
        <v>1420</v>
      </c>
      <c r="I132" s="474">
        <f t="shared" si="51"/>
        <v>0</v>
      </c>
      <c r="J132" s="461"/>
    </row>
    <row r="133" spans="1:10" x14ac:dyDescent="0.2">
      <c r="A133" s="1299"/>
      <c r="B133" s="1298"/>
      <c r="C133" s="485">
        <v>2279</v>
      </c>
      <c r="D133" s="475">
        <f>720+700</f>
        <v>1420</v>
      </c>
      <c r="E133" s="475"/>
      <c r="F133" s="475"/>
      <c r="G133" s="461"/>
      <c r="H133" s="465">
        <f t="shared" ref="H133" si="52">D133+F133</f>
        <v>1420</v>
      </c>
      <c r="I133" s="465">
        <f>E133+G133</f>
        <v>0</v>
      </c>
      <c r="J133" s="461"/>
    </row>
    <row r="134" spans="1:10" x14ac:dyDescent="0.2">
      <c r="A134" s="1298">
        <v>7.6</v>
      </c>
      <c r="B134" s="1298" t="s">
        <v>515</v>
      </c>
      <c r="C134" s="502"/>
      <c r="D134" s="503">
        <f>SUM(D135:D136)</f>
        <v>3402</v>
      </c>
      <c r="E134" s="503">
        <f t="shared" ref="E134:I134" si="53">SUM(E135:E136)</f>
        <v>0</v>
      </c>
      <c r="F134" s="503">
        <f t="shared" si="53"/>
        <v>0</v>
      </c>
      <c r="G134" s="461">
        <f t="shared" si="53"/>
        <v>0</v>
      </c>
      <c r="H134" s="503">
        <f t="shared" si="53"/>
        <v>3402</v>
      </c>
      <c r="I134" s="503">
        <f t="shared" si="53"/>
        <v>0</v>
      </c>
      <c r="J134" s="461"/>
    </row>
    <row r="135" spans="1:10" s="454" customFormat="1" x14ac:dyDescent="0.2">
      <c r="A135" s="1298"/>
      <c r="B135" s="1298"/>
      <c r="C135" s="485">
        <v>5239</v>
      </c>
      <c r="D135" s="465">
        <v>3130</v>
      </c>
      <c r="E135" s="465"/>
      <c r="F135" s="465"/>
      <c r="G135" s="461"/>
      <c r="H135" s="465">
        <f t="shared" ref="H135:I139" si="54">D135+F135</f>
        <v>3130</v>
      </c>
      <c r="I135" s="465">
        <f t="shared" si="54"/>
        <v>0</v>
      </c>
      <c r="J135" s="461"/>
    </row>
    <row r="136" spans="1:10" s="454" customFormat="1" x14ac:dyDescent="0.2">
      <c r="A136" s="1298"/>
      <c r="B136" s="1298"/>
      <c r="C136" s="485">
        <v>2312</v>
      </c>
      <c r="D136" s="465">
        <v>272</v>
      </c>
      <c r="E136" s="465"/>
      <c r="F136" s="465"/>
      <c r="G136" s="461"/>
      <c r="H136" s="465">
        <f t="shared" si="54"/>
        <v>272</v>
      </c>
      <c r="I136" s="465">
        <f t="shared" si="54"/>
        <v>0</v>
      </c>
      <c r="J136" s="461"/>
    </row>
    <row r="137" spans="1:10" x14ac:dyDescent="0.2">
      <c r="A137" s="1299">
        <v>7.7</v>
      </c>
      <c r="B137" s="1298" t="s">
        <v>516</v>
      </c>
      <c r="C137" s="501"/>
      <c r="D137" s="474">
        <f>SUM(D138:D139)</f>
        <v>1800</v>
      </c>
      <c r="E137" s="474">
        <f>SUM(E138:E139)</f>
        <v>0</v>
      </c>
      <c r="F137" s="474">
        <f t="shared" ref="F137:I137" si="55">SUM(F138:F139)</f>
        <v>0</v>
      </c>
      <c r="G137" s="461">
        <f t="shared" si="55"/>
        <v>0</v>
      </c>
      <c r="H137" s="474">
        <f t="shared" si="55"/>
        <v>1800</v>
      </c>
      <c r="I137" s="474">
        <f t="shared" si="55"/>
        <v>0</v>
      </c>
      <c r="J137" s="461"/>
    </row>
    <row r="138" spans="1:10" ht="15" customHeight="1" x14ac:dyDescent="0.2">
      <c r="A138" s="1299"/>
      <c r="B138" s="1298"/>
      <c r="C138" s="473">
        <v>2322</v>
      </c>
      <c r="D138" s="475">
        <v>1680</v>
      </c>
      <c r="E138" s="475"/>
      <c r="F138" s="475"/>
      <c r="G138" s="461"/>
      <c r="H138" s="465">
        <f t="shared" ref="H138:H139" si="56">D138+F138</f>
        <v>1680</v>
      </c>
      <c r="I138" s="465">
        <f t="shared" si="54"/>
        <v>0</v>
      </c>
      <c r="J138" s="461"/>
    </row>
    <row r="139" spans="1:10" x14ac:dyDescent="0.2">
      <c r="A139" s="1299"/>
      <c r="B139" s="1298"/>
      <c r="C139" s="473">
        <v>2242</v>
      </c>
      <c r="D139" s="475">
        <v>120</v>
      </c>
      <c r="E139" s="475"/>
      <c r="F139" s="475"/>
      <c r="G139" s="461"/>
      <c r="H139" s="465">
        <f t="shared" si="56"/>
        <v>120</v>
      </c>
      <c r="I139" s="465">
        <f t="shared" si="54"/>
        <v>0</v>
      </c>
      <c r="J139" s="461"/>
    </row>
    <row r="140" spans="1:10" ht="24" x14ac:dyDescent="0.2">
      <c r="A140" s="479">
        <v>8</v>
      </c>
      <c r="B140" s="480" t="s">
        <v>517</v>
      </c>
      <c r="C140" s="459"/>
      <c r="D140" s="460">
        <f>D141+D145+D150+D155+D158</f>
        <v>18919</v>
      </c>
      <c r="E140" s="460">
        <f>E141+E145+E150+E155+E158</f>
        <v>0</v>
      </c>
      <c r="F140" s="460">
        <f t="shared" ref="F140:I140" si="57">F141+F145+F150+F155+F158</f>
        <v>0</v>
      </c>
      <c r="G140" s="461">
        <f t="shared" si="57"/>
        <v>0</v>
      </c>
      <c r="H140" s="460">
        <f t="shared" si="57"/>
        <v>18919</v>
      </c>
      <c r="I140" s="461">
        <f t="shared" si="57"/>
        <v>0</v>
      </c>
      <c r="J140" s="461"/>
    </row>
    <row r="141" spans="1:10" x14ac:dyDescent="0.2">
      <c r="A141" s="1308">
        <v>8.1</v>
      </c>
      <c r="B141" s="1298" t="s">
        <v>510</v>
      </c>
      <c r="C141" s="495"/>
      <c r="D141" s="483">
        <f>SUM(D142:D144)</f>
        <v>892</v>
      </c>
      <c r="E141" s="483">
        <f>SUM(E142:E144)</f>
        <v>0</v>
      </c>
      <c r="F141" s="483">
        <f t="shared" ref="F141:I141" si="58">SUM(F142:F144)</f>
        <v>0</v>
      </c>
      <c r="G141" s="461">
        <f t="shared" si="58"/>
        <v>0</v>
      </c>
      <c r="H141" s="483">
        <f t="shared" si="58"/>
        <v>892</v>
      </c>
      <c r="I141" s="461">
        <f t="shared" si="58"/>
        <v>0</v>
      </c>
      <c r="J141" s="461"/>
    </row>
    <row r="142" spans="1:10" x14ac:dyDescent="0.2">
      <c r="A142" s="1308"/>
      <c r="B142" s="1298"/>
      <c r="C142" s="464">
        <v>2279</v>
      </c>
      <c r="D142" s="465">
        <f>140+600</f>
        <v>740</v>
      </c>
      <c r="E142" s="465"/>
      <c r="F142" s="465"/>
      <c r="G142" s="461"/>
      <c r="H142" s="465">
        <f t="shared" ref="H142:I158" si="59">D142+F142</f>
        <v>740</v>
      </c>
      <c r="I142" s="465">
        <f t="shared" si="59"/>
        <v>0</v>
      </c>
      <c r="J142" s="461"/>
    </row>
    <row r="143" spans="1:10" x14ac:dyDescent="0.2">
      <c r="A143" s="1308"/>
      <c r="B143" s="1298"/>
      <c r="C143" s="464">
        <v>2363</v>
      </c>
      <c r="D143" s="465">
        <v>140</v>
      </c>
      <c r="E143" s="465"/>
      <c r="F143" s="465"/>
      <c r="G143" s="461"/>
      <c r="H143" s="465">
        <f t="shared" si="59"/>
        <v>140</v>
      </c>
      <c r="I143" s="465">
        <f t="shared" si="59"/>
        <v>0</v>
      </c>
      <c r="J143" s="461"/>
    </row>
    <row r="144" spans="1:10" x14ac:dyDescent="0.2">
      <c r="A144" s="1308"/>
      <c r="B144" s="1298"/>
      <c r="C144" s="464">
        <v>2111</v>
      </c>
      <c r="D144" s="465">
        <v>12</v>
      </c>
      <c r="E144" s="465"/>
      <c r="F144" s="465"/>
      <c r="G144" s="461"/>
      <c r="H144" s="465">
        <f t="shared" si="59"/>
        <v>12</v>
      </c>
      <c r="I144" s="465">
        <f t="shared" si="59"/>
        <v>0</v>
      </c>
      <c r="J144" s="461"/>
    </row>
    <row r="145" spans="1:10" x14ac:dyDescent="0.2">
      <c r="A145" s="1308">
        <v>8.1999999999999993</v>
      </c>
      <c r="B145" s="1298" t="s">
        <v>518</v>
      </c>
      <c r="C145" s="495"/>
      <c r="D145" s="483">
        <f t="shared" ref="D145:I145" si="60">SUM(D146:D149)</f>
        <v>752</v>
      </c>
      <c r="E145" s="483">
        <f>SUM(E146:E149)</f>
        <v>0</v>
      </c>
      <c r="F145" s="483">
        <f t="shared" si="60"/>
        <v>0</v>
      </c>
      <c r="G145" s="461">
        <f t="shared" si="60"/>
        <v>0</v>
      </c>
      <c r="H145" s="483">
        <f t="shared" si="60"/>
        <v>752</v>
      </c>
      <c r="I145" s="461">
        <f t="shared" si="60"/>
        <v>0</v>
      </c>
      <c r="J145" s="461"/>
    </row>
    <row r="146" spans="1:10" x14ac:dyDescent="0.2">
      <c r="A146" s="1308"/>
      <c r="B146" s="1298"/>
      <c r="C146" s="464">
        <v>2279</v>
      </c>
      <c r="D146" s="465">
        <v>600</v>
      </c>
      <c r="E146" s="465"/>
      <c r="F146" s="465"/>
      <c r="G146" s="461"/>
      <c r="H146" s="465">
        <f t="shared" ref="H146:H149" si="61">D146+F146</f>
        <v>600</v>
      </c>
      <c r="I146" s="465">
        <f t="shared" si="59"/>
        <v>0</v>
      </c>
      <c r="J146" s="461"/>
    </row>
    <row r="147" spans="1:10" x14ac:dyDescent="0.2">
      <c r="A147" s="1308"/>
      <c r="B147" s="1298"/>
      <c r="C147" s="464">
        <v>2363</v>
      </c>
      <c r="D147" s="465">
        <v>140</v>
      </c>
      <c r="E147" s="465"/>
      <c r="F147" s="465"/>
      <c r="G147" s="461"/>
      <c r="H147" s="465">
        <f t="shared" si="61"/>
        <v>140</v>
      </c>
      <c r="I147" s="465">
        <f t="shared" si="59"/>
        <v>0</v>
      </c>
      <c r="J147" s="461"/>
    </row>
    <row r="148" spans="1:10" x14ac:dyDescent="0.2">
      <c r="A148" s="1308"/>
      <c r="B148" s="1298"/>
      <c r="C148" s="464">
        <v>2111</v>
      </c>
      <c r="D148" s="465">
        <v>12</v>
      </c>
      <c r="E148" s="465"/>
      <c r="F148" s="465"/>
      <c r="G148" s="461"/>
      <c r="H148" s="465">
        <f t="shared" si="61"/>
        <v>12</v>
      </c>
      <c r="I148" s="465">
        <f t="shared" si="59"/>
        <v>0</v>
      </c>
      <c r="J148" s="461"/>
    </row>
    <row r="149" spans="1:10" x14ac:dyDescent="0.2">
      <c r="A149" s="1308"/>
      <c r="B149" s="1298"/>
      <c r="C149" s="464">
        <v>2262</v>
      </c>
      <c r="D149" s="465">
        <v>0</v>
      </c>
      <c r="E149" s="465"/>
      <c r="F149" s="465"/>
      <c r="G149" s="461"/>
      <c r="H149" s="465">
        <f t="shared" si="61"/>
        <v>0</v>
      </c>
      <c r="I149" s="465">
        <f t="shared" si="59"/>
        <v>0</v>
      </c>
      <c r="J149" s="461"/>
    </row>
    <row r="150" spans="1:10" x14ac:dyDescent="0.2">
      <c r="A150" s="1308">
        <v>8.3000000000000007</v>
      </c>
      <c r="B150" s="1298" t="s">
        <v>519</v>
      </c>
      <c r="C150" s="495"/>
      <c r="D150" s="483">
        <f t="shared" ref="D150:I150" si="62">SUM(D151:D154)</f>
        <v>752</v>
      </c>
      <c r="E150" s="483">
        <f>SUM(E151:E154)</f>
        <v>0</v>
      </c>
      <c r="F150" s="483">
        <f t="shared" si="62"/>
        <v>0</v>
      </c>
      <c r="G150" s="461">
        <f t="shared" si="62"/>
        <v>0</v>
      </c>
      <c r="H150" s="483">
        <f t="shared" si="62"/>
        <v>752</v>
      </c>
      <c r="I150" s="461">
        <f t="shared" si="62"/>
        <v>0</v>
      </c>
      <c r="J150" s="461"/>
    </row>
    <row r="151" spans="1:10" x14ac:dyDescent="0.2">
      <c r="A151" s="1308"/>
      <c r="B151" s="1298"/>
      <c r="C151" s="464">
        <v>2279</v>
      </c>
      <c r="D151" s="465">
        <v>600</v>
      </c>
      <c r="E151" s="465"/>
      <c r="F151" s="465"/>
      <c r="G151" s="461"/>
      <c r="H151" s="465">
        <f t="shared" ref="H151:H154" si="63">D151+F151</f>
        <v>600</v>
      </c>
      <c r="I151" s="465">
        <f t="shared" si="59"/>
        <v>0</v>
      </c>
      <c r="J151" s="461"/>
    </row>
    <row r="152" spans="1:10" x14ac:dyDescent="0.2">
      <c r="A152" s="1308"/>
      <c r="B152" s="1298"/>
      <c r="C152" s="464">
        <v>2363</v>
      </c>
      <c r="D152" s="465">
        <v>140</v>
      </c>
      <c r="E152" s="465"/>
      <c r="F152" s="465"/>
      <c r="G152" s="461"/>
      <c r="H152" s="465">
        <f t="shared" si="63"/>
        <v>140</v>
      </c>
      <c r="I152" s="465">
        <f t="shared" si="59"/>
        <v>0</v>
      </c>
      <c r="J152" s="461"/>
    </row>
    <row r="153" spans="1:10" x14ac:dyDescent="0.2">
      <c r="A153" s="1308"/>
      <c r="B153" s="1298"/>
      <c r="C153" s="464">
        <v>2111</v>
      </c>
      <c r="D153" s="465">
        <v>12</v>
      </c>
      <c r="E153" s="465"/>
      <c r="F153" s="465"/>
      <c r="G153" s="461"/>
      <c r="H153" s="465">
        <f t="shared" si="63"/>
        <v>12</v>
      </c>
      <c r="I153" s="465">
        <f t="shared" si="59"/>
        <v>0</v>
      </c>
      <c r="J153" s="461"/>
    </row>
    <row r="154" spans="1:10" x14ac:dyDescent="0.2">
      <c r="A154" s="1308"/>
      <c r="B154" s="1298"/>
      <c r="C154" s="464">
        <v>2262</v>
      </c>
      <c r="D154" s="465">
        <v>0</v>
      </c>
      <c r="E154" s="465"/>
      <c r="F154" s="465"/>
      <c r="G154" s="461"/>
      <c r="H154" s="465">
        <f t="shared" si="63"/>
        <v>0</v>
      </c>
      <c r="I154" s="465">
        <f t="shared" si="59"/>
        <v>0</v>
      </c>
      <c r="J154" s="461"/>
    </row>
    <row r="155" spans="1:10" x14ac:dyDescent="0.2">
      <c r="A155" s="1308">
        <v>8.4</v>
      </c>
      <c r="B155" s="1298" t="s">
        <v>520</v>
      </c>
      <c r="C155" s="495"/>
      <c r="D155" s="483">
        <f t="shared" ref="D155:I155" si="64">SUM(D156:D157)</f>
        <v>1403</v>
      </c>
      <c r="E155" s="483">
        <f>SUM(E156:E157)</f>
        <v>0</v>
      </c>
      <c r="F155" s="483">
        <f t="shared" si="64"/>
        <v>0</v>
      </c>
      <c r="G155" s="461">
        <f t="shared" si="64"/>
        <v>0</v>
      </c>
      <c r="H155" s="483">
        <f t="shared" si="64"/>
        <v>1403</v>
      </c>
      <c r="I155" s="461">
        <f t="shared" si="64"/>
        <v>0</v>
      </c>
      <c r="J155" s="461"/>
    </row>
    <row r="156" spans="1:10" ht="15" customHeight="1" x14ac:dyDescent="0.2">
      <c r="A156" s="1308"/>
      <c r="B156" s="1298"/>
      <c r="C156" s="464">
        <v>2363</v>
      </c>
      <c r="D156" s="465">
        <v>1103</v>
      </c>
      <c r="E156" s="465"/>
      <c r="F156" s="465"/>
      <c r="G156" s="461"/>
      <c r="H156" s="465">
        <f t="shared" ref="H156:H158" si="65">D156+F156</f>
        <v>1103</v>
      </c>
      <c r="I156" s="465">
        <f t="shared" si="59"/>
        <v>0</v>
      </c>
      <c r="J156" s="461"/>
    </row>
    <row r="157" spans="1:10" ht="15" customHeight="1" x14ac:dyDescent="0.2">
      <c r="A157" s="1308"/>
      <c r="B157" s="1298"/>
      <c r="C157" s="464">
        <v>2261</v>
      </c>
      <c r="D157" s="465">
        <v>300</v>
      </c>
      <c r="E157" s="465"/>
      <c r="F157" s="465"/>
      <c r="G157" s="461"/>
      <c r="H157" s="465">
        <f t="shared" si="65"/>
        <v>300</v>
      </c>
      <c r="I157" s="465">
        <f t="shared" si="59"/>
        <v>0</v>
      </c>
      <c r="J157" s="461"/>
    </row>
    <row r="158" spans="1:10" x14ac:dyDescent="0.2">
      <c r="A158" s="504">
        <v>8.5</v>
      </c>
      <c r="B158" s="482" t="s">
        <v>521</v>
      </c>
      <c r="C158" s="464">
        <v>2261</v>
      </c>
      <c r="D158" s="461">
        <v>15120</v>
      </c>
      <c r="E158" s="465"/>
      <c r="F158" s="461"/>
      <c r="G158" s="461"/>
      <c r="H158" s="461">
        <f t="shared" si="65"/>
        <v>15120</v>
      </c>
      <c r="I158" s="461">
        <f t="shared" si="59"/>
        <v>0</v>
      </c>
      <c r="J158" s="461"/>
    </row>
    <row r="159" spans="1:10" ht="24" x14ac:dyDescent="0.2">
      <c r="A159" s="479">
        <v>9</v>
      </c>
      <c r="B159" s="480" t="s">
        <v>522</v>
      </c>
      <c r="C159" s="459"/>
      <c r="D159" s="491">
        <f>D160+D162+D167+D172</f>
        <v>1804</v>
      </c>
      <c r="E159" s="491">
        <f>E160+E162+E167+E172</f>
        <v>0</v>
      </c>
      <c r="F159" s="491">
        <f t="shared" ref="F159:G159" si="66">F160+F162+F167+F172</f>
        <v>0</v>
      </c>
      <c r="G159" s="461">
        <f t="shared" si="66"/>
        <v>0</v>
      </c>
      <c r="H159" s="491">
        <f>H160+H162+H167+H172</f>
        <v>1804</v>
      </c>
      <c r="I159" s="461">
        <f t="shared" ref="I159" si="67">I160+I162+I167+I172</f>
        <v>0</v>
      </c>
      <c r="J159" s="461"/>
    </row>
    <row r="160" spans="1:10" x14ac:dyDescent="0.2">
      <c r="A160" s="1308">
        <v>9.1</v>
      </c>
      <c r="B160" s="1298" t="s">
        <v>523</v>
      </c>
      <c r="C160" s="459"/>
      <c r="D160" s="460">
        <f t="shared" ref="D160:I160" si="68">SUM(D161)</f>
        <v>700</v>
      </c>
      <c r="E160" s="460"/>
      <c r="F160" s="460">
        <f t="shared" si="68"/>
        <v>0</v>
      </c>
      <c r="G160" s="461">
        <f t="shared" si="68"/>
        <v>0</v>
      </c>
      <c r="H160" s="460">
        <f>SUM(H161)</f>
        <v>700</v>
      </c>
      <c r="I160" s="461">
        <f t="shared" si="68"/>
        <v>0</v>
      </c>
      <c r="J160" s="461"/>
    </row>
    <row r="161" spans="1:10" x14ac:dyDescent="0.2">
      <c r="A161" s="1308"/>
      <c r="B161" s="1298"/>
      <c r="C161" s="489">
        <v>2363</v>
      </c>
      <c r="D161" s="490">
        <v>700</v>
      </c>
      <c r="E161" s="490"/>
      <c r="F161" s="490"/>
      <c r="G161" s="461"/>
      <c r="H161" s="465">
        <f t="shared" ref="H161:I171" si="69">D161+F161</f>
        <v>700</v>
      </c>
      <c r="I161" s="465">
        <f t="shared" si="69"/>
        <v>0</v>
      </c>
      <c r="J161" s="461"/>
    </row>
    <row r="162" spans="1:10" x14ac:dyDescent="0.2">
      <c r="A162" s="1308">
        <v>9.1999999999999993</v>
      </c>
      <c r="B162" s="1298" t="s">
        <v>524</v>
      </c>
      <c r="C162" s="459"/>
      <c r="D162" s="460">
        <f t="shared" ref="D162:I162" si="70">SUM(D163:D166)</f>
        <v>542</v>
      </c>
      <c r="E162" s="460"/>
      <c r="F162" s="460">
        <f t="shared" si="70"/>
        <v>0</v>
      </c>
      <c r="G162" s="461">
        <f t="shared" si="70"/>
        <v>0</v>
      </c>
      <c r="H162" s="460">
        <f t="shared" si="70"/>
        <v>542</v>
      </c>
      <c r="I162" s="461">
        <f t="shared" si="70"/>
        <v>0</v>
      </c>
      <c r="J162" s="461"/>
    </row>
    <row r="163" spans="1:10" x14ac:dyDescent="0.2">
      <c r="A163" s="1308"/>
      <c r="B163" s="1298"/>
      <c r="C163" s="489">
        <v>2261</v>
      </c>
      <c r="D163" s="490">
        <v>120</v>
      </c>
      <c r="E163" s="490"/>
      <c r="F163" s="490"/>
      <c r="G163" s="461"/>
      <c r="H163" s="465">
        <f t="shared" ref="H163:H166" si="71">D163+F163</f>
        <v>120</v>
      </c>
      <c r="I163" s="465">
        <f t="shared" si="69"/>
        <v>0</v>
      </c>
      <c r="J163" s="461"/>
    </row>
    <row r="164" spans="1:10" x14ac:dyDescent="0.2">
      <c r="A164" s="1308"/>
      <c r="B164" s="1298"/>
      <c r="C164" s="489">
        <v>2363</v>
      </c>
      <c r="D164" s="490">
        <v>210</v>
      </c>
      <c r="E164" s="490"/>
      <c r="F164" s="490"/>
      <c r="G164" s="461"/>
      <c r="H164" s="465">
        <f t="shared" si="71"/>
        <v>210</v>
      </c>
      <c r="I164" s="465">
        <f t="shared" si="69"/>
        <v>0</v>
      </c>
      <c r="J164" s="461"/>
    </row>
    <row r="165" spans="1:10" x14ac:dyDescent="0.2">
      <c r="A165" s="1308"/>
      <c r="B165" s="1298"/>
      <c r="C165" s="489">
        <v>2111</v>
      </c>
      <c r="D165" s="490">
        <v>12</v>
      </c>
      <c r="E165" s="490"/>
      <c r="F165" s="490"/>
      <c r="G165" s="461"/>
      <c r="H165" s="465">
        <f t="shared" si="71"/>
        <v>12</v>
      </c>
      <c r="I165" s="465">
        <f t="shared" si="69"/>
        <v>0</v>
      </c>
      <c r="J165" s="461"/>
    </row>
    <row r="166" spans="1:10" x14ac:dyDescent="0.2">
      <c r="A166" s="1308"/>
      <c r="B166" s="1298"/>
      <c r="C166" s="489">
        <v>2262</v>
      </c>
      <c r="D166" s="490">
        <v>200</v>
      </c>
      <c r="E166" s="490"/>
      <c r="F166" s="490"/>
      <c r="G166" s="461"/>
      <c r="H166" s="465">
        <f t="shared" si="71"/>
        <v>200</v>
      </c>
      <c r="I166" s="465">
        <f t="shared" si="69"/>
        <v>0</v>
      </c>
      <c r="J166" s="461"/>
    </row>
    <row r="167" spans="1:10" x14ac:dyDescent="0.2">
      <c r="A167" s="1308">
        <v>9.3000000000000007</v>
      </c>
      <c r="B167" s="1298" t="s">
        <v>525</v>
      </c>
      <c r="C167" s="459"/>
      <c r="D167" s="460">
        <f>SUM(D168:D171)</f>
        <v>462</v>
      </c>
      <c r="E167" s="460"/>
      <c r="F167" s="460">
        <f t="shared" ref="F167:I167" si="72">SUM(F168:F171)</f>
        <v>0</v>
      </c>
      <c r="G167" s="461">
        <f t="shared" si="72"/>
        <v>0</v>
      </c>
      <c r="H167" s="460">
        <f t="shared" si="72"/>
        <v>462</v>
      </c>
      <c r="I167" s="461">
        <f t="shared" si="72"/>
        <v>0</v>
      </c>
      <c r="J167" s="461"/>
    </row>
    <row r="168" spans="1:10" x14ac:dyDescent="0.2">
      <c r="A168" s="1308"/>
      <c r="B168" s="1298"/>
      <c r="C168" s="489">
        <v>2261</v>
      </c>
      <c r="D168" s="490">
        <v>120</v>
      </c>
      <c r="E168" s="490"/>
      <c r="F168" s="490"/>
      <c r="G168" s="461"/>
      <c r="H168" s="465">
        <f t="shared" ref="H168:H171" si="73">D168+F168</f>
        <v>120</v>
      </c>
      <c r="I168" s="465">
        <f t="shared" si="69"/>
        <v>0</v>
      </c>
      <c r="J168" s="461"/>
    </row>
    <row r="169" spans="1:10" x14ac:dyDescent="0.2">
      <c r="A169" s="1308"/>
      <c r="B169" s="1298"/>
      <c r="C169" s="489">
        <v>2363</v>
      </c>
      <c r="D169" s="490">
        <v>210</v>
      </c>
      <c r="E169" s="490"/>
      <c r="F169" s="490"/>
      <c r="G169" s="461"/>
      <c r="H169" s="465">
        <f t="shared" si="73"/>
        <v>210</v>
      </c>
      <c r="I169" s="465">
        <f t="shared" si="69"/>
        <v>0</v>
      </c>
      <c r="J169" s="461"/>
    </row>
    <row r="170" spans="1:10" x14ac:dyDescent="0.2">
      <c r="A170" s="1308"/>
      <c r="B170" s="1298"/>
      <c r="C170" s="489">
        <v>2111</v>
      </c>
      <c r="D170" s="490">
        <v>12</v>
      </c>
      <c r="E170" s="490"/>
      <c r="F170" s="490"/>
      <c r="G170" s="461"/>
      <c r="H170" s="465">
        <f t="shared" si="73"/>
        <v>12</v>
      </c>
      <c r="I170" s="465">
        <f t="shared" si="69"/>
        <v>0</v>
      </c>
      <c r="J170" s="461"/>
    </row>
    <row r="171" spans="1:10" x14ac:dyDescent="0.2">
      <c r="A171" s="1308"/>
      <c r="B171" s="1298"/>
      <c r="C171" s="489">
        <v>2262</v>
      </c>
      <c r="D171" s="490">
        <v>120</v>
      </c>
      <c r="E171" s="490"/>
      <c r="F171" s="490"/>
      <c r="G171" s="461"/>
      <c r="H171" s="465">
        <f t="shared" si="73"/>
        <v>120</v>
      </c>
      <c r="I171" s="465">
        <f t="shared" si="69"/>
        <v>0</v>
      </c>
      <c r="J171" s="461"/>
    </row>
    <row r="172" spans="1:10" x14ac:dyDescent="0.2">
      <c r="A172" s="1308">
        <v>9.4</v>
      </c>
      <c r="B172" s="1298" t="s">
        <v>114</v>
      </c>
      <c r="C172" s="459"/>
      <c r="D172" s="460">
        <f>SUM(D173:D173)</f>
        <v>100</v>
      </c>
      <c r="E172" s="460"/>
      <c r="F172" s="460">
        <f t="shared" ref="F172:I172" si="74">SUM(F173:F173)</f>
        <v>0</v>
      </c>
      <c r="G172" s="461">
        <f t="shared" si="74"/>
        <v>0</v>
      </c>
      <c r="H172" s="460">
        <f t="shared" si="74"/>
        <v>100</v>
      </c>
      <c r="I172" s="461">
        <f t="shared" si="74"/>
        <v>0</v>
      </c>
      <c r="J172" s="461"/>
    </row>
    <row r="173" spans="1:10" x14ac:dyDescent="0.2">
      <c r="A173" s="1308"/>
      <c r="B173" s="1298"/>
      <c r="C173" s="464">
        <v>2370</v>
      </c>
      <c r="D173" s="465">
        <v>100</v>
      </c>
      <c r="E173" s="465"/>
      <c r="F173" s="465"/>
      <c r="G173" s="461"/>
      <c r="H173" s="465">
        <f t="shared" ref="H173" si="75">D173+F173</f>
        <v>100</v>
      </c>
      <c r="I173" s="465">
        <f>E173+G173</f>
        <v>0</v>
      </c>
      <c r="J173" s="461"/>
    </row>
    <row r="174" spans="1:10" ht="24" x14ac:dyDescent="0.2">
      <c r="A174" s="479">
        <v>10</v>
      </c>
      <c r="B174" s="505" t="s">
        <v>526</v>
      </c>
      <c r="C174" s="459"/>
      <c r="D174" s="460">
        <f>D175+D177</f>
        <v>6686</v>
      </c>
      <c r="E174" s="460">
        <f t="shared" ref="E174:H174" si="76">E175+E177</f>
        <v>0</v>
      </c>
      <c r="F174" s="460">
        <f t="shared" si="76"/>
        <v>0</v>
      </c>
      <c r="G174" s="461">
        <f t="shared" si="76"/>
        <v>0</v>
      </c>
      <c r="H174" s="460">
        <f t="shared" si="76"/>
        <v>6686</v>
      </c>
      <c r="I174" s="465">
        <f>E174+G174</f>
        <v>0</v>
      </c>
      <c r="J174" s="461"/>
    </row>
    <row r="175" spans="1:10" x14ac:dyDescent="0.2">
      <c r="A175" s="1299">
        <v>10.1</v>
      </c>
      <c r="B175" s="1298" t="s">
        <v>527</v>
      </c>
      <c r="C175" s="495"/>
      <c r="D175" s="483">
        <f>SUM(D176:D176)</f>
        <v>420</v>
      </c>
      <c r="E175" s="483">
        <f t="shared" ref="E175:I175" si="77">SUM(E176:E176)</f>
        <v>0</v>
      </c>
      <c r="F175" s="483">
        <f t="shared" si="77"/>
        <v>0</v>
      </c>
      <c r="G175" s="461">
        <f t="shared" si="77"/>
        <v>0</v>
      </c>
      <c r="H175" s="483">
        <f t="shared" si="77"/>
        <v>420</v>
      </c>
      <c r="I175" s="461">
        <f t="shared" si="77"/>
        <v>0</v>
      </c>
      <c r="J175" s="461"/>
    </row>
    <row r="176" spans="1:10" x14ac:dyDescent="0.2">
      <c r="A176" s="1299"/>
      <c r="B176" s="1298"/>
      <c r="C176" s="464">
        <v>2363</v>
      </c>
      <c r="D176" s="465">
        <v>420</v>
      </c>
      <c r="E176" s="465"/>
      <c r="F176" s="465"/>
      <c r="G176" s="461"/>
      <c r="H176" s="465">
        <f t="shared" ref="H176" si="78">D176+F176</f>
        <v>420</v>
      </c>
      <c r="I176" s="465">
        <f>E176+G176</f>
        <v>0</v>
      </c>
      <c r="J176" s="461"/>
    </row>
    <row r="177" spans="1:10" x14ac:dyDescent="0.2">
      <c r="A177" s="1299">
        <v>10.199999999999999</v>
      </c>
      <c r="B177" s="1298" t="s">
        <v>510</v>
      </c>
      <c r="C177" s="495"/>
      <c r="D177" s="483">
        <f>SUM(D178:D182)</f>
        <v>6266</v>
      </c>
      <c r="E177" s="483">
        <f>SUM(E178:E182)</f>
        <v>0</v>
      </c>
      <c r="F177" s="483">
        <f t="shared" ref="F177:I177" si="79">SUM(F178:F182)</f>
        <v>0</v>
      </c>
      <c r="G177" s="461">
        <f t="shared" si="79"/>
        <v>0</v>
      </c>
      <c r="H177" s="483">
        <f t="shared" si="79"/>
        <v>6266</v>
      </c>
      <c r="I177" s="461">
        <f t="shared" si="79"/>
        <v>0</v>
      </c>
      <c r="J177" s="461"/>
    </row>
    <row r="178" spans="1:10" x14ac:dyDescent="0.2">
      <c r="A178" s="1299"/>
      <c r="B178" s="1298"/>
      <c r="C178" s="464">
        <v>2363</v>
      </c>
      <c r="D178" s="465">
        <v>2688</v>
      </c>
      <c r="E178" s="465"/>
      <c r="F178" s="465"/>
      <c r="G178" s="461"/>
      <c r="H178" s="465">
        <f t="shared" ref="H178:I182" si="80">D178+F178</f>
        <v>2688</v>
      </c>
      <c r="I178" s="465">
        <f t="shared" si="80"/>
        <v>0</v>
      </c>
      <c r="J178" s="461"/>
    </row>
    <row r="179" spans="1:10" x14ac:dyDescent="0.2">
      <c r="A179" s="1299"/>
      <c r="B179" s="1298"/>
      <c r="C179" s="464">
        <v>2261</v>
      </c>
      <c r="D179" s="465">
        <v>1536</v>
      </c>
      <c r="E179" s="465"/>
      <c r="F179" s="465"/>
      <c r="G179" s="461"/>
      <c r="H179" s="465">
        <f t="shared" si="80"/>
        <v>1536</v>
      </c>
      <c r="I179" s="465">
        <f t="shared" si="80"/>
        <v>0</v>
      </c>
      <c r="J179" s="461"/>
    </row>
    <row r="180" spans="1:10" x14ac:dyDescent="0.2">
      <c r="A180" s="1299"/>
      <c r="B180" s="1298"/>
      <c r="C180" s="464">
        <v>2111</v>
      </c>
      <c r="D180" s="465">
        <v>192</v>
      </c>
      <c r="E180" s="465"/>
      <c r="F180" s="465"/>
      <c r="G180" s="461"/>
      <c r="H180" s="465">
        <f t="shared" si="80"/>
        <v>192</v>
      </c>
      <c r="I180" s="465">
        <f t="shared" si="80"/>
        <v>0</v>
      </c>
      <c r="J180" s="461"/>
    </row>
    <row r="181" spans="1:10" x14ac:dyDescent="0.2">
      <c r="A181" s="1299"/>
      <c r="B181" s="1298"/>
      <c r="C181" s="464">
        <v>2262</v>
      </c>
      <c r="D181" s="465">
        <v>1600</v>
      </c>
      <c r="E181" s="465"/>
      <c r="F181" s="465"/>
      <c r="G181" s="461"/>
      <c r="H181" s="465">
        <f t="shared" si="80"/>
        <v>1600</v>
      </c>
      <c r="I181" s="465">
        <f t="shared" si="80"/>
        <v>0</v>
      </c>
      <c r="J181" s="461"/>
    </row>
    <row r="182" spans="1:10" x14ac:dyDescent="0.2">
      <c r="A182" s="1299"/>
      <c r="B182" s="1298"/>
      <c r="C182" s="464">
        <v>2279</v>
      </c>
      <c r="D182" s="465">
        <f>100+150</f>
        <v>250</v>
      </c>
      <c r="E182" s="465"/>
      <c r="F182" s="465"/>
      <c r="G182" s="461"/>
      <c r="H182" s="465">
        <f t="shared" si="80"/>
        <v>250</v>
      </c>
      <c r="I182" s="465">
        <f t="shared" si="80"/>
        <v>0</v>
      </c>
      <c r="J182" s="461"/>
    </row>
    <row r="183" spans="1:10" ht="24" x14ac:dyDescent="0.2">
      <c r="A183" s="479">
        <v>11</v>
      </c>
      <c r="B183" s="505" t="s">
        <v>528</v>
      </c>
      <c r="C183" s="459"/>
      <c r="D183" s="460">
        <f>D184+D188+D193+D198+D203+D206+D207</f>
        <v>49210</v>
      </c>
      <c r="E183" s="460">
        <f>E184+E188+E193+E198+E203+E206+E207</f>
        <v>0</v>
      </c>
      <c r="F183" s="460">
        <f t="shared" ref="F183:I183" si="81">F184+F188+F193+F198+F203+F206+F207</f>
        <v>0</v>
      </c>
      <c r="G183" s="461">
        <f t="shared" si="81"/>
        <v>0</v>
      </c>
      <c r="H183" s="460">
        <f t="shared" si="81"/>
        <v>49210</v>
      </c>
      <c r="I183" s="461">
        <f t="shared" si="81"/>
        <v>0</v>
      </c>
      <c r="J183" s="461"/>
    </row>
    <row r="184" spans="1:10" x14ac:dyDescent="0.2">
      <c r="A184" s="1308">
        <v>11.1</v>
      </c>
      <c r="B184" s="1298" t="s">
        <v>529</v>
      </c>
      <c r="C184" s="459"/>
      <c r="D184" s="460">
        <f>SUM(D185:D187)</f>
        <v>1832</v>
      </c>
      <c r="E184" s="460">
        <f>SUM(E185:E187)</f>
        <v>0</v>
      </c>
      <c r="F184" s="460">
        <f t="shared" ref="F184:I184" si="82">SUM(F185:F187)</f>
        <v>0</v>
      </c>
      <c r="G184" s="461">
        <f t="shared" si="82"/>
        <v>0</v>
      </c>
      <c r="H184" s="460">
        <f t="shared" si="82"/>
        <v>1832</v>
      </c>
      <c r="I184" s="461">
        <f t="shared" si="82"/>
        <v>0</v>
      </c>
      <c r="J184" s="461"/>
    </row>
    <row r="185" spans="1:10" x14ac:dyDescent="0.2">
      <c r="A185" s="1308"/>
      <c r="B185" s="1298"/>
      <c r="C185" s="489">
        <v>2279</v>
      </c>
      <c r="D185" s="490">
        <f>142+480</f>
        <v>622</v>
      </c>
      <c r="E185" s="491"/>
      <c r="F185" s="490"/>
      <c r="G185" s="461"/>
      <c r="H185" s="465">
        <f t="shared" ref="H185:I187" si="83">D185+F185</f>
        <v>622</v>
      </c>
      <c r="I185" s="465">
        <f t="shared" si="83"/>
        <v>0</v>
      </c>
      <c r="J185" s="461"/>
    </row>
    <row r="186" spans="1:10" x14ac:dyDescent="0.2">
      <c r="A186" s="1308"/>
      <c r="B186" s="1298"/>
      <c r="C186" s="489">
        <v>2363</v>
      </c>
      <c r="D186" s="490">
        <v>1078</v>
      </c>
      <c r="E186" s="491"/>
      <c r="F186" s="490"/>
      <c r="G186" s="461"/>
      <c r="H186" s="465">
        <f t="shared" si="83"/>
        <v>1078</v>
      </c>
      <c r="I186" s="465">
        <f t="shared" si="83"/>
        <v>0</v>
      </c>
      <c r="J186" s="461"/>
    </row>
    <row r="187" spans="1:10" x14ac:dyDescent="0.2">
      <c r="A187" s="1308"/>
      <c r="B187" s="1298"/>
      <c r="C187" s="489">
        <v>2111</v>
      </c>
      <c r="D187" s="490">
        <v>132</v>
      </c>
      <c r="E187" s="491"/>
      <c r="F187" s="490"/>
      <c r="G187" s="461"/>
      <c r="H187" s="465">
        <f t="shared" si="83"/>
        <v>132</v>
      </c>
      <c r="I187" s="465">
        <f t="shared" si="83"/>
        <v>0</v>
      </c>
      <c r="J187" s="461"/>
    </row>
    <row r="188" spans="1:10" x14ac:dyDescent="0.2">
      <c r="A188" s="1313">
        <v>11.2</v>
      </c>
      <c r="B188" s="1298" t="s">
        <v>530</v>
      </c>
      <c r="C188" s="459"/>
      <c r="D188" s="460">
        <f>SUM(D189:D192)</f>
        <v>3096</v>
      </c>
      <c r="E188" s="460">
        <f>SUM(E189:E192)</f>
        <v>0</v>
      </c>
      <c r="F188" s="460">
        <f t="shared" ref="F188:I188" si="84">SUM(F189:F192)</f>
        <v>0</v>
      </c>
      <c r="G188" s="461">
        <f t="shared" si="84"/>
        <v>0</v>
      </c>
      <c r="H188" s="460">
        <f t="shared" si="84"/>
        <v>3096</v>
      </c>
      <c r="I188" s="461">
        <f t="shared" si="84"/>
        <v>0</v>
      </c>
      <c r="J188" s="461"/>
    </row>
    <row r="189" spans="1:10" ht="15" customHeight="1" x14ac:dyDescent="0.2">
      <c r="A189" s="1313"/>
      <c r="B189" s="1298"/>
      <c r="C189" s="489">
        <v>2261</v>
      </c>
      <c r="D189" s="490">
        <v>1536</v>
      </c>
      <c r="E189" s="491"/>
      <c r="F189" s="490"/>
      <c r="G189" s="461"/>
      <c r="H189" s="465">
        <f t="shared" ref="H189:I192" si="85">D189+F189</f>
        <v>1536</v>
      </c>
      <c r="I189" s="465">
        <f t="shared" si="85"/>
        <v>0</v>
      </c>
      <c r="J189" s="461"/>
    </row>
    <row r="190" spans="1:10" ht="15" customHeight="1" x14ac:dyDescent="0.2">
      <c r="A190" s="1313"/>
      <c r="B190" s="1298"/>
      <c r="C190" s="489">
        <v>2363</v>
      </c>
      <c r="D190" s="490">
        <v>1344</v>
      </c>
      <c r="E190" s="491"/>
      <c r="F190" s="490"/>
      <c r="G190" s="461"/>
      <c r="H190" s="465">
        <f t="shared" si="85"/>
        <v>1344</v>
      </c>
      <c r="I190" s="465">
        <f t="shared" si="85"/>
        <v>0</v>
      </c>
      <c r="J190" s="461"/>
    </row>
    <row r="191" spans="1:10" x14ac:dyDescent="0.2">
      <c r="A191" s="1313"/>
      <c r="B191" s="1298"/>
      <c r="C191" s="489">
        <v>2111</v>
      </c>
      <c r="D191" s="490">
        <v>96</v>
      </c>
      <c r="E191" s="491"/>
      <c r="F191" s="490"/>
      <c r="G191" s="461"/>
      <c r="H191" s="465">
        <f t="shared" si="85"/>
        <v>96</v>
      </c>
      <c r="I191" s="465">
        <f t="shared" si="85"/>
        <v>0</v>
      </c>
      <c r="J191" s="461"/>
    </row>
    <row r="192" spans="1:10" ht="15" customHeight="1" x14ac:dyDescent="0.2">
      <c r="A192" s="1313"/>
      <c r="B192" s="1298"/>
      <c r="C192" s="489">
        <v>2341</v>
      </c>
      <c r="D192" s="490">
        <v>120</v>
      </c>
      <c r="E192" s="491"/>
      <c r="F192" s="490"/>
      <c r="G192" s="461"/>
      <c r="H192" s="465">
        <f t="shared" si="85"/>
        <v>120</v>
      </c>
      <c r="I192" s="465">
        <f t="shared" si="85"/>
        <v>0</v>
      </c>
      <c r="J192" s="461"/>
    </row>
    <row r="193" spans="1:10" x14ac:dyDescent="0.2">
      <c r="A193" s="1308">
        <v>11.3</v>
      </c>
      <c r="B193" s="1298" t="s">
        <v>531</v>
      </c>
      <c r="C193" s="459"/>
      <c r="D193" s="460">
        <f>SUM(D194:D197)</f>
        <v>4736</v>
      </c>
      <c r="E193" s="460">
        <f t="shared" ref="E193" si="86">SUM(E194:E197)</f>
        <v>0</v>
      </c>
      <c r="F193" s="460">
        <f>SUM(F194:F197)</f>
        <v>0</v>
      </c>
      <c r="G193" s="461">
        <f>SUM(G194:G197)</f>
        <v>0</v>
      </c>
      <c r="H193" s="460">
        <f>SUM(H194:H197)</f>
        <v>4736</v>
      </c>
      <c r="I193" s="461">
        <f>SUM(I194:I197)</f>
        <v>0</v>
      </c>
      <c r="J193" s="461"/>
    </row>
    <row r="194" spans="1:10" x14ac:dyDescent="0.2">
      <c r="A194" s="1308"/>
      <c r="B194" s="1298"/>
      <c r="C194" s="489">
        <v>2261</v>
      </c>
      <c r="D194" s="490">
        <v>1536</v>
      </c>
      <c r="E194" s="491"/>
      <c r="F194" s="490"/>
      <c r="G194" s="461"/>
      <c r="H194" s="465">
        <f t="shared" ref="H194:I197" si="87">D194+F194</f>
        <v>1536</v>
      </c>
      <c r="I194" s="465">
        <f t="shared" si="87"/>
        <v>0</v>
      </c>
      <c r="J194" s="461"/>
    </row>
    <row r="195" spans="1:10" x14ac:dyDescent="0.2">
      <c r="A195" s="1308"/>
      <c r="B195" s="1298"/>
      <c r="C195" s="489">
        <v>2363</v>
      </c>
      <c r="D195" s="490">
        <v>1344</v>
      </c>
      <c r="E195" s="491"/>
      <c r="F195" s="490"/>
      <c r="G195" s="461"/>
      <c r="H195" s="465">
        <f t="shared" si="87"/>
        <v>1344</v>
      </c>
      <c r="I195" s="465">
        <f t="shared" si="87"/>
        <v>0</v>
      </c>
      <c r="J195" s="461"/>
    </row>
    <row r="196" spans="1:10" x14ac:dyDescent="0.2">
      <c r="A196" s="1308"/>
      <c r="B196" s="1298"/>
      <c r="C196" s="489">
        <v>2111</v>
      </c>
      <c r="D196" s="490">
        <v>96</v>
      </c>
      <c r="E196" s="491"/>
      <c r="F196" s="490"/>
      <c r="G196" s="461"/>
      <c r="H196" s="465">
        <f t="shared" si="87"/>
        <v>96</v>
      </c>
      <c r="I196" s="465">
        <f t="shared" si="87"/>
        <v>0</v>
      </c>
      <c r="J196" s="461"/>
    </row>
    <row r="197" spans="1:10" x14ac:dyDescent="0.2">
      <c r="A197" s="1308"/>
      <c r="B197" s="1298"/>
      <c r="C197" s="489">
        <v>2261</v>
      </c>
      <c r="D197" s="490">
        <v>1760</v>
      </c>
      <c r="E197" s="491"/>
      <c r="F197" s="490"/>
      <c r="G197" s="461"/>
      <c r="H197" s="465">
        <f t="shared" si="87"/>
        <v>1760</v>
      </c>
      <c r="I197" s="465">
        <f t="shared" si="87"/>
        <v>0</v>
      </c>
      <c r="J197" s="461"/>
    </row>
    <row r="198" spans="1:10" x14ac:dyDescent="0.2">
      <c r="A198" s="1308">
        <v>11.4</v>
      </c>
      <c r="B198" s="1298" t="s">
        <v>532</v>
      </c>
      <c r="C198" s="459"/>
      <c r="D198" s="460">
        <f>SUM(D199:D202)</f>
        <v>3156</v>
      </c>
      <c r="E198" s="460">
        <f t="shared" ref="E198:I198" si="88">SUM(E199:E202)</f>
        <v>0</v>
      </c>
      <c r="F198" s="460">
        <f t="shared" si="88"/>
        <v>0</v>
      </c>
      <c r="G198" s="461">
        <f t="shared" si="88"/>
        <v>0</v>
      </c>
      <c r="H198" s="460">
        <f t="shared" si="88"/>
        <v>3156</v>
      </c>
      <c r="I198" s="461">
        <f t="shared" si="88"/>
        <v>0</v>
      </c>
      <c r="J198" s="461"/>
    </row>
    <row r="199" spans="1:10" x14ac:dyDescent="0.2">
      <c r="A199" s="1308"/>
      <c r="B199" s="1298"/>
      <c r="C199" s="489">
        <v>2261</v>
      </c>
      <c r="D199" s="490">
        <v>960</v>
      </c>
      <c r="E199" s="491"/>
      <c r="F199" s="490"/>
      <c r="G199" s="461"/>
      <c r="H199" s="465">
        <f t="shared" ref="H199:I202" si="89">D199+F199</f>
        <v>960</v>
      </c>
      <c r="I199" s="465">
        <f t="shared" si="89"/>
        <v>0</v>
      </c>
      <c r="J199" s="461"/>
    </row>
    <row r="200" spans="1:10" x14ac:dyDescent="0.2">
      <c r="A200" s="1308"/>
      <c r="B200" s="1298"/>
      <c r="C200" s="489">
        <v>2363</v>
      </c>
      <c r="D200" s="490">
        <v>840</v>
      </c>
      <c r="E200" s="491"/>
      <c r="F200" s="490"/>
      <c r="G200" s="461"/>
      <c r="H200" s="465">
        <f t="shared" si="89"/>
        <v>840</v>
      </c>
      <c r="I200" s="465">
        <f t="shared" si="89"/>
        <v>0</v>
      </c>
      <c r="J200" s="461"/>
    </row>
    <row r="201" spans="1:10" x14ac:dyDescent="0.2">
      <c r="A201" s="1308"/>
      <c r="B201" s="1298"/>
      <c r="C201" s="489">
        <v>2111</v>
      </c>
      <c r="D201" s="490">
        <v>36</v>
      </c>
      <c r="E201" s="491"/>
      <c r="F201" s="490"/>
      <c r="G201" s="461"/>
      <c r="H201" s="465">
        <f t="shared" si="89"/>
        <v>36</v>
      </c>
      <c r="I201" s="465">
        <f t="shared" si="89"/>
        <v>0</v>
      </c>
      <c r="J201" s="461"/>
    </row>
    <row r="202" spans="1:10" x14ac:dyDescent="0.2">
      <c r="A202" s="1308"/>
      <c r="B202" s="1298"/>
      <c r="C202" s="489">
        <v>2261</v>
      </c>
      <c r="D202" s="490">
        <v>1320</v>
      </c>
      <c r="E202" s="491"/>
      <c r="F202" s="490"/>
      <c r="G202" s="461"/>
      <c r="H202" s="465">
        <f t="shared" si="89"/>
        <v>1320</v>
      </c>
      <c r="I202" s="465">
        <f t="shared" si="89"/>
        <v>0</v>
      </c>
      <c r="J202" s="461"/>
    </row>
    <row r="203" spans="1:10" x14ac:dyDescent="0.2">
      <c r="A203" s="1308">
        <v>11.5</v>
      </c>
      <c r="B203" s="1298" t="s">
        <v>533</v>
      </c>
      <c r="C203" s="459"/>
      <c r="D203" s="460">
        <f t="shared" ref="D203:I203" si="90">SUM(D204:D205)</f>
        <v>2850</v>
      </c>
      <c r="E203" s="460">
        <f>SUM(E204:E205)</f>
        <v>0</v>
      </c>
      <c r="F203" s="460">
        <f t="shared" si="90"/>
        <v>0</v>
      </c>
      <c r="G203" s="461">
        <f t="shared" si="90"/>
        <v>0</v>
      </c>
      <c r="H203" s="460">
        <f t="shared" si="90"/>
        <v>2850</v>
      </c>
      <c r="I203" s="461">
        <f t="shared" si="90"/>
        <v>0</v>
      </c>
      <c r="J203" s="461"/>
    </row>
    <row r="204" spans="1:10" x14ac:dyDescent="0.2">
      <c r="A204" s="1308"/>
      <c r="B204" s="1298"/>
      <c r="C204" s="489">
        <v>2279</v>
      </c>
      <c r="D204" s="490">
        <v>350</v>
      </c>
      <c r="E204" s="491"/>
      <c r="F204" s="490"/>
      <c r="G204" s="461"/>
      <c r="H204" s="465">
        <f t="shared" ref="H204:I206" si="91">D204+F204</f>
        <v>350</v>
      </c>
      <c r="I204" s="465">
        <f t="shared" si="91"/>
        <v>0</v>
      </c>
      <c r="J204" s="461"/>
    </row>
    <row r="205" spans="1:10" x14ac:dyDescent="0.2">
      <c r="A205" s="1308"/>
      <c r="B205" s="1298"/>
      <c r="C205" s="489">
        <v>2262</v>
      </c>
      <c r="D205" s="490">
        <v>2500</v>
      </c>
      <c r="E205" s="491"/>
      <c r="F205" s="490"/>
      <c r="G205" s="461"/>
      <c r="H205" s="465">
        <f t="shared" si="91"/>
        <v>2500</v>
      </c>
      <c r="I205" s="465">
        <f t="shared" si="91"/>
        <v>0</v>
      </c>
      <c r="J205" s="461"/>
    </row>
    <row r="206" spans="1:10" x14ac:dyDescent="0.2">
      <c r="A206" s="481">
        <v>11.6</v>
      </c>
      <c r="B206" s="472" t="s">
        <v>534</v>
      </c>
      <c r="C206" s="489">
        <v>2261</v>
      </c>
      <c r="D206" s="491">
        <v>28200</v>
      </c>
      <c r="E206" s="491"/>
      <c r="F206" s="491"/>
      <c r="G206" s="461"/>
      <c r="H206" s="461">
        <f t="shared" si="91"/>
        <v>28200</v>
      </c>
      <c r="I206" s="461">
        <f t="shared" si="91"/>
        <v>0</v>
      </c>
      <c r="J206" s="461"/>
    </row>
    <row r="207" spans="1:10" x14ac:dyDescent="0.2">
      <c r="A207" s="1308">
        <v>11.7</v>
      </c>
      <c r="B207" s="1298" t="s">
        <v>114</v>
      </c>
      <c r="C207" s="495"/>
      <c r="D207" s="483">
        <f>SUM(D208:D209)</f>
        <v>5340</v>
      </c>
      <c r="E207" s="483"/>
      <c r="F207" s="483">
        <f t="shared" ref="F207:I207" si="92">SUM(F208:F209)</f>
        <v>0</v>
      </c>
      <c r="G207" s="461">
        <f t="shared" si="92"/>
        <v>0</v>
      </c>
      <c r="H207" s="483">
        <f t="shared" si="92"/>
        <v>5340</v>
      </c>
      <c r="I207" s="461">
        <f t="shared" si="92"/>
        <v>0</v>
      </c>
      <c r="J207" s="461"/>
    </row>
    <row r="208" spans="1:10" x14ac:dyDescent="0.2">
      <c r="A208" s="1308"/>
      <c r="B208" s="1298"/>
      <c r="C208" s="464">
        <v>2370</v>
      </c>
      <c r="D208" s="465">
        <v>180</v>
      </c>
      <c r="E208" s="465"/>
      <c r="F208" s="465"/>
      <c r="G208" s="461"/>
      <c r="H208" s="465">
        <f t="shared" ref="H208:I209" si="93">D208+F208</f>
        <v>180</v>
      </c>
      <c r="I208" s="465">
        <f t="shared" si="93"/>
        <v>0</v>
      </c>
      <c r="J208" s="461"/>
    </row>
    <row r="209" spans="1:10" x14ac:dyDescent="0.2">
      <c r="A209" s="1308"/>
      <c r="B209" s="1298"/>
      <c r="C209" s="464">
        <v>2361</v>
      </c>
      <c r="D209" s="465">
        <f>3960+1200</f>
        <v>5160</v>
      </c>
      <c r="E209" s="465"/>
      <c r="F209" s="465"/>
      <c r="G209" s="461"/>
      <c r="H209" s="465">
        <f t="shared" si="93"/>
        <v>5160</v>
      </c>
      <c r="I209" s="465">
        <f t="shared" si="93"/>
        <v>0</v>
      </c>
      <c r="J209" s="461"/>
    </row>
    <row r="210" spans="1:10" ht="36" x14ac:dyDescent="0.2">
      <c r="A210" s="479">
        <v>12</v>
      </c>
      <c r="B210" s="505" t="s">
        <v>535</v>
      </c>
      <c r="C210" s="459"/>
      <c r="D210" s="460">
        <f>D211+D212+D213+D218+D219+D224+D227</f>
        <v>10956</v>
      </c>
      <c r="E210" s="460">
        <f>E211+E212+E213+E218+E219+E224+E227</f>
        <v>0</v>
      </c>
      <c r="F210" s="460">
        <f t="shared" ref="F210:I210" si="94">F211+F212+F213+F218+F219+F224+F227</f>
        <v>0</v>
      </c>
      <c r="G210" s="461">
        <f t="shared" si="94"/>
        <v>0</v>
      </c>
      <c r="H210" s="460">
        <f t="shared" si="94"/>
        <v>10956</v>
      </c>
      <c r="I210" s="461">
        <f t="shared" si="94"/>
        <v>0</v>
      </c>
      <c r="J210" s="461"/>
    </row>
    <row r="211" spans="1:10" x14ac:dyDescent="0.2">
      <c r="A211" s="481">
        <v>12.1</v>
      </c>
      <c r="B211" s="482" t="s">
        <v>536</v>
      </c>
      <c r="C211" s="464">
        <v>2279</v>
      </c>
      <c r="D211" s="461">
        <v>400</v>
      </c>
      <c r="E211" s="465"/>
      <c r="F211" s="461"/>
      <c r="G211" s="461"/>
      <c r="H211" s="461">
        <f>D211+F211</f>
        <v>400</v>
      </c>
      <c r="I211" s="465">
        <f>E211+G211</f>
        <v>0</v>
      </c>
      <c r="J211" s="461"/>
    </row>
    <row r="212" spans="1:10" x14ac:dyDescent="0.2">
      <c r="A212" s="481">
        <v>12.2</v>
      </c>
      <c r="B212" s="472" t="s">
        <v>506</v>
      </c>
      <c r="C212" s="464">
        <v>2261</v>
      </c>
      <c r="D212" s="461">
        <v>3000</v>
      </c>
      <c r="E212" s="465"/>
      <c r="F212" s="461"/>
      <c r="G212" s="461"/>
      <c r="H212" s="461">
        <f t="shared" ref="H212" si="95">D212+F212</f>
        <v>3000</v>
      </c>
      <c r="I212" s="465">
        <f>E212+G212</f>
        <v>0</v>
      </c>
      <c r="J212" s="461"/>
    </row>
    <row r="213" spans="1:10" x14ac:dyDescent="0.2">
      <c r="A213" s="1308">
        <v>12.3</v>
      </c>
      <c r="B213" s="1298" t="s">
        <v>537</v>
      </c>
      <c r="C213" s="495"/>
      <c r="D213" s="483">
        <f>SUM(D214:D217)</f>
        <v>1282</v>
      </c>
      <c r="E213" s="483">
        <f>SUM(E214:E217)</f>
        <v>0</v>
      </c>
      <c r="F213" s="483">
        <f t="shared" ref="F213:I213" si="96">SUM(F214:F217)</f>
        <v>0</v>
      </c>
      <c r="G213" s="461">
        <f t="shared" si="96"/>
        <v>0</v>
      </c>
      <c r="H213" s="483">
        <f t="shared" si="96"/>
        <v>1282</v>
      </c>
      <c r="I213" s="461">
        <f t="shared" si="96"/>
        <v>0</v>
      </c>
      <c r="J213" s="461"/>
    </row>
    <row r="214" spans="1:10" x14ac:dyDescent="0.2">
      <c r="A214" s="1308"/>
      <c r="B214" s="1298"/>
      <c r="C214" s="464">
        <v>2261</v>
      </c>
      <c r="D214" s="465">
        <v>480</v>
      </c>
      <c r="E214" s="465"/>
      <c r="F214" s="465"/>
      <c r="G214" s="461"/>
      <c r="H214" s="465">
        <f t="shared" ref="H214:I218" si="97">D214+F214</f>
        <v>480</v>
      </c>
      <c r="I214" s="465">
        <f t="shared" si="97"/>
        <v>0</v>
      </c>
      <c r="J214" s="461"/>
    </row>
    <row r="215" spans="1:10" x14ac:dyDescent="0.2">
      <c r="A215" s="1308"/>
      <c r="B215" s="1298"/>
      <c r="C215" s="464">
        <v>2363</v>
      </c>
      <c r="D215" s="465">
        <v>490</v>
      </c>
      <c r="E215" s="465"/>
      <c r="F215" s="465"/>
      <c r="G215" s="461"/>
      <c r="H215" s="465">
        <f t="shared" si="97"/>
        <v>490</v>
      </c>
      <c r="I215" s="465">
        <f t="shared" si="97"/>
        <v>0</v>
      </c>
      <c r="J215" s="461"/>
    </row>
    <row r="216" spans="1:10" x14ac:dyDescent="0.2">
      <c r="A216" s="1308"/>
      <c r="B216" s="1298"/>
      <c r="C216" s="464">
        <v>2111</v>
      </c>
      <c r="D216" s="465">
        <v>72</v>
      </c>
      <c r="E216" s="465"/>
      <c r="F216" s="465"/>
      <c r="G216" s="461"/>
      <c r="H216" s="465">
        <f t="shared" si="97"/>
        <v>72</v>
      </c>
      <c r="I216" s="465">
        <f t="shared" si="97"/>
        <v>0</v>
      </c>
      <c r="J216" s="461"/>
    </row>
    <row r="217" spans="1:10" x14ac:dyDescent="0.2">
      <c r="A217" s="1308"/>
      <c r="B217" s="1298"/>
      <c r="C217" s="464">
        <v>2262</v>
      </c>
      <c r="D217" s="465">
        <v>240</v>
      </c>
      <c r="E217" s="465"/>
      <c r="F217" s="465"/>
      <c r="G217" s="461"/>
      <c r="H217" s="465">
        <f t="shared" si="97"/>
        <v>240</v>
      </c>
      <c r="I217" s="465">
        <f t="shared" si="97"/>
        <v>0</v>
      </c>
      <c r="J217" s="461"/>
    </row>
    <row r="218" spans="1:10" x14ac:dyDescent="0.2">
      <c r="A218" s="504">
        <v>12.4</v>
      </c>
      <c r="B218" s="472" t="s">
        <v>538</v>
      </c>
      <c r="C218" s="464">
        <v>2279</v>
      </c>
      <c r="D218" s="461">
        <v>2000</v>
      </c>
      <c r="E218" s="461">
        <v>0</v>
      </c>
      <c r="F218" s="461">
        <v>0</v>
      </c>
      <c r="G218" s="461">
        <v>0</v>
      </c>
      <c r="H218" s="461">
        <f t="shared" si="97"/>
        <v>2000</v>
      </c>
      <c r="I218" s="465">
        <f>E218+G218</f>
        <v>0</v>
      </c>
      <c r="J218" s="461"/>
    </row>
    <row r="219" spans="1:10" x14ac:dyDescent="0.2">
      <c r="A219" s="1313">
        <v>12.5</v>
      </c>
      <c r="B219" s="1298" t="s">
        <v>539</v>
      </c>
      <c r="C219" s="495"/>
      <c r="D219" s="483">
        <f>SUM(D220:D223)</f>
        <v>2680</v>
      </c>
      <c r="E219" s="483">
        <f t="shared" ref="E219:I219" si="98">SUM(E220:E223)</f>
        <v>0</v>
      </c>
      <c r="F219" s="483">
        <f t="shared" si="98"/>
        <v>0</v>
      </c>
      <c r="G219" s="461">
        <f t="shared" si="98"/>
        <v>0</v>
      </c>
      <c r="H219" s="483">
        <f t="shared" si="98"/>
        <v>2680</v>
      </c>
      <c r="I219" s="461">
        <f t="shared" si="98"/>
        <v>0</v>
      </c>
      <c r="J219" s="461"/>
    </row>
    <row r="220" spans="1:10" x14ac:dyDescent="0.2">
      <c r="A220" s="1313"/>
      <c r="B220" s="1298"/>
      <c r="C220" s="464">
        <v>2261</v>
      </c>
      <c r="D220" s="465">
        <v>512</v>
      </c>
      <c r="E220" s="465"/>
      <c r="F220" s="465"/>
      <c r="G220" s="461"/>
      <c r="H220" s="465">
        <f t="shared" ref="H220:I223" si="99">D220+F220</f>
        <v>512</v>
      </c>
      <c r="I220" s="465">
        <f t="shared" si="99"/>
        <v>0</v>
      </c>
      <c r="J220" s="461"/>
    </row>
    <row r="221" spans="1:10" x14ac:dyDescent="0.2">
      <c r="A221" s="1313"/>
      <c r="B221" s="1298"/>
      <c r="C221" s="464">
        <v>2363</v>
      </c>
      <c r="D221" s="465">
        <v>896</v>
      </c>
      <c r="E221" s="465"/>
      <c r="F221" s="465"/>
      <c r="G221" s="461"/>
      <c r="H221" s="465">
        <f t="shared" si="99"/>
        <v>896</v>
      </c>
      <c r="I221" s="465">
        <f t="shared" si="99"/>
        <v>0</v>
      </c>
      <c r="J221" s="461"/>
    </row>
    <row r="222" spans="1:10" x14ac:dyDescent="0.2">
      <c r="A222" s="1313"/>
      <c r="B222" s="1298"/>
      <c r="C222" s="464">
        <v>2111</v>
      </c>
      <c r="D222" s="465">
        <v>192</v>
      </c>
      <c r="E222" s="465"/>
      <c r="F222" s="465"/>
      <c r="G222" s="461"/>
      <c r="H222" s="465">
        <f t="shared" si="99"/>
        <v>192</v>
      </c>
      <c r="I222" s="465">
        <f t="shared" si="99"/>
        <v>0</v>
      </c>
      <c r="J222" s="461"/>
    </row>
    <row r="223" spans="1:10" x14ac:dyDescent="0.2">
      <c r="A223" s="1313"/>
      <c r="B223" s="1298"/>
      <c r="C223" s="464">
        <v>2262</v>
      </c>
      <c r="D223" s="465">
        <v>1080</v>
      </c>
      <c r="E223" s="465"/>
      <c r="F223" s="465"/>
      <c r="G223" s="461"/>
      <c r="H223" s="465">
        <f t="shared" si="99"/>
        <v>1080</v>
      </c>
      <c r="I223" s="465">
        <f t="shared" si="99"/>
        <v>0</v>
      </c>
      <c r="J223" s="461"/>
    </row>
    <row r="224" spans="1:10" x14ac:dyDescent="0.2">
      <c r="A224" s="1308">
        <v>12.6</v>
      </c>
      <c r="B224" s="1298" t="s">
        <v>540</v>
      </c>
      <c r="C224" s="495"/>
      <c r="D224" s="483">
        <f>SUM(D225:D226)</f>
        <v>1000</v>
      </c>
      <c r="E224" s="483">
        <f t="shared" ref="E224:I224" si="100">SUM(E225:E226)</f>
        <v>0</v>
      </c>
      <c r="F224" s="483">
        <f t="shared" si="100"/>
        <v>0</v>
      </c>
      <c r="G224" s="461">
        <f t="shared" si="100"/>
        <v>0</v>
      </c>
      <c r="H224" s="483">
        <f t="shared" si="100"/>
        <v>1000</v>
      </c>
      <c r="I224" s="461">
        <f t="shared" si="100"/>
        <v>0</v>
      </c>
      <c r="J224" s="461"/>
    </row>
    <row r="225" spans="1:10" x14ac:dyDescent="0.2">
      <c r="A225" s="1308"/>
      <c r="B225" s="1298"/>
      <c r="C225" s="484">
        <v>2363</v>
      </c>
      <c r="D225" s="465">
        <v>700</v>
      </c>
      <c r="E225" s="465"/>
      <c r="F225" s="465"/>
      <c r="G225" s="461"/>
      <c r="H225" s="465">
        <f t="shared" ref="H225:I226" si="101">D225+F225</f>
        <v>700</v>
      </c>
      <c r="I225" s="465">
        <f t="shared" si="101"/>
        <v>0</v>
      </c>
      <c r="J225" s="461"/>
    </row>
    <row r="226" spans="1:10" x14ac:dyDescent="0.2">
      <c r="A226" s="1308"/>
      <c r="B226" s="1298"/>
      <c r="C226" s="484">
        <v>2370</v>
      </c>
      <c r="D226" s="465">
        <v>300</v>
      </c>
      <c r="E226" s="465"/>
      <c r="F226" s="465"/>
      <c r="G226" s="461"/>
      <c r="H226" s="465">
        <f t="shared" si="101"/>
        <v>300</v>
      </c>
      <c r="I226" s="465">
        <f t="shared" si="101"/>
        <v>0</v>
      </c>
      <c r="J226" s="461"/>
    </row>
    <row r="227" spans="1:10" x14ac:dyDescent="0.2">
      <c r="A227" s="1308">
        <v>12.7</v>
      </c>
      <c r="B227" s="1298" t="s">
        <v>541</v>
      </c>
      <c r="C227" s="495"/>
      <c r="D227" s="483">
        <f>SUM(D228:D230)</f>
        <v>594</v>
      </c>
      <c r="E227" s="483">
        <f t="shared" ref="E227:I227" si="102">SUM(E228:E230)</f>
        <v>0</v>
      </c>
      <c r="F227" s="483">
        <f t="shared" si="102"/>
        <v>0</v>
      </c>
      <c r="G227" s="461">
        <f t="shared" si="102"/>
        <v>0</v>
      </c>
      <c r="H227" s="483">
        <f t="shared" si="102"/>
        <v>594</v>
      </c>
      <c r="I227" s="461">
        <f t="shared" si="102"/>
        <v>0</v>
      </c>
      <c r="J227" s="461"/>
    </row>
    <row r="228" spans="1:10" x14ac:dyDescent="0.2">
      <c r="A228" s="1308"/>
      <c r="B228" s="1298"/>
      <c r="C228" s="484">
        <v>2261</v>
      </c>
      <c r="D228" s="465">
        <v>288</v>
      </c>
      <c r="E228" s="465"/>
      <c r="F228" s="465"/>
      <c r="G228" s="461"/>
      <c r="H228" s="465">
        <f t="shared" ref="H228:I230" si="103">D228+F228</f>
        <v>288</v>
      </c>
      <c r="I228" s="465">
        <f t="shared" si="103"/>
        <v>0</v>
      </c>
      <c r="J228" s="461"/>
    </row>
    <row r="229" spans="1:10" x14ac:dyDescent="0.2">
      <c r="A229" s="1308"/>
      <c r="B229" s="1298"/>
      <c r="C229" s="484">
        <v>2363</v>
      </c>
      <c r="D229" s="465">
        <v>252</v>
      </c>
      <c r="E229" s="465"/>
      <c r="F229" s="465"/>
      <c r="G229" s="461"/>
      <c r="H229" s="465">
        <f t="shared" si="103"/>
        <v>252</v>
      </c>
      <c r="I229" s="465">
        <f t="shared" si="103"/>
        <v>0</v>
      </c>
      <c r="J229" s="461"/>
    </row>
    <row r="230" spans="1:10" x14ac:dyDescent="0.2">
      <c r="A230" s="1308"/>
      <c r="B230" s="1298"/>
      <c r="C230" s="484">
        <v>2111</v>
      </c>
      <c r="D230" s="465">
        <v>54</v>
      </c>
      <c r="E230" s="465"/>
      <c r="F230" s="465"/>
      <c r="G230" s="461"/>
      <c r="H230" s="465">
        <f t="shared" si="103"/>
        <v>54</v>
      </c>
      <c r="I230" s="465">
        <f t="shared" si="103"/>
        <v>0</v>
      </c>
      <c r="J230" s="461"/>
    </row>
    <row r="231" spans="1:10" ht="48" x14ac:dyDescent="0.2">
      <c r="A231" s="479">
        <v>13</v>
      </c>
      <c r="B231" s="505" t="s">
        <v>542</v>
      </c>
      <c r="C231" s="459"/>
      <c r="D231" s="460">
        <f>D232+D237+D243+D249+D254+D258+D263+D266+D268+D269</f>
        <v>16486</v>
      </c>
      <c r="E231" s="460">
        <f t="shared" ref="E231:I231" si="104">E232+E237+E243+E249+E254+E258+E263+E266+E268+E269</f>
        <v>0</v>
      </c>
      <c r="F231" s="460">
        <f t="shared" si="104"/>
        <v>1010</v>
      </c>
      <c r="G231" s="461">
        <f t="shared" si="104"/>
        <v>0</v>
      </c>
      <c r="H231" s="460">
        <f>H232+H237+H243+H249+H254+H258+H263+H266+H268+H269</f>
        <v>17496</v>
      </c>
      <c r="I231" s="461">
        <f t="shared" si="104"/>
        <v>0</v>
      </c>
      <c r="J231" s="461"/>
    </row>
    <row r="232" spans="1:10" x14ac:dyDescent="0.2">
      <c r="A232" s="1314">
        <v>13.1</v>
      </c>
      <c r="B232" s="1315" t="s">
        <v>543</v>
      </c>
      <c r="C232" s="506"/>
      <c r="D232" s="507">
        <f>SUM(D233:D236)</f>
        <v>2500</v>
      </c>
      <c r="E232" s="507"/>
      <c r="F232" s="507">
        <f t="shared" ref="F232:I232" si="105">SUM(F233:F236)</f>
        <v>0</v>
      </c>
      <c r="G232" s="461">
        <f t="shared" si="105"/>
        <v>0</v>
      </c>
      <c r="H232" s="507">
        <f t="shared" si="105"/>
        <v>2500</v>
      </c>
      <c r="I232" s="461">
        <f t="shared" si="105"/>
        <v>0</v>
      </c>
      <c r="J232" s="461"/>
    </row>
    <row r="233" spans="1:10" x14ac:dyDescent="0.2">
      <c r="A233" s="1314"/>
      <c r="B233" s="1315"/>
      <c r="C233" s="489">
        <v>2363</v>
      </c>
      <c r="D233" s="490">
        <v>1750</v>
      </c>
      <c r="E233" s="491"/>
      <c r="F233" s="490"/>
      <c r="G233" s="461"/>
      <c r="H233" s="465">
        <f t="shared" ref="H233:I236" si="106">D233+F233</f>
        <v>1750</v>
      </c>
      <c r="I233" s="465">
        <f t="shared" si="106"/>
        <v>0</v>
      </c>
      <c r="J233" s="461"/>
    </row>
    <row r="234" spans="1:10" x14ac:dyDescent="0.2">
      <c r="A234" s="1314"/>
      <c r="B234" s="1315"/>
      <c r="C234" s="489">
        <v>2341</v>
      </c>
      <c r="D234" s="490">
        <v>200</v>
      </c>
      <c r="E234" s="491"/>
      <c r="F234" s="490"/>
      <c r="G234" s="461"/>
      <c r="H234" s="465">
        <f t="shared" si="106"/>
        <v>200</v>
      </c>
      <c r="I234" s="465">
        <f t="shared" si="106"/>
        <v>0</v>
      </c>
      <c r="J234" s="461"/>
    </row>
    <row r="235" spans="1:10" x14ac:dyDescent="0.2">
      <c r="A235" s="1314"/>
      <c r="B235" s="1315"/>
      <c r="C235" s="489">
        <v>2370</v>
      </c>
      <c r="D235" s="490">
        <v>220</v>
      </c>
      <c r="E235" s="491"/>
      <c r="F235" s="490"/>
      <c r="G235" s="461"/>
      <c r="H235" s="465">
        <f t="shared" si="106"/>
        <v>220</v>
      </c>
      <c r="I235" s="465">
        <f t="shared" si="106"/>
        <v>0</v>
      </c>
      <c r="J235" s="461"/>
    </row>
    <row r="236" spans="1:10" x14ac:dyDescent="0.2">
      <c r="A236" s="1314"/>
      <c r="B236" s="1315"/>
      <c r="C236" s="489">
        <v>2262</v>
      </c>
      <c r="D236" s="490">
        <v>330</v>
      </c>
      <c r="E236" s="491"/>
      <c r="F236" s="490"/>
      <c r="G236" s="461"/>
      <c r="H236" s="465">
        <f t="shared" si="106"/>
        <v>330</v>
      </c>
      <c r="I236" s="465">
        <f t="shared" si="106"/>
        <v>0</v>
      </c>
      <c r="J236" s="461"/>
    </row>
    <row r="237" spans="1:10" ht="15" customHeight="1" x14ac:dyDescent="0.2">
      <c r="A237" s="1314">
        <v>13.2</v>
      </c>
      <c r="B237" s="1315" t="s">
        <v>544</v>
      </c>
      <c r="C237" s="508"/>
      <c r="D237" s="507">
        <f>SUM(D238:D242)</f>
        <v>6457</v>
      </c>
      <c r="E237" s="507">
        <f t="shared" ref="E237:I237" si="107">SUM(E238:E242)</f>
        <v>0</v>
      </c>
      <c r="F237" s="507">
        <f t="shared" si="107"/>
        <v>0</v>
      </c>
      <c r="G237" s="461">
        <f t="shared" si="107"/>
        <v>0</v>
      </c>
      <c r="H237" s="507">
        <f t="shared" si="107"/>
        <v>6457</v>
      </c>
      <c r="I237" s="461">
        <f t="shared" si="107"/>
        <v>0</v>
      </c>
      <c r="J237" s="461"/>
    </row>
    <row r="238" spans="1:10" x14ac:dyDescent="0.2">
      <c r="A238" s="1314"/>
      <c r="B238" s="1315"/>
      <c r="C238" s="489">
        <v>2261</v>
      </c>
      <c r="D238" s="490">
        <v>3000</v>
      </c>
      <c r="E238" s="490"/>
      <c r="F238" s="490"/>
      <c r="G238" s="461"/>
      <c r="H238" s="465">
        <f t="shared" ref="H238:I242" si="108">D238+F238</f>
        <v>3000</v>
      </c>
      <c r="I238" s="465">
        <f t="shared" si="108"/>
        <v>0</v>
      </c>
      <c r="J238" s="461"/>
    </row>
    <row r="239" spans="1:10" x14ac:dyDescent="0.2">
      <c r="A239" s="1314"/>
      <c r="B239" s="1315"/>
      <c r="C239" s="489">
        <v>2363</v>
      </c>
      <c r="D239" s="490">
        <v>2625</v>
      </c>
      <c r="E239" s="490"/>
      <c r="F239" s="490"/>
      <c r="G239" s="461"/>
      <c r="H239" s="465">
        <f t="shared" si="108"/>
        <v>2625</v>
      </c>
      <c r="I239" s="465">
        <f t="shared" si="108"/>
        <v>0</v>
      </c>
      <c r="J239" s="461"/>
    </row>
    <row r="240" spans="1:10" x14ac:dyDescent="0.2">
      <c r="A240" s="1314"/>
      <c r="B240" s="1315"/>
      <c r="C240" s="484">
        <v>2111</v>
      </c>
      <c r="D240" s="490">
        <v>270</v>
      </c>
      <c r="E240" s="490"/>
      <c r="F240" s="490"/>
      <c r="G240" s="461"/>
      <c r="H240" s="465">
        <f t="shared" si="108"/>
        <v>270</v>
      </c>
      <c r="I240" s="465">
        <f t="shared" si="108"/>
        <v>0</v>
      </c>
      <c r="J240" s="461"/>
    </row>
    <row r="241" spans="1:10" x14ac:dyDescent="0.2">
      <c r="A241" s="1314"/>
      <c r="B241" s="1315"/>
      <c r="C241" s="484">
        <v>2370</v>
      </c>
      <c r="D241" s="490">
        <v>262</v>
      </c>
      <c r="E241" s="490"/>
      <c r="F241" s="490"/>
      <c r="G241" s="461"/>
      <c r="H241" s="465">
        <f t="shared" si="108"/>
        <v>262</v>
      </c>
      <c r="I241" s="465">
        <f t="shared" si="108"/>
        <v>0</v>
      </c>
      <c r="J241" s="461"/>
    </row>
    <row r="242" spans="1:10" x14ac:dyDescent="0.2">
      <c r="A242" s="1314"/>
      <c r="B242" s="1315"/>
      <c r="C242" s="484">
        <v>2262</v>
      </c>
      <c r="D242" s="490">
        <v>300</v>
      </c>
      <c r="E242" s="490"/>
      <c r="F242" s="490"/>
      <c r="G242" s="461"/>
      <c r="H242" s="465">
        <f t="shared" si="108"/>
        <v>300</v>
      </c>
      <c r="I242" s="465">
        <f t="shared" si="108"/>
        <v>0</v>
      </c>
      <c r="J242" s="461"/>
    </row>
    <row r="243" spans="1:10" x14ac:dyDescent="0.2">
      <c r="A243" s="1314">
        <v>13.3</v>
      </c>
      <c r="B243" s="1315" t="s">
        <v>545</v>
      </c>
      <c r="C243" s="506"/>
      <c r="D243" s="507">
        <f>SUM(D244:D248)</f>
        <v>871</v>
      </c>
      <c r="E243" s="507">
        <f t="shared" ref="E243:I243" si="109">SUM(E244:E248)</f>
        <v>0</v>
      </c>
      <c r="F243" s="507">
        <f t="shared" si="109"/>
        <v>0</v>
      </c>
      <c r="G243" s="461">
        <f t="shared" si="109"/>
        <v>0</v>
      </c>
      <c r="H243" s="507">
        <f t="shared" si="109"/>
        <v>871</v>
      </c>
      <c r="I243" s="461">
        <f t="shared" si="109"/>
        <v>0</v>
      </c>
      <c r="J243" s="461"/>
    </row>
    <row r="244" spans="1:10" x14ac:dyDescent="0.2">
      <c r="A244" s="1314"/>
      <c r="B244" s="1315"/>
      <c r="C244" s="484">
        <v>2261</v>
      </c>
      <c r="D244" s="490">
        <v>120</v>
      </c>
      <c r="E244" s="490"/>
      <c r="F244" s="490"/>
      <c r="G244" s="461"/>
      <c r="H244" s="465">
        <f t="shared" ref="H244:I267" si="110">D244+F244</f>
        <v>120</v>
      </c>
      <c r="I244" s="465">
        <f t="shared" si="110"/>
        <v>0</v>
      </c>
      <c r="J244" s="461"/>
    </row>
    <row r="245" spans="1:10" x14ac:dyDescent="0.2">
      <c r="A245" s="1314"/>
      <c r="B245" s="1315"/>
      <c r="C245" s="489">
        <v>2363</v>
      </c>
      <c r="D245" s="490">
        <v>210</v>
      </c>
      <c r="E245" s="490"/>
      <c r="F245" s="490"/>
      <c r="G245" s="461"/>
      <c r="H245" s="465">
        <f t="shared" si="110"/>
        <v>210</v>
      </c>
      <c r="I245" s="465">
        <f t="shared" si="110"/>
        <v>0</v>
      </c>
      <c r="J245" s="461"/>
    </row>
    <row r="246" spans="1:10" x14ac:dyDescent="0.2">
      <c r="A246" s="1314"/>
      <c r="B246" s="1315"/>
      <c r="C246" s="489">
        <v>2111</v>
      </c>
      <c r="D246" s="490">
        <v>36</v>
      </c>
      <c r="E246" s="490"/>
      <c r="F246" s="490"/>
      <c r="G246" s="461"/>
      <c r="H246" s="465">
        <f t="shared" si="110"/>
        <v>36</v>
      </c>
      <c r="I246" s="465">
        <f t="shared" si="110"/>
        <v>0</v>
      </c>
      <c r="J246" s="461"/>
    </row>
    <row r="247" spans="1:10" x14ac:dyDescent="0.2">
      <c r="A247" s="1314"/>
      <c r="B247" s="1315"/>
      <c r="C247" s="489">
        <v>2262</v>
      </c>
      <c r="D247" s="490">
        <v>280</v>
      </c>
      <c r="E247" s="490"/>
      <c r="F247" s="490"/>
      <c r="G247" s="461"/>
      <c r="H247" s="465">
        <f t="shared" si="110"/>
        <v>280</v>
      </c>
      <c r="I247" s="465">
        <f t="shared" si="110"/>
        <v>0</v>
      </c>
      <c r="J247" s="461"/>
    </row>
    <row r="248" spans="1:10" x14ac:dyDescent="0.2">
      <c r="A248" s="1314"/>
      <c r="B248" s="1315"/>
      <c r="C248" s="489">
        <v>2279</v>
      </c>
      <c r="D248" s="490">
        <v>225</v>
      </c>
      <c r="E248" s="490"/>
      <c r="F248" s="490"/>
      <c r="G248" s="461"/>
      <c r="H248" s="465">
        <f t="shared" si="110"/>
        <v>225</v>
      </c>
      <c r="I248" s="465">
        <f t="shared" si="110"/>
        <v>0</v>
      </c>
      <c r="J248" s="461"/>
    </row>
    <row r="249" spans="1:10" x14ac:dyDescent="0.2">
      <c r="A249" s="1308">
        <v>13.4</v>
      </c>
      <c r="B249" s="1298" t="s">
        <v>546</v>
      </c>
      <c r="C249" s="459"/>
      <c r="D249" s="460">
        <f>SUM(D250:D253)</f>
        <v>962</v>
      </c>
      <c r="E249" s="460">
        <f t="shared" ref="E249:I249" si="111">SUM(E250:E253)</f>
        <v>0</v>
      </c>
      <c r="F249" s="460">
        <f t="shared" si="111"/>
        <v>0</v>
      </c>
      <c r="G249" s="461">
        <f t="shared" si="111"/>
        <v>0</v>
      </c>
      <c r="H249" s="460">
        <f t="shared" si="111"/>
        <v>962</v>
      </c>
      <c r="I249" s="461">
        <f t="shared" si="111"/>
        <v>0</v>
      </c>
      <c r="J249" s="461"/>
    </row>
    <row r="250" spans="1:10" x14ac:dyDescent="0.2">
      <c r="A250" s="1308"/>
      <c r="B250" s="1298"/>
      <c r="C250" s="489">
        <v>2363</v>
      </c>
      <c r="D250" s="490">
        <v>189</v>
      </c>
      <c r="E250" s="490"/>
      <c r="F250" s="490"/>
      <c r="G250" s="461"/>
      <c r="H250" s="465">
        <f t="shared" si="110"/>
        <v>189</v>
      </c>
      <c r="I250" s="465">
        <f t="shared" si="110"/>
        <v>0</v>
      </c>
      <c r="J250" s="461"/>
    </row>
    <row r="251" spans="1:10" x14ac:dyDescent="0.2">
      <c r="A251" s="1308"/>
      <c r="B251" s="1298"/>
      <c r="C251" s="489">
        <v>2111</v>
      </c>
      <c r="D251" s="490">
        <v>48</v>
      </c>
      <c r="E251" s="490"/>
      <c r="F251" s="490"/>
      <c r="G251" s="461"/>
      <c r="H251" s="465">
        <f t="shared" si="110"/>
        <v>48</v>
      </c>
      <c r="I251" s="465">
        <f t="shared" si="110"/>
        <v>0</v>
      </c>
      <c r="J251" s="461"/>
    </row>
    <row r="252" spans="1:10" x14ac:dyDescent="0.2">
      <c r="A252" s="1308"/>
      <c r="B252" s="1298"/>
      <c r="C252" s="489">
        <v>2262</v>
      </c>
      <c r="D252" s="490">
        <v>320</v>
      </c>
      <c r="E252" s="490"/>
      <c r="F252" s="490"/>
      <c r="G252" s="461"/>
      <c r="H252" s="465">
        <f t="shared" si="110"/>
        <v>320</v>
      </c>
      <c r="I252" s="465">
        <f t="shared" si="110"/>
        <v>0</v>
      </c>
      <c r="J252" s="461"/>
    </row>
    <row r="253" spans="1:10" x14ac:dyDescent="0.2">
      <c r="A253" s="1308"/>
      <c r="B253" s="1298"/>
      <c r="C253" s="489">
        <v>2279</v>
      </c>
      <c r="D253" s="490">
        <v>405</v>
      </c>
      <c r="E253" s="490"/>
      <c r="F253" s="490"/>
      <c r="G253" s="461"/>
      <c r="H253" s="465">
        <f t="shared" si="110"/>
        <v>405</v>
      </c>
      <c r="I253" s="465">
        <f t="shared" si="110"/>
        <v>0</v>
      </c>
      <c r="J253" s="461"/>
    </row>
    <row r="254" spans="1:10" x14ac:dyDescent="0.2">
      <c r="A254" s="1308">
        <v>13.5</v>
      </c>
      <c r="B254" s="1298" t="s">
        <v>547</v>
      </c>
      <c r="C254" s="459"/>
      <c r="D254" s="460">
        <f>SUM(D255:D257)</f>
        <v>440</v>
      </c>
      <c r="E254" s="460">
        <f t="shared" ref="E254:I254" si="112">SUM(E255:E257)</f>
        <v>0</v>
      </c>
      <c r="F254" s="460">
        <f t="shared" si="112"/>
        <v>0</v>
      </c>
      <c r="G254" s="461">
        <f t="shared" si="112"/>
        <v>0</v>
      </c>
      <c r="H254" s="460">
        <f t="shared" si="112"/>
        <v>440</v>
      </c>
      <c r="I254" s="461">
        <f t="shared" si="112"/>
        <v>0</v>
      </c>
      <c r="J254" s="461"/>
    </row>
    <row r="255" spans="1:10" ht="14.25" customHeight="1" x14ac:dyDescent="0.2">
      <c r="A255" s="1308"/>
      <c r="B255" s="1298"/>
      <c r="C255" s="489">
        <v>2363</v>
      </c>
      <c r="D255" s="490">
        <v>140</v>
      </c>
      <c r="E255" s="490"/>
      <c r="F255" s="490"/>
      <c r="G255" s="461"/>
      <c r="H255" s="465">
        <f t="shared" si="110"/>
        <v>140</v>
      </c>
      <c r="I255" s="465">
        <f t="shared" si="110"/>
        <v>0</v>
      </c>
      <c r="J255" s="461"/>
    </row>
    <row r="256" spans="1:10" x14ac:dyDescent="0.2">
      <c r="A256" s="1308"/>
      <c r="B256" s="1298"/>
      <c r="C256" s="489">
        <v>2111</v>
      </c>
      <c r="D256" s="490">
        <v>60</v>
      </c>
      <c r="E256" s="490"/>
      <c r="F256" s="490"/>
      <c r="G256" s="461"/>
      <c r="H256" s="465">
        <f t="shared" si="110"/>
        <v>60</v>
      </c>
      <c r="I256" s="465">
        <f t="shared" si="110"/>
        <v>0</v>
      </c>
      <c r="J256" s="461"/>
    </row>
    <row r="257" spans="1:10" x14ac:dyDescent="0.2">
      <c r="A257" s="1308"/>
      <c r="B257" s="1298"/>
      <c r="C257" s="489">
        <v>2262</v>
      </c>
      <c r="D257" s="490">
        <v>240</v>
      </c>
      <c r="E257" s="490"/>
      <c r="F257" s="490"/>
      <c r="G257" s="461"/>
      <c r="H257" s="465">
        <f t="shared" si="110"/>
        <v>240</v>
      </c>
      <c r="I257" s="465">
        <f t="shared" si="110"/>
        <v>0</v>
      </c>
      <c r="J257" s="461"/>
    </row>
    <row r="258" spans="1:10" x14ac:dyDescent="0.2">
      <c r="A258" s="1308">
        <v>13.6</v>
      </c>
      <c r="B258" s="1298" t="s">
        <v>548</v>
      </c>
      <c r="C258" s="459"/>
      <c r="D258" s="460">
        <f>SUM(D259:D262)</f>
        <v>671</v>
      </c>
      <c r="E258" s="460">
        <f t="shared" ref="E258:I258" si="113">SUM(E259:E262)</f>
        <v>0</v>
      </c>
      <c r="F258" s="460">
        <f t="shared" si="113"/>
        <v>0</v>
      </c>
      <c r="G258" s="461">
        <f t="shared" si="113"/>
        <v>0</v>
      </c>
      <c r="H258" s="460">
        <f t="shared" si="113"/>
        <v>671</v>
      </c>
      <c r="I258" s="461">
        <f t="shared" si="113"/>
        <v>0</v>
      </c>
      <c r="J258" s="461"/>
    </row>
    <row r="259" spans="1:10" x14ac:dyDescent="0.2">
      <c r="A259" s="1308"/>
      <c r="B259" s="1298"/>
      <c r="C259" s="489">
        <v>2363</v>
      </c>
      <c r="D259" s="490">
        <v>105</v>
      </c>
      <c r="E259" s="490"/>
      <c r="F259" s="490"/>
      <c r="G259" s="461"/>
      <c r="H259" s="465">
        <f t="shared" si="110"/>
        <v>105</v>
      </c>
      <c r="I259" s="465">
        <f t="shared" si="110"/>
        <v>0</v>
      </c>
      <c r="J259" s="461"/>
    </row>
    <row r="260" spans="1:10" x14ac:dyDescent="0.2">
      <c r="A260" s="1308"/>
      <c r="B260" s="1298"/>
      <c r="C260" s="489">
        <v>2111</v>
      </c>
      <c r="D260" s="490">
        <v>36</v>
      </c>
      <c r="E260" s="490"/>
      <c r="F260" s="490"/>
      <c r="G260" s="461"/>
      <c r="H260" s="465">
        <f t="shared" si="110"/>
        <v>36</v>
      </c>
      <c r="I260" s="465">
        <f t="shared" si="110"/>
        <v>0</v>
      </c>
      <c r="J260" s="461"/>
    </row>
    <row r="261" spans="1:10" x14ac:dyDescent="0.2">
      <c r="A261" s="1308"/>
      <c r="B261" s="1298"/>
      <c r="C261" s="489">
        <v>2262</v>
      </c>
      <c r="D261" s="490">
        <v>80</v>
      </c>
      <c r="E261" s="490"/>
      <c r="F261" s="490"/>
      <c r="G261" s="461"/>
      <c r="H261" s="465">
        <f t="shared" si="110"/>
        <v>80</v>
      </c>
      <c r="I261" s="465">
        <f t="shared" si="110"/>
        <v>0</v>
      </c>
      <c r="J261" s="461"/>
    </row>
    <row r="262" spans="1:10" x14ac:dyDescent="0.2">
      <c r="A262" s="1308"/>
      <c r="B262" s="1298"/>
      <c r="C262" s="489">
        <v>2279</v>
      </c>
      <c r="D262" s="490">
        <v>450</v>
      </c>
      <c r="E262" s="490"/>
      <c r="F262" s="490"/>
      <c r="G262" s="461"/>
      <c r="H262" s="465">
        <f t="shared" si="110"/>
        <v>450</v>
      </c>
      <c r="I262" s="465">
        <f t="shared" si="110"/>
        <v>0</v>
      </c>
      <c r="J262" s="461"/>
    </row>
    <row r="263" spans="1:10" x14ac:dyDescent="0.2">
      <c r="A263" s="1308">
        <v>13.7</v>
      </c>
      <c r="B263" s="1298" t="s">
        <v>549</v>
      </c>
      <c r="C263" s="459"/>
      <c r="D263" s="460">
        <f>SUM(D264:D265)</f>
        <v>3985</v>
      </c>
      <c r="E263" s="460">
        <f t="shared" ref="E263:I263" si="114">SUM(E264:E265)</f>
        <v>0</v>
      </c>
      <c r="F263" s="460">
        <f t="shared" si="114"/>
        <v>0</v>
      </c>
      <c r="G263" s="461">
        <f t="shared" si="114"/>
        <v>0</v>
      </c>
      <c r="H263" s="460">
        <f t="shared" si="114"/>
        <v>3985</v>
      </c>
      <c r="I263" s="461">
        <f t="shared" si="114"/>
        <v>0</v>
      </c>
      <c r="J263" s="461"/>
    </row>
    <row r="264" spans="1:10" x14ac:dyDescent="0.2">
      <c r="A264" s="1308"/>
      <c r="B264" s="1298"/>
      <c r="C264" s="489">
        <v>2279</v>
      </c>
      <c r="D264" s="490">
        <f>1969+1400+200</f>
        <v>3569</v>
      </c>
      <c r="E264" s="509"/>
      <c r="F264" s="509"/>
      <c r="G264" s="461"/>
      <c r="H264" s="465">
        <f t="shared" si="110"/>
        <v>3569</v>
      </c>
      <c r="I264" s="465">
        <f t="shared" si="110"/>
        <v>0</v>
      </c>
      <c r="J264" s="461"/>
    </row>
    <row r="265" spans="1:10" x14ac:dyDescent="0.2">
      <c r="A265" s="1308"/>
      <c r="B265" s="1298"/>
      <c r="C265" s="489">
        <v>2121</v>
      </c>
      <c r="D265" s="490">
        <v>416</v>
      </c>
      <c r="E265" s="509"/>
      <c r="F265" s="509"/>
      <c r="G265" s="461"/>
      <c r="H265" s="465">
        <f t="shared" si="110"/>
        <v>416</v>
      </c>
      <c r="I265" s="465">
        <f t="shared" si="110"/>
        <v>0</v>
      </c>
      <c r="J265" s="461"/>
    </row>
    <row r="266" spans="1:10" x14ac:dyDescent="0.2">
      <c r="A266" s="1308">
        <v>13.8</v>
      </c>
      <c r="B266" s="1298" t="s">
        <v>550</v>
      </c>
      <c r="C266" s="495"/>
      <c r="D266" s="483">
        <f>SUM(D267:D267)</f>
        <v>600</v>
      </c>
      <c r="E266" s="483">
        <f t="shared" ref="E266:I266" si="115">SUM(E267:E267)</f>
        <v>0</v>
      </c>
      <c r="F266" s="483">
        <f t="shared" si="115"/>
        <v>0</v>
      </c>
      <c r="G266" s="461">
        <f t="shared" si="115"/>
        <v>0</v>
      </c>
      <c r="H266" s="483">
        <f t="shared" si="115"/>
        <v>600</v>
      </c>
      <c r="I266" s="461">
        <f t="shared" si="115"/>
        <v>0</v>
      </c>
      <c r="J266" s="461"/>
    </row>
    <row r="267" spans="1:10" x14ac:dyDescent="0.2">
      <c r="A267" s="1308"/>
      <c r="B267" s="1298"/>
      <c r="C267" s="489">
        <v>2361</v>
      </c>
      <c r="D267" s="490">
        <f>300+300</f>
        <v>600</v>
      </c>
      <c r="E267" s="510"/>
      <c r="F267" s="509"/>
      <c r="G267" s="461"/>
      <c r="H267" s="465">
        <f t="shared" si="110"/>
        <v>600</v>
      </c>
      <c r="I267" s="465">
        <f>E267+G267</f>
        <v>0</v>
      </c>
      <c r="J267" s="461"/>
    </row>
    <row r="268" spans="1:10" ht="45" x14ac:dyDescent="0.2">
      <c r="A268" s="481">
        <v>13.9</v>
      </c>
      <c r="B268" s="511" t="s">
        <v>551</v>
      </c>
      <c r="C268" s="473">
        <v>2279</v>
      </c>
      <c r="D268" s="461">
        <v>0</v>
      </c>
      <c r="E268" s="512"/>
      <c r="F268" s="512">
        <v>470</v>
      </c>
      <c r="G268" s="461"/>
      <c r="H268" s="512">
        <f>D268+F268</f>
        <v>470</v>
      </c>
      <c r="I268" s="461">
        <f>E268+G268</f>
        <v>0</v>
      </c>
      <c r="J268" s="513" t="s">
        <v>552</v>
      </c>
    </row>
    <row r="269" spans="1:10" ht="45" x14ac:dyDescent="0.2">
      <c r="A269" s="514">
        <v>13.1</v>
      </c>
      <c r="B269" s="511" t="s">
        <v>553</v>
      </c>
      <c r="C269" s="473">
        <v>2279</v>
      </c>
      <c r="D269" s="461">
        <v>0</v>
      </c>
      <c r="E269" s="512"/>
      <c r="F269" s="512">
        <v>540</v>
      </c>
      <c r="G269" s="461"/>
      <c r="H269" s="512">
        <f>D269+F269</f>
        <v>540</v>
      </c>
      <c r="I269" s="461">
        <f>E269+G269</f>
        <v>0</v>
      </c>
      <c r="J269" s="513" t="s">
        <v>554</v>
      </c>
    </row>
    <row r="270" spans="1:10" ht="24" x14ac:dyDescent="0.2">
      <c r="A270" s="497">
        <v>14</v>
      </c>
      <c r="B270" s="505" t="s">
        <v>555</v>
      </c>
      <c r="C270" s="459"/>
      <c r="D270" s="491">
        <f>SUM(D271:D273)</f>
        <v>3650</v>
      </c>
      <c r="E270" s="510">
        <f>SUM(E271:E273)</f>
        <v>11000</v>
      </c>
      <c r="F270" s="491">
        <f t="shared" ref="F270:H270" si="116">SUM(F271:F273)</f>
        <v>0</v>
      </c>
      <c r="G270" s="461">
        <f t="shared" si="116"/>
        <v>0</v>
      </c>
      <c r="H270" s="491">
        <f t="shared" si="116"/>
        <v>3650</v>
      </c>
      <c r="I270" s="461">
        <f>SUM(I271:I273)</f>
        <v>11000</v>
      </c>
      <c r="J270" s="461"/>
    </row>
    <row r="271" spans="1:10" ht="13.5" customHeight="1" x14ac:dyDescent="0.2">
      <c r="A271" s="515">
        <v>14.1</v>
      </c>
      <c r="B271" s="463" t="s">
        <v>556</v>
      </c>
      <c r="C271" s="464">
        <v>2279</v>
      </c>
      <c r="D271" s="465"/>
      <c r="E271" s="516">
        <v>150</v>
      </c>
      <c r="F271" s="516"/>
      <c r="G271" s="461"/>
      <c r="H271" s="465">
        <f t="shared" ref="H271:H273" si="117">D271+F271</f>
        <v>0</v>
      </c>
      <c r="I271" s="465">
        <f>E271+G271</f>
        <v>150</v>
      </c>
      <c r="J271" s="461"/>
    </row>
    <row r="272" spans="1:10" x14ac:dyDescent="0.2">
      <c r="A272" s="515">
        <v>14.2</v>
      </c>
      <c r="B272" s="463" t="s">
        <v>506</v>
      </c>
      <c r="C272" s="464">
        <v>2261</v>
      </c>
      <c r="D272" s="465">
        <v>3650</v>
      </c>
      <c r="E272" s="516">
        <v>10350</v>
      </c>
      <c r="F272" s="516"/>
      <c r="G272" s="461"/>
      <c r="H272" s="465">
        <f t="shared" si="117"/>
        <v>3650</v>
      </c>
      <c r="I272" s="465">
        <f>E272+G272</f>
        <v>10350</v>
      </c>
      <c r="J272" s="461"/>
    </row>
    <row r="273" spans="1:10" x14ac:dyDescent="0.2">
      <c r="A273" s="515">
        <v>14.3</v>
      </c>
      <c r="B273" s="463" t="s">
        <v>557</v>
      </c>
      <c r="C273" s="464">
        <v>2370</v>
      </c>
      <c r="D273" s="465">
        <v>0</v>
      </c>
      <c r="E273" s="516">
        <v>500</v>
      </c>
      <c r="F273" s="516"/>
      <c r="G273" s="461"/>
      <c r="H273" s="465">
        <f t="shared" si="117"/>
        <v>0</v>
      </c>
      <c r="I273" s="465">
        <f>E273+G273</f>
        <v>500</v>
      </c>
      <c r="J273" s="461"/>
    </row>
    <row r="274" spans="1:10" ht="24" x14ac:dyDescent="0.2">
      <c r="A274" s="497">
        <v>15</v>
      </c>
      <c r="B274" s="480" t="s">
        <v>558</v>
      </c>
      <c r="C274" s="459"/>
      <c r="D274" s="491">
        <f>D275+D281+D282+D283</f>
        <v>9205</v>
      </c>
      <c r="E274" s="510">
        <f>E275+E281+E282+E283</f>
        <v>0</v>
      </c>
      <c r="F274" s="491">
        <f t="shared" ref="F274:I274" si="118">F275+F281+F282+F283</f>
        <v>0</v>
      </c>
      <c r="G274" s="461">
        <f t="shared" si="118"/>
        <v>0</v>
      </c>
      <c r="H274" s="491">
        <f t="shared" si="118"/>
        <v>9205</v>
      </c>
      <c r="I274" s="461">
        <f t="shared" si="118"/>
        <v>0</v>
      </c>
      <c r="J274" s="461"/>
    </row>
    <row r="275" spans="1:10" x14ac:dyDescent="0.2">
      <c r="A275" s="1308">
        <v>15.1</v>
      </c>
      <c r="B275" s="1298" t="s">
        <v>559</v>
      </c>
      <c r="C275" s="486"/>
      <c r="D275" s="461">
        <f t="shared" ref="D275" si="119">SUM(D276:D280)</f>
        <v>4948</v>
      </c>
      <c r="E275" s="512">
        <f>SUM(E276:E280)</f>
        <v>0</v>
      </c>
      <c r="F275" s="461">
        <f t="shared" ref="F275:I275" si="120">SUM(F276:F280)</f>
        <v>0</v>
      </c>
      <c r="G275" s="461">
        <f t="shared" si="120"/>
        <v>0</v>
      </c>
      <c r="H275" s="461">
        <f t="shared" si="120"/>
        <v>4948</v>
      </c>
      <c r="I275" s="461">
        <f t="shared" si="120"/>
        <v>0</v>
      </c>
      <c r="J275" s="461"/>
    </row>
    <row r="276" spans="1:10" x14ac:dyDescent="0.2">
      <c r="A276" s="1308"/>
      <c r="B276" s="1298"/>
      <c r="C276" s="464">
        <v>2279</v>
      </c>
      <c r="D276" s="465">
        <v>150</v>
      </c>
      <c r="E276" s="516"/>
      <c r="F276" s="516"/>
      <c r="G276" s="461"/>
      <c r="H276" s="465">
        <f t="shared" ref="H276:I283" si="121">D276+F276</f>
        <v>150</v>
      </c>
      <c r="I276" s="465">
        <f t="shared" si="121"/>
        <v>0</v>
      </c>
      <c r="J276" s="461"/>
    </row>
    <row r="277" spans="1:10" x14ac:dyDescent="0.2">
      <c r="A277" s="1308"/>
      <c r="B277" s="1298"/>
      <c r="C277" s="464">
        <v>2363</v>
      </c>
      <c r="D277" s="465">
        <v>1482</v>
      </c>
      <c r="E277" s="516"/>
      <c r="F277" s="516"/>
      <c r="G277" s="461"/>
      <c r="H277" s="465">
        <f t="shared" si="121"/>
        <v>1482</v>
      </c>
      <c r="I277" s="465">
        <f t="shared" si="121"/>
        <v>0</v>
      </c>
      <c r="J277" s="461"/>
    </row>
    <row r="278" spans="1:10" x14ac:dyDescent="0.2">
      <c r="A278" s="1308"/>
      <c r="B278" s="1298"/>
      <c r="C278" s="464">
        <v>2261</v>
      </c>
      <c r="D278" s="465">
        <v>960</v>
      </c>
      <c r="E278" s="516"/>
      <c r="F278" s="516"/>
      <c r="G278" s="461"/>
      <c r="H278" s="465">
        <f t="shared" si="121"/>
        <v>960</v>
      </c>
      <c r="I278" s="465">
        <f t="shared" si="121"/>
        <v>0</v>
      </c>
      <c r="J278" s="461"/>
    </row>
    <row r="279" spans="1:10" x14ac:dyDescent="0.2">
      <c r="A279" s="1308"/>
      <c r="B279" s="1298"/>
      <c r="C279" s="464">
        <v>2111</v>
      </c>
      <c r="D279" s="465">
        <v>156</v>
      </c>
      <c r="E279" s="516"/>
      <c r="F279" s="516"/>
      <c r="G279" s="461"/>
      <c r="H279" s="465">
        <f t="shared" si="121"/>
        <v>156</v>
      </c>
      <c r="I279" s="465">
        <f t="shared" si="121"/>
        <v>0</v>
      </c>
      <c r="J279" s="461"/>
    </row>
    <row r="280" spans="1:10" x14ac:dyDescent="0.2">
      <c r="A280" s="1308"/>
      <c r="B280" s="1298"/>
      <c r="C280" s="464">
        <v>2262</v>
      </c>
      <c r="D280" s="465">
        <v>2200</v>
      </c>
      <c r="E280" s="516"/>
      <c r="F280" s="516"/>
      <c r="G280" s="461"/>
      <c r="H280" s="465">
        <f t="shared" si="121"/>
        <v>2200</v>
      </c>
      <c r="I280" s="465">
        <f t="shared" si="121"/>
        <v>0</v>
      </c>
      <c r="J280" s="461"/>
    </row>
    <row r="281" spans="1:10" x14ac:dyDescent="0.2">
      <c r="A281" s="481" t="s">
        <v>560</v>
      </c>
      <c r="B281" s="482" t="s">
        <v>506</v>
      </c>
      <c r="C281" s="464">
        <v>2261</v>
      </c>
      <c r="D281" s="465">
        <v>3287</v>
      </c>
      <c r="E281" s="516"/>
      <c r="F281" s="516"/>
      <c r="G281" s="461"/>
      <c r="H281" s="465">
        <f t="shared" si="121"/>
        <v>3287</v>
      </c>
      <c r="I281" s="465">
        <f t="shared" si="121"/>
        <v>0</v>
      </c>
      <c r="J281" s="461"/>
    </row>
    <row r="282" spans="1:10" x14ac:dyDescent="0.2">
      <c r="A282" s="481">
        <v>15.3</v>
      </c>
      <c r="B282" s="482" t="s">
        <v>561</v>
      </c>
      <c r="C282" s="464">
        <v>2370</v>
      </c>
      <c r="D282" s="465">
        <f>10+60+400</f>
        <v>470</v>
      </c>
      <c r="E282" s="516"/>
      <c r="F282" s="516"/>
      <c r="G282" s="461"/>
      <c r="H282" s="465">
        <f t="shared" si="121"/>
        <v>470</v>
      </c>
      <c r="I282" s="465">
        <f t="shared" si="121"/>
        <v>0</v>
      </c>
      <c r="J282" s="461"/>
    </row>
    <row r="283" spans="1:10" x14ac:dyDescent="0.2">
      <c r="A283" s="481">
        <v>15.4</v>
      </c>
      <c r="B283" s="482" t="s">
        <v>562</v>
      </c>
      <c r="C283" s="473">
        <v>2361</v>
      </c>
      <c r="D283" s="465">
        <v>500</v>
      </c>
      <c r="E283" s="516"/>
      <c r="F283" s="516"/>
      <c r="G283" s="461"/>
      <c r="H283" s="465">
        <f t="shared" si="121"/>
        <v>500</v>
      </c>
      <c r="I283" s="465">
        <f t="shared" si="121"/>
        <v>0</v>
      </c>
      <c r="J283" s="461"/>
    </row>
  </sheetData>
  <sheetProtection algorithmName="SHA-512" hashValue="APs8Rjp5ySEj7ZLrkqc9IfzV3PP6T8S7t653mrDHJpZKU1YO/I0+i0CGKoLL/23vm9G6nazmtmfY0mr2mNvhYQ==" saltValue="Mlso5uMUqy0d8ovJ5zNaDw==" spinCount="100000" sheet="1" objects="1" scenarios="1"/>
  <mergeCells count="123">
    <mergeCell ref="B1:I1"/>
    <mergeCell ref="B2:I2"/>
    <mergeCell ref="B3:I3"/>
    <mergeCell ref="A263:A265"/>
    <mergeCell ref="B263:B265"/>
    <mergeCell ref="A266:A267"/>
    <mergeCell ref="B266:B267"/>
    <mergeCell ref="A275:A280"/>
    <mergeCell ref="B275:B280"/>
    <mergeCell ref="A249:A253"/>
    <mergeCell ref="B249:B253"/>
    <mergeCell ref="A254:A257"/>
    <mergeCell ref="B254:B257"/>
    <mergeCell ref="A258:A262"/>
    <mergeCell ref="B258:B262"/>
    <mergeCell ref="A232:A236"/>
    <mergeCell ref="B232:B236"/>
    <mergeCell ref="A237:A242"/>
    <mergeCell ref="B237:B242"/>
    <mergeCell ref="A243:A248"/>
    <mergeCell ref="B243:B248"/>
    <mergeCell ref="A219:A223"/>
    <mergeCell ref="B219:B223"/>
    <mergeCell ref="A224:A226"/>
    <mergeCell ref="B224:B226"/>
    <mergeCell ref="A227:A230"/>
    <mergeCell ref="B227:B230"/>
    <mergeCell ref="A203:A205"/>
    <mergeCell ref="B203:B205"/>
    <mergeCell ref="A207:A209"/>
    <mergeCell ref="B207:B209"/>
    <mergeCell ref="A213:A217"/>
    <mergeCell ref="B213:B217"/>
    <mergeCell ref="A188:A192"/>
    <mergeCell ref="B188:B192"/>
    <mergeCell ref="A193:A197"/>
    <mergeCell ref="B193:B197"/>
    <mergeCell ref="A198:A202"/>
    <mergeCell ref="B198:B202"/>
    <mergeCell ref="A175:A176"/>
    <mergeCell ref="B175:B176"/>
    <mergeCell ref="A177:A182"/>
    <mergeCell ref="B177:B182"/>
    <mergeCell ref="A184:A187"/>
    <mergeCell ref="B184:B187"/>
    <mergeCell ref="A162:A166"/>
    <mergeCell ref="B162:B166"/>
    <mergeCell ref="A167:A171"/>
    <mergeCell ref="B167:B171"/>
    <mergeCell ref="A172:A173"/>
    <mergeCell ref="B172:B173"/>
    <mergeCell ref="A150:A154"/>
    <mergeCell ref="B150:B154"/>
    <mergeCell ref="A155:A157"/>
    <mergeCell ref="B155:B157"/>
    <mergeCell ref="A160:A161"/>
    <mergeCell ref="B160:B161"/>
    <mergeCell ref="A137:A139"/>
    <mergeCell ref="B137:B139"/>
    <mergeCell ref="A141:A144"/>
    <mergeCell ref="B141:B144"/>
    <mergeCell ref="A145:A149"/>
    <mergeCell ref="B145:B149"/>
    <mergeCell ref="A130:A131"/>
    <mergeCell ref="B130:B131"/>
    <mergeCell ref="A132:A133"/>
    <mergeCell ref="B132:B133"/>
    <mergeCell ref="A134:A136"/>
    <mergeCell ref="B134:B136"/>
    <mergeCell ref="A110:A119"/>
    <mergeCell ref="B110:B119"/>
    <mergeCell ref="A120:A122"/>
    <mergeCell ref="B120:B122"/>
    <mergeCell ref="A124:A127"/>
    <mergeCell ref="B124:B127"/>
    <mergeCell ref="A92:A99"/>
    <mergeCell ref="B92:B99"/>
    <mergeCell ref="A100:A103"/>
    <mergeCell ref="B100:B103"/>
    <mergeCell ref="A104:A107"/>
    <mergeCell ref="B104:B107"/>
    <mergeCell ref="A76:A81"/>
    <mergeCell ref="B76:B81"/>
    <mergeCell ref="A83:A89"/>
    <mergeCell ref="B83:B89"/>
    <mergeCell ref="A90:A91"/>
    <mergeCell ref="B90:B91"/>
    <mergeCell ref="A63:A65"/>
    <mergeCell ref="B63:B65"/>
    <mergeCell ref="A67:A72"/>
    <mergeCell ref="B67:B72"/>
    <mergeCell ref="A73:A75"/>
    <mergeCell ref="B73:B75"/>
    <mergeCell ref="A49:A51"/>
    <mergeCell ref="B49:B51"/>
    <mergeCell ref="A53:A62"/>
    <mergeCell ref="B53:B62"/>
    <mergeCell ref="A28:A33"/>
    <mergeCell ref="B28:B33"/>
    <mergeCell ref="A36:A41"/>
    <mergeCell ref="B36:B41"/>
    <mergeCell ref="A42:A43"/>
    <mergeCell ref="B42:B43"/>
    <mergeCell ref="A24:A25"/>
    <mergeCell ref="B24:B25"/>
    <mergeCell ref="A12:A13"/>
    <mergeCell ref="B12:B13"/>
    <mergeCell ref="C12:C13"/>
    <mergeCell ref="D12:E12"/>
    <mergeCell ref="F12:G12"/>
    <mergeCell ref="H12:I12"/>
    <mergeCell ref="A44:A48"/>
    <mergeCell ref="B44:B48"/>
    <mergeCell ref="C6:K6"/>
    <mergeCell ref="C7:K7"/>
    <mergeCell ref="A8:K8"/>
    <mergeCell ref="C9:K9"/>
    <mergeCell ref="C10:K10"/>
    <mergeCell ref="C11:K11"/>
    <mergeCell ref="J12:J13"/>
    <mergeCell ref="A14:B14"/>
    <mergeCell ref="A17:A23"/>
    <mergeCell ref="B17:B23"/>
  </mergeCells>
  <pageMargins left="0.98425196850393704" right="0.19685039370078741" top="0.39370078740157483" bottom="0.74803149606299213" header="0.23622047244094491" footer="0.31496062992125984"/>
  <pageSetup paperSize="9" scale="70" orientation="portrait" r:id="rId1"/>
  <headerFooter differentFirst="1">
    <firstHeader>&amp;R&amp;"Times New Roman,Regular"&amp;9 53.pielikums Jūrmalas pilsētas domes
2015.gada 5.marta saistošajiem noteikumiem Nr.13
(protokols Nr.6, 11.punkts)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Q322"/>
  <sheetViews>
    <sheetView view="pageLayout" zoomScaleNormal="90" workbookViewId="0">
      <selection activeCell="S1" sqref="S1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5" customHeight="1" x14ac:dyDescent="0.25">
      <c r="A5" s="5" t="s">
        <v>0</v>
      </c>
      <c r="B5" s="6"/>
      <c r="C5" s="1100" t="s">
        <v>319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318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320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1246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1271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/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/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 t="s">
        <v>1247</v>
      </c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302"/>
      <c r="D14" s="302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304"/>
      <c r="Q14" s="518"/>
    </row>
    <row r="15" spans="1:17" ht="12.75" customHeight="1" x14ac:dyDescent="0.25">
      <c r="A15" s="2"/>
      <c r="B15" s="3" t="s">
        <v>10</v>
      </c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4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6694224</v>
      </c>
      <c r="D22" s="195">
        <f>SUM(D23,D26,D27,D43,D44)</f>
        <v>6389613</v>
      </c>
      <c r="E22" s="20">
        <f>SUM(E23,E26,E27,E43,E44)</f>
        <v>304611</v>
      </c>
      <c r="F22" s="196">
        <f t="shared" ref="F22:F27" si="0">D22+E22</f>
        <v>6694224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1212851</v>
      </c>
      <c r="D23" s="197">
        <f>SUM(D24:D25)</f>
        <v>1212851</v>
      </c>
      <c r="E23" s="24">
        <f>SUM(E24:E25)</f>
        <v>0</v>
      </c>
      <c r="F23" s="198">
        <f t="shared" si="0"/>
        <v>1212851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1212851</v>
      </c>
      <c r="D25" s="201">
        <v>1212851</v>
      </c>
      <c r="E25" s="32"/>
      <c r="F25" s="202">
        <f t="shared" si="0"/>
        <v>1212851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3159004</v>
      </c>
      <c r="D26" s="203">
        <v>2854393</v>
      </c>
      <c r="E26" s="35">
        <v>304611</v>
      </c>
      <c r="F26" s="204">
        <f t="shared" si="0"/>
        <v>3159004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 t="s">
        <v>1248</v>
      </c>
    </row>
    <row r="27" spans="1:16" s="17" customFormat="1" ht="36.75" customHeight="1" thickTop="1" x14ac:dyDescent="0.25">
      <c r="A27" s="38"/>
      <c r="B27" s="38" t="s">
        <v>25</v>
      </c>
      <c r="C27" s="358">
        <f>F27</f>
        <v>2322369</v>
      </c>
      <c r="D27" s="205">
        <v>2322369</v>
      </c>
      <c r="E27" s="42"/>
      <c r="F27" s="214">
        <f t="shared" si="0"/>
        <v>2322369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6694224</v>
      </c>
      <c r="D51" s="221">
        <f>SUM(D52,D283)</f>
        <v>6389613</v>
      </c>
      <c r="E51" s="78">
        <f>SUM(E52,E283)</f>
        <v>304611</v>
      </c>
      <c r="F51" s="222">
        <f t="shared" ref="F51:F115" si="5">D51+E51</f>
        <v>6694224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0</v>
      </c>
      <c r="K51" s="175">
        <f>SUM(K52,K283)</f>
        <v>0</v>
      </c>
      <c r="L51" s="79">
        <f t="shared" ref="L51:L115" si="7">J51+K51</f>
        <v>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5761122</v>
      </c>
      <c r="D52" s="223">
        <f>SUM(D53,D195)</f>
        <v>5660558</v>
      </c>
      <c r="E52" s="82">
        <f>SUM(E53,E195)</f>
        <v>100564</v>
      </c>
      <c r="F52" s="224">
        <f t="shared" si="5"/>
        <v>5761122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0</v>
      </c>
      <c r="K52" s="176">
        <f>SUM(K53,K195)</f>
        <v>0</v>
      </c>
      <c r="L52" s="83">
        <f t="shared" si="7"/>
        <v>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0</v>
      </c>
      <c r="D53" s="225">
        <f>SUM(D54,D76,D174,D188)</f>
        <v>0</v>
      </c>
      <c r="E53" s="85">
        <f>SUM(E54,E76,E174,E188)</f>
        <v>0</v>
      </c>
      <c r="F53" s="226">
        <f t="shared" si="5"/>
        <v>0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0</v>
      </c>
      <c r="K53" s="177">
        <f>SUM(K54,K76,K174,K188)</f>
        <v>0</v>
      </c>
      <c r="L53" s="86">
        <f t="shared" si="7"/>
        <v>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0</v>
      </c>
      <c r="D54" s="227">
        <f>SUM(D55,D68)</f>
        <v>0</v>
      </c>
      <c r="E54" s="88">
        <f>SUM(E55,E68)</f>
        <v>0</v>
      </c>
      <c r="F54" s="228">
        <f t="shared" si="5"/>
        <v>0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0</v>
      </c>
      <c r="D55" s="229">
        <f>SUM(D56,D59,D67)</f>
        <v>0</v>
      </c>
      <c r="E55" s="43">
        <f>SUM(E56,E59,E67)</f>
        <v>0</v>
      </c>
      <c r="F55" s="230">
        <f t="shared" si="5"/>
        <v>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0</v>
      </c>
      <c r="D56" s="115">
        <f>SUM(D57:D58)</f>
        <v>0</v>
      </c>
      <c r="E56" s="93">
        <f>SUM(E57:E58)</f>
        <v>0</v>
      </c>
      <c r="F56" s="231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0</v>
      </c>
      <c r="D58" s="233"/>
      <c r="E58" s="52"/>
      <c r="F58" s="126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0</v>
      </c>
      <c r="D59" s="234">
        <f>SUM(D60:D66)</f>
        <v>0</v>
      </c>
      <c r="E59" s="34">
        <f>SUM(E60:E66)</f>
        <v>0</v>
      </c>
      <c r="F59" s="131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0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0</v>
      </c>
      <c r="D64" s="233"/>
      <c r="E64" s="52"/>
      <c r="F64" s="126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0</v>
      </c>
      <c r="D65" s="233"/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0</v>
      </c>
      <c r="D68" s="229">
        <f>SUM(D69:D70)</f>
        <v>0</v>
      </c>
      <c r="E68" s="43">
        <f>SUM(E69:E70)</f>
        <v>0</v>
      </c>
      <c r="F68" s="230">
        <f>D68+E68</f>
        <v>0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0</v>
      </c>
      <c r="D69" s="232"/>
      <c r="E69" s="47"/>
      <c r="F69" s="127">
        <f t="shared" si="5"/>
        <v>0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0</v>
      </c>
      <c r="D70" s="234">
        <f>SUM(D71:D75)</f>
        <v>0</v>
      </c>
      <c r="E70" s="34">
        <f>SUM(E71:E75)</f>
        <v>0</v>
      </c>
      <c r="F70" s="131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0</v>
      </c>
      <c r="D71" s="233"/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0</v>
      </c>
      <c r="D74" s="233"/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0</v>
      </c>
      <c r="D76" s="227">
        <f>SUM(D77,D84,D131,D165,D166,D173)</f>
        <v>0</v>
      </c>
      <c r="E76" s="88">
        <f>SUM(E77,E84,E131,E165,E166,E173)</f>
        <v>0</v>
      </c>
      <c r="F76" s="228">
        <f t="shared" si="5"/>
        <v>0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0</v>
      </c>
      <c r="K76" s="178">
        <f>SUM(K77,K84,K131,K165,K166,K173)</f>
        <v>0</v>
      </c>
      <c r="L76" s="89">
        <f t="shared" si="7"/>
        <v>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0</v>
      </c>
      <c r="D84" s="229">
        <f>SUM(D85,D90,D96,D104,D113,D117,D123,D129)</f>
        <v>0</v>
      </c>
      <c r="E84" s="43">
        <f>SUM(E85,E90,E96,E104,E113,E117,E123,E129)</f>
        <v>0</v>
      </c>
      <c r="F84" s="230">
        <f t="shared" si="5"/>
        <v>0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0</v>
      </c>
      <c r="D85" s="115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0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0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0</v>
      </c>
      <c r="D89" s="233"/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0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0</v>
      </c>
      <c r="D93" s="233"/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0</v>
      </c>
      <c r="D96" s="23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0</v>
      </c>
      <c r="D104" s="234">
        <f>SUM(D105:D112)</f>
        <v>0</v>
      </c>
      <c r="E104" s="34">
        <f>SUM(E105:E112)</f>
        <v>0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0</v>
      </c>
      <c r="D107" s="233"/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0</v>
      </c>
      <c r="D108" s="233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0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0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0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0</v>
      </c>
      <c r="D131" s="229">
        <f>SUM(D132,D137,D141,D142,D145,D152,D160,D161,D164)</f>
        <v>0</v>
      </c>
      <c r="E131" s="43">
        <f>SUM(E132,E137,E141,E142,E145,E152,E160,E161,E164)</f>
        <v>0</v>
      </c>
      <c r="F131" s="230">
        <f t="shared" si="10"/>
        <v>0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12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0</v>
      </c>
      <c r="D132" s="342">
        <f>SUM(D133:D136)</f>
        <v>0</v>
      </c>
      <c r="E132" s="183">
        <f>SUM(E133:E136)</f>
        <v>0</v>
      </c>
      <c r="F132" s="238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0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0</v>
      </c>
      <c r="D134" s="233"/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0</v>
      </c>
      <c r="D139" s="233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0</v>
      </c>
      <c r="D145" s="115">
        <f>SUM(D146:D151)</f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0</v>
      </c>
      <c r="D147" s="233"/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0</v>
      </c>
      <c r="K166" s="91">
        <f t="shared" si="15"/>
        <v>0</v>
      </c>
      <c r="L166" s="101">
        <f t="shared" si="12"/>
        <v>0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0</v>
      </c>
      <c r="K167" s="183">
        <f t="shared" si="17"/>
        <v>0</v>
      </c>
      <c r="L167" s="103">
        <f t="shared" si="12"/>
        <v>0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5761122</v>
      </c>
      <c r="D195" s="225">
        <f>SUM(D196,D231,D269)</f>
        <v>5660558</v>
      </c>
      <c r="E195" s="85">
        <f>SUM(E196,E231,E269)</f>
        <v>100564</v>
      </c>
      <c r="F195" s="226">
        <f t="shared" si="24"/>
        <v>5761122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0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5761122</v>
      </c>
      <c r="D196" s="227">
        <f>D197+D205</f>
        <v>5660558</v>
      </c>
      <c r="E196" s="88">
        <f>E197+E205</f>
        <v>100564</v>
      </c>
      <c r="F196" s="228">
        <f t="shared" si="24"/>
        <v>5761122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0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0</v>
      </c>
      <c r="D197" s="229">
        <f>D198+D199+D202+D203+D204</f>
        <v>0</v>
      </c>
      <c r="E197" s="43">
        <f>E198+E199+E202+E203+E204</f>
        <v>0</v>
      </c>
      <c r="F197" s="230">
        <f t="shared" si="24"/>
        <v>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0</v>
      </c>
      <c r="D199" s="234">
        <f>D200+D201</f>
        <v>0</v>
      </c>
      <c r="E199" s="34">
        <f>E200+E201</f>
        <v>0</v>
      </c>
      <c r="F199" s="131">
        <f t="shared" si="24"/>
        <v>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1"/>
        <v>0</v>
      </c>
      <c r="D200" s="233"/>
      <c r="E200" s="52"/>
      <c r="F200" s="126">
        <f t="shared" si="24"/>
        <v>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5761122</v>
      </c>
      <c r="D205" s="229">
        <f>D206+D216+D217+D226+D227+D228+D230</f>
        <v>5660558</v>
      </c>
      <c r="E205" s="43">
        <f>E206+E216+E217+E226+E227+E228+E230</f>
        <v>100564</v>
      </c>
      <c r="F205" s="230">
        <f t="shared" si="24"/>
        <v>5761122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712</v>
      </c>
      <c r="D217" s="234">
        <f>SUM(D218:D225)</f>
        <v>713</v>
      </c>
      <c r="E217" s="34">
        <f>SUM(E218:E225)</f>
        <v>-1</v>
      </c>
      <c r="F217" s="131">
        <f t="shared" si="24"/>
        <v>712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0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1"/>
        <v>0</v>
      </c>
      <c r="D224" s="233"/>
      <c r="E224" s="52"/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1"/>
        <v>712</v>
      </c>
      <c r="D225" s="233">
        <v>713</v>
      </c>
      <c r="E225" s="52">
        <v>-1</v>
      </c>
      <c r="F225" s="126">
        <f t="shared" si="24"/>
        <v>712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 t="s">
        <v>1249</v>
      </c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36" customHeight="1" x14ac:dyDescent="0.25">
      <c r="A227" s="97">
        <v>5250</v>
      </c>
      <c r="B227" s="50" t="s">
        <v>199</v>
      </c>
      <c r="C227" s="343">
        <f t="shared" si="21"/>
        <v>5760410</v>
      </c>
      <c r="D227" s="233">
        <v>5659845</v>
      </c>
      <c r="E227" s="52">
        <v>100565</v>
      </c>
      <c r="F227" s="126">
        <f t="shared" si="24"/>
        <v>5760410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 t="s">
        <v>1248</v>
      </c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933102</v>
      </c>
      <c r="D283" s="234">
        <f>SUM(D284:D285)</f>
        <v>729055</v>
      </c>
      <c r="E283" s="34">
        <f>SUM(E284:E285)</f>
        <v>204047</v>
      </c>
      <c r="F283" s="131">
        <f t="shared" si="30"/>
        <v>933102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0</v>
      </c>
      <c r="K283" s="104">
        <f>SUM(K284:K285)</f>
        <v>0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0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/>
      <c r="K284" s="181"/>
      <c r="L284" s="96">
        <f t="shared" si="32"/>
        <v>0</v>
      </c>
      <c r="M284" s="110"/>
      <c r="N284" s="52"/>
      <c r="O284" s="96">
        <f t="shared" si="50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933102</v>
      </c>
      <c r="D285" s="232">
        <v>729055</v>
      </c>
      <c r="E285" s="47">
        <v>204047</v>
      </c>
      <c r="F285" s="127">
        <f t="shared" si="30"/>
        <v>933102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6694224</v>
      </c>
      <c r="D286" s="403">
        <f>SUM(D283,D269,D231,D196,D188,D174,D76,D54)</f>
        <v>6389613</v>
      </c>
      <c r="E286" s="404">
        <f>SUM(E283,E269,E231,E196,E188,E174,E76,E54)</f>
        <v>304611</v>
      </c>
      <c r="F286" s="405">
        <f t="shared" si="30"/>
        <v>6694224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1"/>
        <v>0</v>
      </c>
      <c r="J286" s="403">
        <f>SUM(J283,J269,J231,J196,J188,J174,J76,J54)</f>
        <v>0</v>
      </c>
      <c r="K286" s="406">
        <f>SUM(K283,K269,K231,K196,K188,K174,K76,K54)</f>
        <v>0</v>
      </c>
      <c r="L286" s="407">
        <f t="shared" si="32"/>
        <v>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-279749</v>
      </c>
      <c r="D288" s="250">
        <f>SUM(D26,D27,D43)-D52</f>
        <v>-483796</v>
      </c>
      <c r="E288" s="143">
        <f>SUM(E26,E27,E43)-E52</f>
        <v>204047</v>
      </c>
      <c r="F288" s="144">
        <f>D288+E288</f>
        <v>-279749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279749</v>
      </c>
      <c r="D290" s="250">
        <f>SUM(D291,D293)-D301+D303</f>
        <v>483796</v>
      </c>
      <c r="E290" s="143">
        <f t="shared" ref="E290" si="52">SUM(E291,E293)-E301+E303</f>
        <v>-204047</v>
      </c>
      <c r="F290" s="144">
        <f>D290+E290</f>
        <v>279749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0</v>
      </c>
      <c r="K290" s="190">
        <f t="shared" si="53"/>
        <v>0</v>
      </c>
      <c r="L290" s="147">
        <f>J290+K290</f>
        <v>0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279749</v>
      </c>
      <c r="D291" s="250">
        <f>D23-D283</f>
        <v>483796</v>
      </c>
      <c r="E291" s="143">
        <f>E23-E283</f>
        <v>-204047</v>
      </c>
      <c r="F291" s="144">
        <f>D291+E291</f>
        <v>279749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</sheetData>
  <sheetProtection algorithmName="SHA-512" hashValue="k4iGfjtxR+GGL5WGY0cKdUdx2GlDNpNisfndGq08EfWIQEaUUj96BfEiYltHOvdBNlgAq18h3IASfJbFMDgf6w==" saltValue="xLhfNLySx2BpzlK/TEoU5Q==" spinCount="100000" sheet="1" objects="1" scenarios="1"/>
  <mergeCells count="30">
    <mergeCell ref="P17:P19"/>
    <mergeCell ref="C18:C19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6:P16"/>
    <mergeCell ref="M18:M19"/>
    <mergeCell ref="N18:N19"/>
    <mergeCell ref="O18:O19"/>
    <mergeCell ref="A288:B288"/>
    <mergeCell ref="A290:B290"/>
    <mergeCell ref="J18:J19"/>
    <mergeCell ref="K18:K19"/>
    <mergeCell ref="D18:D19"/>
    <mergeCell ref="E18:E19"/>
    <mergeCell ref="F18:F19"/>
    <mergeCell ref="G18:G19"/>
    <mergeCell ref="H18:H19"/>
    <mergeCell ref="L18:L19"/>
    <mergeCell ref="A17:A19"/>
    <mergeCell ref="B17:B19"/>
    <mergeCell ref="C17:O17"/>
    <mergeCell ref="I18:I19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8.pielikums Jūrmalas pilsētas domes
 2015.gada 5.marta saistošajiem noteikumiem Nr.13
(protokols Nr.6, 11.punkts)
Tāme Nr.04.1.13.  </first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322"/>
  <sheetViews>
    <sheetView view="pageLayout" zoomScaleNormal="90" workbookViewId="0">
      <selection activeCell="T6" sqref="T5:T6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ht="15" customHeight="1" x14ac:dyDescent="0.25"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O1" s="346"/>
      <c r="P1" s="348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5" customHeight="1" x14ac:dyDescent="0.25">
      <c r="A5" s="5" t="s">
        <v>0</v>
      </c>
      <c r="B5" s="6"/>
      <c r="C5" s="1100" t="s">
        <v>1419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5" customHeight="1" x14ac:dyDescent="0.25">
      <c r="A6" s="5" t="s">
        <v>1</v>
      </c>
      <c r="B6" s="6"/>
      <c r="C6" s="1100" t="s">
        <v>1420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1421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1422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1423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133" t="s">
        <v>1424</v>
      </c>
      <c r="D11" s="1133"/>
      <c r="E11" s="1133"/>
      <c r="F11" s="1133"/>
      <c r="G11" s="1133"/>
      <c r="H11" s="1133"/>
      <c r="I11" s="1133"/>
      <c r="J11" s="1133"/>
      <c r="K11" s="1133"/>
      <c r="L11" s="1133"/>
      <c r="M11" s="1133"/>
      <c r="N11" s="1133"/>
      <c r="O11" s="1133"/>
      <c r="P11" s="1134"/>
      <c r="Q11" s="518"/>
    </row>
    <row r="12" spans="1:17" ht="12.75" customHeight="1" x14ac:dyDescent="0.25">
      <c r="A12" s="2"/>
      <c r="B12" s="3" t="s">
        <v>7</v>
      </c>
      <c r="C12" s="1092"/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/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7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  <c r="Q17" s="1075"/>
    </row>
    <row r="18" spans="1:17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7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7" s="11" customFormat="1" ht="9.75" customHeight="1" thickTop="1" x14ac:dyDescent="0.25">
      <c r="A20" s="12" t="s">
        <v>18</v>
      </c>
      <c r="B20" s="12">
        <v>2</v>
      </c>
      <c r="C20" s="12">
        <v>3</v>
      </c>
      <c r="D20" s="162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7" s="17" customFormat="1" x14ac:dyDescent="0.25">
      <c r="A21" s="15"/>
      <c r="B21" s="16" t="s">
        <v>19</v>
      </c>
      <c r="C21" s="84"/>
      <c r="D21" s="319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7" s="17" customFormat="1" ht="32.25" customHeight="1" thickBot="1" x14ac:dyDescent="0.3">
      <c r="A22" s="18"/>
      <c r="B22" s="19" t="s">
        <v>20</v>
      </c>
      <c r="C22" s="353">
        <f>F22+I22+L22+O22</f>
        <v>76178</v>
      </c>
      <c r="D22" s="163">
        <f>SUM(D23,D26,D27,D43,D44)</f>
        <v>0</v>
      </c>
      <c r="E22" s="20">
        <f>SUM(E23,E26,E27,E43,E44)</f>
        <v>76178</v>
      </c>
      <c r="F22" s="196">
        <f t="shared" ref="F22:F27" si="0">D22+E22</f>
        <v>76178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7" ht="21.75" customHeight="1" thickTop="1" x14ac:dyDescent="0.25">
      <c r="A23" s="22"/>
      <c r="B23" s="23" t="s">
        <v>21</v>
      </c>
      <c r="C23" s="354">
        <f>F23+I23+L23+O23</f>
        <v>0</v>
      </c>
      <c r="D23" s="164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7" x14ac:dyDescent="0.25">
      <c r="A24" s="26"/>
      <c r="B24" s="27" t="s">
        <v>22</v>
      </c>
      <c r="C24" s="355">
        <f>F24+I24+L24+O24</f>
        <v>0</v>
      </c>
      <c r="D24" s="165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7" x14ac:dyDescent="0.25">
      <c r="A25" s="30"/>
      <c r="B25" s="31" t="s">
        <v>23</v>
      </c>
      <c r="C25" s="356">
        <f>F25+I25+L25+O25</f>
        <v>0</v>
      </c>
      <c r="D25" s="166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</row>
    <row r="26" spans="1:17" s="17" customFormat="1" ht="33.75" customHeight="1" thickBot="1" x14ac:dyDescent="0.3">
      <c r="A26" s="159">
        <v>19300</v>
      </c>
      <c r="B26" s="159" t="s">
        <v>277</v>
      </c>
      <c r="C26" s="357">
        <f>SUM(F26,I26)</f>
        <v>76178</v>
      </c>
      <c r="D26" s="167">
        <f>D52</f>
        <v>0</v>
      </c>
      <c r="E26" s="35">
        <v>76178</v>
      </c>
      <c r="F26" s="204">
        <f t="shared" si="0"/>
        <v>76178</v>
      </c>
      <c r="G26" s="203">
        <f>G52</f>
        <v>0</v>
      </c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7" s="17" customFormat="1" ht="36.75" customHeight="1" thickTop="1" x14ac:dyDescent="0.25">
      <c r="A27" s="38"/>
      <c r="B27" s="38" t="s">
        <v>25</v>
      </c>
      <c r="C27" s="358">
        <f>F27</f>
        <v>0</v>
      </c>
      <c r="D27" s="828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7" s="17" customFormat="1" ht="36" x14ac:dyDescent="0.25">
      <c r="A28" s="38">
        <v>21300</v>
      </c>
      <c r="B28" s="38" t="s">
        <v>26</v>
      </c>
      <c r="C28" s="358">
        <f t="shared" ref="C28:C42" si="1">L28</f>
        <v>0</v>
      </c>
      <c r="D28" s="168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</row>
    <row r="29" spans="1:17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168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7" x14ac:dyDescent="0.25">
      <c r="A30" s="26">
        <v>21351</v>
      </c>
      <c r="B30" s="45" t="s">
        <v>28</v>
      </c>
      <c r="C30" s="359">
        <f t="shared" si="1"/>
        <v>0</v>
      </c>
      <c r="D30" s="169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7" x14ac:dyDescent="0.25">
      <c r="A31" s="30">
        <v>21352</v>
      </c>
      <c r="B31" s="50" t="s">
        <v>29</v>
      </c>
      <c r="C31" s="343">
        <f t="shared" si="1"/>
        <v>0</v>
      </c>
      <c r="D31" s="17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7" ht="24" x14ac:dyDescent="0.25">
      <c r="A32" s="30">
        <v>21359</v>
      </c>
      <c r="B32" s="50" t="s">
        <v>30</v>
      </c>
      <c r="C32" s="343">
        <f t="shared" si="1"/>
        <v>0</v>
      </c>
      <c r="D32" s="17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168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171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168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169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17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168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169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17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17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17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829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172">
        <f>D45</f>
        <v>0</v>
      </c>
      <c r="E44" s="64">
        <f>E45</f>
        <v>0</v>
      </c>
      <c r="F44" s="216">
        <f>D44+E44</f>
        <v>0</v>
      </c>
      <c r="G44" s="215">
        <f>G45</f>
        <v>0</v>
      </c>
      <c r="H44" s="172">
        <f t="shared" ref="H44:K44" si="3">H45</f>
        <v>0</v>
      </c>
      <c r="I44" s="261">
        <f>G44+H44</f>
        <v>0</v>
      </c>
      <c r="J44" s="215">
        <f>J45</f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65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173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174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174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174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3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0</v>
      </c>
      <c r="D51" s="175">
        <f>SUM(D52,D283)</f>
        <v>0</v>
      </c>
      <c r="E51" s="78">
        <f>SUM(E52,E283)</f>
        <v>0</v>
      </c>
      <c r="F51" s="222">
        <f t="shared" ref="F51:F115" si="5">D51+E51</f>
        <v>0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0</v>
      </c>
      <c r="K51" s="175">
        <f>SUM(K52,K283)</f>
        <v>0</v>
      </c>
      <c r="L51" s="79">
        <f t="shared" ref="L51:L115" si="7">J51+K51</f>
        <v>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0</v>
      </c>
      <c r="D52" s="176">
        <f>SUM(D53,D195)</f>
        <v>0</v>
      </c>
      <c r="E52" s="82">
        <f>SUM(E53,E195)</f>
        <v>0</v>
      </c>
      <c r="F52" s="224">
        <f t="shared" si="5"/>
        <v>0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0</v>
      </c>
      <c r="K52" s="176">
        <f>SUM(K53,K195)</f>
        <v>0</v>
      </c>
      <c r="L52" s="83">
        <f t="shared" si="7"/>
        <v>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0</v>
      </c>
      <c r="D53" s="177">
        <f>SUM(D54,D76,D174,D188)</f>
        <v>0</v>
      </c>
      <c r="E53" s="85">
        <f>SUM(E54,E76,E174,E188)</f>
        <v>0</v>
      </c>
      <c r="F53" s="226">
        <f t="shared" si="5"/>
        <v>0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0</v>
      </c>
      <c r="K53" s="177">
        <f>SUM(K54,K76,K174,K188)</f>
        <v>0</v>
      </c>
      <c r="L53" s="86">
        <f t="shared" si="7"/>
        <v>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0</v>
      </c>
      <c r="D54" s="178">
        <f>SUM(D55,D68)</f>
        <v>0</v>
      </c>
      <c r="E54" s="88">
        <f>SUM(E55,E68)</f>
        <v>0</v>
      </c>
      <c r="F54" s="228">
        <f t="shared" si="5"/>
        <v>0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0</v>
      </c>
      <c r="D55" s="91">
        <f>SUM(D56,D59,D67)</f>
        <v>0</v>
      </c>
      <c r="E55" s="43">
        <f>SUM(E56,E59,E67)</f>
        <v>0</v>
      </c>
      <c r="F55" s="230">
        <f t="shared" si="5"/>
        <v>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0</v>
      </c>
      <c r="D56" s="179">
        <f>SUM(D57:D58)</f>
        <v>0</v>
      </c>
      <c r="E56" s="93">
        <f>SUM(E57:E58)</f>
        <v>0</v>
      </c>
      <c r="F56" s="231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180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0</v>
      </c>
      <c r="D58" s="181"/>
      <c r="E58" s="52"/>
      <c r="F58" s="126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0</v>
      </c>
      <c r="D59" s="104">
        <f>SUM(D60:D66)</f>
        <v>0</v>
      </c>
      <c r="E59" s="34">
        <f>SUM(E60:E66)</f>
        <v>0</v>
      </c>
      <c r="F59" s="131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181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0</v>
      </c>
      <c r="D61" s="181"/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181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181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0</v>
      </c>
      <c r="D64" s="181"/>
      <c r="E64" s="52"/>
      <c r="F64" s="126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0</v>
      </c>
      <c r="D65" s="181"/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181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182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0</v>
      </c>
      <c r="D68" s="91">
        <f>SUM(D69:D70)</f>
        <v>0</v>
      </c>
      <c r="E68" s="43">
        <f>SUM(E69:E70)</f>
        <v>0</v>
      </c>
      <c r="F68" s="230">
        <f>D68+E68</f>
        <v>0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73">
        <v>1210</v>
      </c>
      <c r="B69" s="45" t="s">
        <v>65</v>
      </c>
      <c r="C69" s="359">
        <f t="shared" si="4"/>
        <v>0</v>
      </c>
      <c r="D69" s="180"/>
      <c r="E69" s="47"/>
      <c r="F69" s="127">
        <f t="shared" si="5"/>
        <v>0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0</v>
      </c>
      <c r="D70" s="104">
        <f>SUM(D71:D75)</f>
        <v>0</v>
      </c>
      <c r="E70" s="34">
        <f>SUM(E71:E75)</f>
        <v>0</v>
      </c>
      <c r="F70" s="131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0</v>
      </c>
      <c r="D71" s="181"/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181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181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0</v>
      </c>
      <c r="D74" s="181"/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181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0</v>
      </c>
      <c r="D76" s="178">
        <f>SUM(D77,D84,D131,D165,D166,D173)</f>
        <v>0</v>
      </c>
      <c r="E76" s="88">
        <f>SUM(E77,E84,E131,E165,E166,E173)</f>
        <v>0</v>
      </c>
      <c r="F76" s="228">
        <f t="shared" si="5"/>
        <v>0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0</v>
      </c>
      <c r="K76" s="178">
        <f>SUM(K77,K84,K131,K165,K166,K173)</f>
        <v>0</v>
      </c>
      <c r="L76" s="89">
        <f t="shared" si="7"/>
        <v>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91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73">
        <v>2110</v>
      </c>
      <c r="B78" s="45" t="s">
        <v>299</v>
      </c>
      <c r="C78" s="359">
        <f t="shared" si="4"/>
        <v>0</v>
      </c>
      <c r="D78" s="183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181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181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10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181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181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0</v>
      </c>
      <c r="D84" s="91">
        <f>SUM(D85,D90,D96,D104,D113,D117,D123,D129)</f>
        <v>0</v>
      </c>
      <c r="E84" s="43">
        <f>SUM(E85,E90,E96,E104,E113,E117,E123,E129)</f>
        <v>0</v>
      </c>
      <c r="F84" s="230">
        <f t="shared" si="5"/>
        <v>0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0</v>
      </c>
      <c r="D85" s="179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180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0</v>
      </c>
      <c r="D87" s="181"/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0</v>
      </c>
      <c r="D88" s="181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0</v>
      </c>
      <c r="D89" s="181"/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0</v>
      </c>
      <c r="D90" s="10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181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0</v>
      </c>
      <c r="D92" s="181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0</v>
      </c>
      <c r="D93" s="181"/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0</v>
      </c>
      <c r="D94" s="181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181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0</v>
      </c>
      <c r="D96" s="10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181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181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180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181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181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181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0</v>
      </c>
      <c r="D103" s="181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0</v>
      </c>
      <c r="D104" s="104">
        <f>SUM(D105:D112)</f>
        <v>0</v>
      </c>
      <c r="E104" s="34">
        <f>SUM(E105:E112)</f>
        <v>0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181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181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0</v>
      </c>
      <c r="D107" s="181"/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0</v>
      </c>
      <c r="D108" s="181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181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181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181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181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10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181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181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181">
        <v>0</v>
      </c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0</v>
      </c>
      <c r="D117" s="10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181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181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181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181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181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0</v>
      </c>
      <c r="D123" s="10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181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181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181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181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0</v>
      </c>
      <c r="D128" s="181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73">
        <v>2280</v>
      </c>
      <c r="B129" s="45" t="s">
        <v>110</v>
      </c>
      <c r="C129" s="343">
        <f t="shared" si="9"/>
        <v>0</v>
      </c>
      <c r="D129" s="183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ref="G129" si="15">SUM(G130)</f>
        <v>0</v>
      </c>
      <c r="H129" s="183">
        <f t="shared" si="14"/>
        <v>0</v>
      </c>
      <c r="I129" s="103">
        <f t="shared" si="11"/>
        <v>0</v>
      </c>
      <c r="J129" s="237">
        <f t="shared" ref="J129" si="16">SUM(J130)</f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181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0</v>
      </c>
      <c r="D131" s="91">
        <f>SUM(D132,D137,D141,D142,D145,D152,D160,D161,D164)</f>
        <v>0</v>
      </c>
      <c r="E131" s="43">
        <f>SUM(E132,E137,E141,E142,E145,E152,E160,E161,E164)</f>
        <v>0</v>
      </c>
      <c r="F131" s="230">
        <f t="shared" si="10"/>
        <v>0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12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73">
        <v>2310</v>
      </c>
      <c r="B132" s="45" t="s">
        <v>308</v>
      </c>
      <c r="C132" s="359">
        <f t="shared" si="9"/>
        <v>0</v>
      </c>
      <c r="D132" s="830">
        <f>SUM(D133:D136)</f>
        <v>0</v>
      </c>
      <c r="E132" s="183">
        <f>SUM(E133:E136)</f>
        <v>0</v>
      </c>
      <c r="F132" s="238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0</v>
      </c>
      <c r="D133" s="181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0</v>
      </c>
      <c r="D134" s="181"/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181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181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0</v>
      </c>
      <c r="D137" s="10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181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0</v>
      </c>
      <c r="D139" s="181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181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181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10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181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181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0</v>
      </c>
      <c r="D145" s="179">
        <f>SUM(D146:D151)</f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180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0</v>
      </c>
      <c r="D147" s="181"/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181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181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181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181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10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181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181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181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181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181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181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181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182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79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180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181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182">
        <v>0</v>
      </c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184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91">
        <f>SUM(D167,D172)</f>
        <v>0</v>
      </c>
      <c r="E166" s="43">
        <f>SUM(E167,E172)</f>
        <v>0</v>
      </c>
      <c r="F166" s="230">
        <f t="shared" si="10"/>
        <v>0</v>
      </c>
      <c r="G166" s="229">
        <f>SUM(G167,G172)</f>
        <v>0</v>
      </c>
      <c r="H166" s="91">
        <f t="shared" ref="H166" si="17">SUM(H167,H172)</f>
        <v>0</v>
      </c>
      <c r="I166" s="101">
        <f t="shared" si="11"/>
        <v>0</v>
      </c>
      <c r="J166" s="229">
        <f>SUM(J167,J172)</f>
        <v>0</v>
      </c>
      <c r="K166" s="91">
        <f t="shared" ref="K166" si="18">SUM(K167,K172)</f>
        <v>0</v>
      </c>
      <c r="L166" s="101">
        <f t="shared" si="12"/>
        <v>0</v>
      </c>
      <c r="M166" s="123">
        <f t="shared" ref="M166:N166" si="19">SUM(M167,M172)</f>
        <v>0</v>
      </c>
      <c r="N166" s="114">
        <f t="shared" si="19"/>
        <v>0</v>
      </c>
      <c r="O166" s="141">
        <f t="shared" si="13"/>
        <v>0</v>
      </c>
      <c r="P166" s="334"/>
    </row>
    <row r="167" spans="1:16" ht="16.5" customHeight="1" x14ac:dyDescent="0.25">
      <c r="A167" s="1073">
        <v>2510</v>
      </c>
      <c r="B167" s="45" t="s">
        <v>146</v>
      </c>
      <c r="C167" s="359">
        <f t="shared" si="9"/>
        <v>0</v>
      </c>
      <c r="D167" s="183">
        <f>SUM(D168:D171)</f>
        <v>0</v>
      </c>
      <c r="E167" s="60">
        <f>SUM(E168:E171)</f>
        <v>0</v>
      </c>
      <c r="F167" s="238">
        <f t="shared" si="10"/>
        <v>0</v>
      </c>
      <c r="G167" s="237">
        <f>SUM(G168:G171)</f>
        <v>0</v>
      </c>
      <c r="H167" s="183">
        <f t="shared" ref="H167" si="20">SUM(H168:H171)</f>
        <v>0</v>
      </c>
      <c r="I167" s="103">
        <f t="shared" si="11"/>
        <v>0</v>
      </c>
      <c r="J167" s="237">
        <f>SUM(J168:J171)</f>
        <v>0</v>
      </c>
      <c r="K167" s="183">
        <f t="shared" ref="K167" si="21">SUM(K168:K171)</f>
        <v>0</v>
      </c>
      <c r="L167" s="103">
        <f t="shared" si="12"/>
        <v>0</v>
      </c>
      <c r="M167" s="289">
        <f t="shared" ref="M167:N167" si="22">SUM(M168:M171)</f>
        <v>0</v>
      </c>
      <c r="N167" s="292">
        <f t="shared" si="22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181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181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181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181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181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4" customFormat="1" ht="48" x14ac:dyDescent="0.25">
      <c r="A173" s="16">
        <v>2800</v>
      </c>
      <c r="B173" s="45" t="s">
        <v>152</v>
      </c>
      <c r="C173" s="359">
        <f t="shared" si="9"/>
        <v>0</v>
      </c>
      <c r="D173" s="165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178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91">
        <f>SUM(D176,D180)</f>
        <v>0</v>
      </c>
      <c r="E175" s="43">
        <f>SUM(E176,E180)</f>
        <v>0</v>
      </c>
      <c r="F175" s="230">
        <f t="shared" si="10"/>
        <v>0</v>
      </c>
      <c r="G175" s="229">
        <f>SUM(G176,G180)</f>
        <v>0</v>
      </c>
      <c r="H175" s="91">
        <f t="shared" ref="H175" si="23">SUM(H176,H180)</f>
        <v>0</v>
      </c>
      <c r="I175" s="101">
        <f t="shared" si="11"/>
        <v>0</v>
      </c>
      <c r="J175" s="229">
        <f>SUM(J176,J180)</f>
        <v>0</v>
      </c>
      <c r="K175" s="91">
        <f t="shared" ref="K175" si="24">SUM(K176,K180)</f>
        <v>0</v>
      </c>
      <c r="L175" s="101">
        <f t="shared" si="12"/>
        <v>0</v>
      </c>
      <c r="M175" s="123">
        <f t="shared" ref="M175:N175" si="25">SUM(M176,M180)</f>
        <v>0</v>
      </c>
      <c r="N175" s="114">
        <f t="shared" si="25"/>
        <v>0</v>
      </c>
      <c r="O175" s="141">
        <f t="shared" si="13"/>
        <v>0</v>
      </c>
      <c r="P175" s="334"/>
    </row>
    <row r="176" spans="1:16" ht="50.25" customHeight="1" x14ac:dyDescent="0.25">
      <c r="A176" s="1073">
        <v>3260</v>
      </c>
      <c r="B176" s="45" t="s">
        <v>154</v>
      </c>
      <c r="C176" s="359">
        <f t="shared" si="9"/>
        <v>0</v>
      </c>
      <c r="D176" s="183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181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181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181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73">
        <v>3290</v>
      </c>
      <c r="B180" s="45" t="s">
        <v>311</v>
      </c>
      <c r="C180" s="343">
        <f t="shared" ref="C180:C256" si="26">F180+I180+L180+O180</f>
        <v>0</v>
      </c>
      <c r="D180" s="183">
        <f>SUM(D181:D184)</f>
        <v>0</v>
      </c>
      <c r="E180" s="60">
        <f>SUM(E181:E184)</f>
        <v>0</v>
      </c>
      <c r="F180" s="238">
        <f t="shared" si="10"/>
        <v>0</v>
      </c>
      <c r="G180" s="237">
        <f>SUM(G181:G184)</f>
        <v>0</v>
      </c>
      <c r="H180" s="183">
        <f t="shared" ref="H180" si="27">SUM(H181:H184)</f>
        <v>0</v>
      </c>
      <c r="I180" s="103">
        <f t="shared" si="11"/>
        <v>0</v>
      </c>
      <c r="J180" s="237">
        <f>SUM(J181:J184)</f>
        <v>0</v>
      </c>
      <c r="K180" s="183">
        <f t="shared" ref="K180" si="28">SUM(K181:K184)</f>
        <v>0</v>
      </c>
      <c r="L180" s="103">
        <f t="shared" si="12"/>
        <v>0</v>
      </c>
      <c r="M180" s="125">
        <f t="shared" ref="M180:N180" si="29">SUM(M181:M184)</f>
        <v>0</v>
      </c>
      <c r="N180" s="293">
        <f t="shared" si="29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6"/>
        <v>0</v>
      </c>
      <c r="D181" s="181"/>
      <c r="E181" s="52"/>
      <c r="F181" s="126">
        <f t="shared" ref="F181:F244" si="30">D181+E181</f>
        <v>0</v>
      </c>
      <c r="G181" s="233"/>
      <c r="H181" s="181"/>
      <c r="I181" s="96">
        <f t="shared" ref="I181:I244" si="31">G181+H181</f>
        <v>0</v>
      </c>
      <c r="J181" s="233"/>
      <c r="K181" s="181"/>
      <c r="L181" s="96">
        <f t="shared" ref="L181:L244" si="32">J181+K181</f>
        <v>0</v>
      </c>
      <c r="M181" s="110"/>
      <c r="N181" s="52"/>
      <c r="O181" s="96">
        <f t="shared" ref="O181:O244" si="33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6"/>
        <v>0</v>
      </c>
      <c r="D182" s="181"/>
      <c r="E182" s="52"/>
      <c r="F182" s="126">
        <f t="shared" si="30"/>
        <v>0</v>
      </c>
      <c r="G182" s="233"/>
      <c r="H182" s="181"/>
      <c r="I182" s="96">
        <f t="shared" si="31"/>
        <v>0</v>
      </c>
      <c r="J182" s="233"/>
      <c r="K182" s="181"/>
      <c r="L182" s="96">
        <f t="shared" si="32"/>
        <v>0</v>
      </c>
      <c r="M182" s="110"/>
      <c r="N182" s="52"/>
      <c r="O182" s="96">
        <f t="shared" si="33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6"/>
        <v>0</v>
      </c>
      <c r="D183" s="181"/>
      <c r="E183" s="52"/>
      <c r="F183" s="126">
        <f t="shared" si="30"/>
        <v>0</v>
      </c>
      <c r="G183" s="233"/>
      <c r="H183" s="181"/>
      <c r="I183" s="96">
        <f t="shared" si="31"/>
        <v>0</v>
      </c>
      <c r="J183" s="233"/>
      <c r="K183" s="181"/>
      <c r="L183" s="96">
        <f t="shared" si="32"/>
        <v>0</v>
      </c>
      <c r="M183" s="110"/>
      <c r="N183" s="52"/>
      <c r="O183" s="96">
        <f t="shared" si="33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6"/>
        <v>0</v>
      </c>
      <c r="D184" s="185"/>
      <c r="E184" s="112"/>
      <c r="F184" s="242">
        <f t="shared" si="30"/>
        <v>0</v>
      </c>
      <c r="G184" s="241"/>
      <c r="H184" s="185"/>
      <c r="I184" s="135">
        <f t="shared" si="31"/>
        <v>0</v>
      </c>
      <c r="J184" s="241"/>
      <c r="K184" s="185"/>
      <c r="L184" s="135">
        <f t="shared" si="32"/>
        <v>0</v>
      </c>
      <c r="M184" s="113"/>
      <c r="N184" s="112"/>
      <c r="O184" s="135">
        <f t="shared" si="33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6"/>
        <v>0</v>
      </c>
      <c r="D185" s="186">
        <f>SUM(D186:D187)</f>
        <v>0</v>
      </c>
      <c r="E185" s="114">
        <f>SUM(E186:E187)</f>
        <v>0</v>
      </c>
      <c r="F185" s="140">
        <f t="shared" si="30"/>
        <v>0</v>
      </c>
      <c r="G185" s="243">
        <f>SUM(G186:G187)</f>
        <v>0</v>
      </c>
      <c r="H185" s="186">
        <f t="shared" ref="H185" si="34">SUM(H186:H187)</f>
        <v>0</v>
      </c>
      <c r="I185" s="141">
        <f t="shared" si="31"/>
        <v>0</v>
      </c>
      <c r="J185" s="243">
        <f>SUM(J186:J187)</f>
        <v>0</v>
      </c>
      <c r="K185" s="186">
        <f t="shared" ref="K185" si="35">SUM(K186:K187)</f>
        <v>0</v>
      </c>
      <c r="L185" s="141">
        <f t="shared" si="32"/>
        <v>0</v>
      </c>
      <c r="M185" s="123">
        <f t="shared" ref="M185:N185" si="36">SUM(M186:M187)</f>
        <v>0</v>
      </c>
      <c r="N185" s="114">
        <f t="shared" si="36"/>
        <v>0</v>
      </c>
      <c r="O185" s="141">
        <f t="shared" si="33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6"/>
        <v>0</v>
      </c>
      <c r="D186" s="182"/>
      <c r="E186" s="99"/>
      <c r="F186" s="236">
        <f t="shared" si="30"/>
        <v>0</v>
      </c>
      <c r="G186" s="235"/>
      <c r="H186" s="182"/>
      <c r="I186" s="100">
        <f t="shared" si="31"/>
        <v>0</v>
      </c>
      <c r="J186" s="235"/>
      <c r="K186" s="182"/>
      <c r="L186" s="100">
        <f t="shared" si="32"/>
        <v>0</v>
      </c>
      <c r="M186" s="282"/>
      <c r="N186" s="99"/>
      <c r="O186" s="100">
        <f t="shared" si="33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6"/>
        <v>0</v>
      </c>
      <c r="D187" s="180"/>
      <c r="E187" s="47"/>
      <c r="F187" s="127">
        <f t="shared" si="30"/>
        <v>0</v>
      </c>
      <c r="G187" s="232"/>
      <c r="H187" s="180"/>
      <c r="I187" s="95">
        <f t="shared" si="31"/>
        <v>0</v>
      </c>
      <c r="J187" s="232"/>
      <c r="K187" s="180"/>
      <c r="L187" s="95">
        <f t="shared" si="32"/>
        <v>0</v>
      </c>
      <c r="M187" s="275"/>
      <c r="N187" s="47"/>
      <c r="O187" s="95">
        <f t="shared" si="33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6"/>
        <v>0</v>
      </c>
      <c r="D188" s="178">
        <f>SUM(D189,D192)</f>
        <v>0</v>
      </c>
      <c r="E188" s="88">
        <f>SUM(E189,E192)</f>
        <v>0</v>
      </c>
      <c r="F188" s="228">
        <f t="shared" si="30"/>
        <v>0</v>
      </c>
      <c r="G188" s="227">
        <f>SUM(G189,G192)</f>
        <v>0</v>
      </c>
      <c r="H188" s="178">
        <f>SUM(H189,H192)</f>
        <v>0</v>
      </c>
      <c r="I188" s="89">
        <f t="shared" si="31"/>
        <v>0</v>
      </c>
      <c r="J188" s="227">
        <f>SUM(J189,J192)</f>
        <v>0</v>
      </c>
      <c r="K188" s="178">
        <f>SUM(K189,K192)</f>
        <v>0</v>
      </c>
      <c r="L188" s="89">
        <f t="shared" si="32"/>
        <v>0</v>
      </c>
      <c r="M188" s="122">
        <f>SUM(M189,M192)</f>
        <v>0</v>
      </c>
      <c r="N188" s="88">
        <f>SUM(N189,N192)</f>
        <v>0</v>
      </c>
      <c r="O188" s="89">
        <f t="shared" si="33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6"/>
        <v>0</v>
      </c>
      <c r="D189" s="91">
        <f>SUM(D190,D191)</f>
        <v>0</v>
      </c>
      <c r="E189" s="43">
        <f>SUM(E190,E191)</f>
        <v>0</v>
      </c>
      <c r="F189" s="230">
        <f t="shared" si="30"/>
        <v>0</v>
      </c>
      <c r="G189" s="229">
        <f>SUM(G190,G191)</f>
        <v>0</v>
      </c>
      <c r="H189" s="91">
        <f>SUM(H190,H191)</f>
        <v>0</v>
      </c>
      <c r="I189" s="101">
        <f t="shared" si="31"/>
        <v>0</v>
      </c>
      <c r="J189" s="229">
        <f>SUM(J190,J191)</f>
        <v>0</v>
      </c>
      <c r="K189" s="91">
        <f>SUM(K190,K191)</f>
        <v>0</v>
      </c>
      <c r="L189" s="101">
        <f t="shared" si="32"/>
        <v>0</v>
      </c>
      <c r="M189" s="109">
        <f>SUM(M190,M191)</f>
        <v>0</v>
      </c>
      <c r="N189" s="43">
        <f>SUM(N190,N191)</f>
        <v>0</v>
      </c>
      <c r="O189" s="101">
        <f t="shared" si="33"/>
        <v>0</v>
      </c>
      <c r="P189" s="327"/>
    </row>
    <row r="190" spans="1:16" ht="36" x14ac:dyDescent="0.25">
      <c r="A190" s="1073">
        <v>4240</v>
      </c>
      <c r="B190" s="45" t="s">
        <v>314</v>
      </c>
      <c r="C190" s="359">
        <f t="shared" si="26"/>
        <v>0</v>
      </c>
      <c r="D190" s="180"/>
      <c r="E190" s="47"/>
      <c r="F190" s="127">
        <f t="shared" si="30"/>
        <v>0</v>
      </c>
      <c r="G190" s="232"/>
      <c r="H190" s="180"/>
      <c r="I190" s="95">
        <f t="shared" si="31"/>
        <v>0</v>
      </c>
      <c r="J190" s="232"/>
      <c r="K190" s="180"/>
      <c r="L190" s="95">
        <f t="shared" si="32"/>
        <v>0</v>
      </c>
      <c r="M190" s="275"/>
      <c r="N190" s="47"/>
      <c r="O190" s="95">
        <f t="shared" si="33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6"/>
        <v>0</v>
      </c>
      <c r="D191" s="181"/>
      <c r="E191" s="52"/>
      <c r="F191" s="126">
        <f t="shared" si="30"/>
        <v>0</v>
      </c>
      <c r="G191" s="233"/>
      <c r="H191" s="181"/>
      <c r="I191" s="96">
        <f t="shared" si="31"/>
        <v>0</v>
      </c>
      <c r="J191" s="233"/>
      <c r="K191" s="181"/>
      <c r="L191" s="96">
        <f t="shared" si="32"/>
        <v>0</v>
      </c>
      <c r="M191" s="110"/>
      <c r="N191" s="52"/>
      <c r="O191" s="96">
        <f t="shared" si="33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6"/>
        <v>0</v>
      </c>
      <c r="D192" s="91">
        <f>SUM(D193)</f>
        <v>0</v>
      </c>
      <c r="E192" s="43">
        <f>SUM(E193)</f>
        <v>0</v>
      </c>
      <c r="F192" s="230">
        <f t="shared" si="30"/>
        <v>0</v>
      </c>
      <c r="G192" s="229">
        <f>SUM(G193)</f>
        <v>0</v>
      </c>
      <c r="H192" s="91">
        <f>SUM(H193)</f>
        <v>0</v>
      </c>
      <c r="I192" s="101">
        <f t="shared" si="31"/>
        <v>0</v>
      </c>
      <c r="J192" s="229">
        <f>SUM(J193)</f>
        <v>0</v>
      </c>
      <c r="K192" s="91">
        <f>SUM(K193)</f>
        <v>0</v>
      </c>
      <c r="L192" s="101">
        <f t="shared" si="32"/>
        <v>0</v>
      </c>
      <c r="M192" s="109">
        <f>SUM(M193)</f>
        <v>0</v>
      </c>
      <c r="N192" s="43">
        <f>SUM(N193)</f>
        <v>0</v>
      </c>
      <c r="O192" s="101">
        <f t="shared" si="33"/>
        <v>0</v>
      </c>
      <c r="P192" s="327"/>
    </row>
    <row r="193" spans="1:16" ht="24" x14ac:dyDescent="0.25">
      <c r="A193" s="1073">
        <v>4310</v>
      </c>
      <c r="B193" s="45" t="s">
        <v>166</v>
      </c>
      <c r="C193" s="359">
        <f t="shared" si="26"/>
        <v>0</v>
      </c>
      <c r="D193" s="183">
        <f>SUM(D194:D194)</f>
        <v>0</v>
      </c>
      <c r="E193" s="60">
        <f>SUM(E194:E194)</f>
        <v>0</v>
      </c>
      <c r="F193" s="238">
        <f t="shared" si="30"/>
        <v>0</v>
      </c>
      <c r="G193" s="237">
        <f>SUM(G194:G194)</f>
        <v>0</v>
      </c>
      <c r="H193" s="183">
        <f>SUM(H194:H194)</f>
        <v>0</v>
      </c>
      <c r="I193" s="103">
        <f t="shared" si="31"/>
        <v>0</v>
      </c>
      <c r="J193" s="237">
        <f>SUM(J194:J194)</f>
        <v>0</v>
      </c>
      <c r="K193" s="183">
        <f>SUM(K194:K194)</f>
        <v>0</v>
      </c>
      <c r="L193" s="103">
        <f t="shared" si="32"/>
        <v>0</v>
      </c>
      <c r="M193" s="124">
        <f>SUM(M194:M194)</f>
        <v>0</v>
      </c>
      <c r="N193" s="60">
        <f>SUM(N194:N194)</f>
        <v>0</v>
      </c>
      <c r="O193" s="103">
        <f t="shared" si="33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6"/>
        <v>0</v>
      </c>
      <c r="D194" s="181"/>
      <c r="E194" s="52"/>
      <c r="F194" s="126">
        <f t="shared" si="30"/>
        <v>0</v>
      </c>
      <c r="G194" s="233"/>
      <c r="H194" s="181"/>
      <c r="I194" s="96">
        <f t="shared" si="31"/>
        <v>0</v>
      </c>
      <c r="J194" s="233"/>
      <c r="K194" s="181"/>
      <c r="L194" s="96">
        <f t="shared" si="32"/>
        <v>0</v>
      </c>
      <c r="M194" s="110"/>
      <c r="N194" s="52"/>
      <c r="O194" s="96">
        <f t="shared" si="33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6"/>
        <v>0</v>
      </c>
      <c r="D195" s="177">
        <f>SUM(D196,D231,D269)</f>
        <v>0</v>
      </c>
      <c r="E195" s="85">
        <f>SUM(E196,E231,E269)</f>
        <v>0</v>
      </c>
      <c r="F195" s="226">
        <f t="shared" si="30"/>
        <v>0</v>
      </c>
      <c r="G195" s="225">
        <f>SUM(G196,G231,G269)</f>
        <v>0</v>
      </c>
      <c r="H195" s="177">
        <f>SUM(H196,H231,H269)</f>
        <v>0</v>
      </c>
      <c r="I195" s="86">
        <f t="shared" si="31"/>
        <v>0</v>
      </c>
      <c r="J195" s="225">
        <f>SUM(J196,J231,J269)</f>
        <v>0</v>
      </c>
      <c r="K195" s="177">
        <f>SUM(K196,K231,K269)</f>
        <v>0</v>
      </c>
      <c r="L195" s="86">
        <f t="shared" si="32"/>
        <v>0</v>
      </c>
      <c r="M195" s="290">
        <f>SUM(M196,M231,M269)</f>
        <v>0</v>
      </c>
      <c r="N195" s="294">
        <f>SUM(N196,N231,N269)</f>
        <v>0</v>
      </c>
      <c r="O195" s="299">
        <f t="shared" si="33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0</v>
      </c>
      <c r="D196" s="178">
        <f>D197+D205</f>
        <v>0</v>
      </c>
      <c r="E196" s="88">
        <f>E197+E205</f>
        <v>0</v>
      </c>
      <c r="F196" s="228">
        <f t="shared" si="30"/>
        <v>0</v>
      </c>
      <c r="G196" s="227">
        <f>G197+G205</f>
        <v>0</v>
      </c>
      <c r="H196" s="178">
        <f>H197+H205</f>
        <v>0</v>
      </c>
      <c r="I196" s="89">
        <f t="shared" si="31"/>
        <v>0</v>
      </c>
      <c r="J196" s="227">
        <f>J197+J205</f>
        <v>0</v>
      </c>
      <c r="K196" s="178">
        <f>K197+K205</f>
        <v>0</v>
      </c>
      <c r="L196" s="89">
        <f t="shared" si="32"/>
        <v>0</v>
      </c>
      <c r="M196" s="122">
        <f>M197+M205</f>
        <v>0</v>
      </c>
      <c r="N196" s="88">
        <f>N197+N205</f>
        <v>0</v>
      </c>
      <c r="O196" s="89">
        <f t="shared" si="33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6"/>
        <v>0</v>
      </c>
      <c r="D197" s="91">
        <f>D198+D199+D202+D203+D204</f>
        <v>0</v>
      </c>
      <c r="E197" s="43">
        <f>E198+E199+E202+E203+E204</f>
        <v>0</v>
      </c>
      <c r="F197" s="230">
        <f t="shared" si="30"/>
        <v>0</v>
      </c>
      <c r="G197" s="229">
        <f>G198+G199+G202+G203+G204</f>
        <v>0</v>
      </c>
      <c r="H197" s="91">
        <f>H198+H199+H202+H203+H204</f>
        <v>0</v>
      </c>
      <c r="I197" s="101">
        <f t="shared" si="31"/>
        <v>0</v>
      </c>
      <c r="J197" s="229">
        <f>J198+J199+J202+J203+J204</f>
        <v>0</v>
      </c>
      <c r="K197" s="91">
        <f>K198+K199+K202+K203+K204</f>
        <v>0</v>
      </c>
      <c r="L197" s="101">
        <f t="shared" si="32"/>
        <v>0</v>
      </c>
      <c r="M197" s="109">
        <f>M198+M199+M202+M203+M204</f>
        <v>0</v>
      </c>
      <c r="N197" s="43">
        <f>N198+N199+N202+N203+N204</f>
        <v>0</v>
      </c>
      <c r="O197" s="101">
        <f t="shared" si="33"/>
        <v>0</v>
      </c>
      <c r="P197" s="327"/>
    </row>
    <row r="198" spans="1:16" x14ac:dyDescent="0.25">
      <c r="A198" s="1073">
        <v>5110</v>
      </c>
      <c r="B198" s="45" t="s">
        <v>170</v>
      </c>
      <c r="C198" s="359">
        <f t="shared" si="26"/>
        <v>0</v>
      </c>
      <c r="D198" s="180"/>
      <c r="E198" s="47"/>
      <c r="F198" s="127">
        <f t="shared" si="30"/>
        <v>0</v>
      </c>
      <c r="G198" s="232"/>
      <c r="H198" s="180"/>
      <c r="I198" s="95">
        <f t="shared" si="31"/>
        <v>0</v>
      </c>
      <c r="J198" s="232"/>
      <c r="K198" s="180"/>
      <c r="L198" s="95">
        <f t="shared" si="32"/>
        <v>0</v>
      </c>
      <c r="M198" s="275"/>
      <c r="N198" s="47"/>
      <c r="O198" s="95">
        <f t="shared" si="33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6"/>
        <v>0</v>
      </c>
      <c r="D199" s="104">
        <f>D200+D201</f>
        <v>0</v>
      </c>
      <c r="E199" s="34">
        <f>E200+E201</f>
        <v>0</v>
      </c>
      <c r="F199" s="131">
        <f t="shared" si="30"/>
        <v>0</v>
      </c>
      <c r="G199" s="234">
        <f>G200+G201</f>
        <v>0</v>
      </c>
      <c r="H199" s="104">
        <f>H200+H201</f>
        <v>0</v>
      </c>
      <c r="I199" s="98">
        <f t="shared" si="31"/>
        <v>0</v>
      </c>
      <c r="J199" s="234">
        <f>J200+J201</f>
        <v>0</v>
      </c>
      <c r="K199" s="104">
        <f>K200+K201</f>
        <v>0</v>
      </c>
      <c r="L199" s="98">
        <f t="shared" si="32"/>
        <v>0</v>
      </c>
      <c r="M199" s="119">
        <f>M200+M201</f>
        <v>0</v>
      </c>
      <c r="N199" s="34">
        <f>N200+N201</f>
        <v>0</v>
      </c>
      <c r="O199" s="98">
        <f t="shared" si="33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6"/>
        <v>0</v>
      </c>
      <c r="D200" s="181"/>
      <c r="E200" s="52"/>
      <c r="F200" s="126">
        <f t="shared" si="30"/>
        <v>0</v>
      </c>
      <c r="G200" s="233"/>
      <c r="H200" s="181"/>
      <c r="I200" s="96">
        <f t="shared" si="31"/>
        <v>0</v>
      </c>
      <c r="J200" s="233"/>
      <c r="K200" s="181"/>
      <c r="L200" s="96">
        <f t="shared" si="32"/>
        <v>0</v>
      </c>
      <c r="M200" s="110"/>
      <c r="N200" s="52"/>
      <c r="O200" s="96">
        <f t="shared" si="33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6"/>
        <v>0</v>
      </c>
      <c r="D201" s="181"/>
      <c r="E201" s="52"/>
      <c r="F201" s="126">
        <f t="shared" si="30"/>
        <v>0</v>
      </c>
      <c r="G201" s="233"/>
      <c r="H201" s="181"/>
      <c r="I201" s="96">
        <f t="shared" si="31"/>
        <v>0</v>
      </c>
      <c r="J201" s="233"/>
      <c r="K201" s="181"/>
      <c r="L201" s="96">
        <f t="shared" si="32"/>
        <v>0</v>
      </c>
      <c r="M201" s="110"/>
      <c r="N201" s="52"/>
      <c r="O201" s="96">
        <f t="shared" si="33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6"/>
        <v>0</v>
      </c>
      <c r="D202" s="181"/>
      <c r="E202" s="52"/>
      <c r="F202" s="126">
        <f t="shared" si="30"/>
        <v>0</v>
      </c>
      <c r="G202" s="233"/>
      <c r="H202" s="181"/>
      <c r="I202" s="96">
        <f t="shared" si="31"/>
        <v>0</v>
      </c>
      <c r="J202" s="233"/>
      <c r="K202" s="181"/>
      <c r="L202" s="96">
        <f t="shared" si="32"/>
        <v>0</v>
      </c>
      <c r="M202" s="110"/>
      <c r="N202" s="52"/>
      <c r="O202" s="96">
        <f t="shared" si="33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6"/>
        <v>0</v>
      </c>
      <c r="D203" s="181"/>
      <c r="E203" s="52"/>
      <c r="F203" s="126">
        <f t="shared" si="30"/>
        <v>0</v>
      </c>
      <c r="G203" s="233"/>
      <c r="H203" s="181"/>
      <c r="I203" s="96">
        <f t="shared" si="31"/>
        <v>0</v>
      </c>
      <c r="J203" s="233"/>
      <c r="K203" s="181"/>
      <c r="L203" s="96">
        <f t="shared" si="32"/>
        <v>0</v>
      </c>
      <c r="M203" s="110"/>
      <c r="N203" s="52"/>
      <c r="O203" s="96">
        <f t="shared" si="33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6"/>
        <v>0</v>
      </c>
      <c r="D204" s="181"/>
      <c r="E204" s="52"/>
      <c r="F204" s="126">
        <f t="shared" si="30"/>
        <v>0</v>
      </c>
      <c r="G204" s="233"/>
      <c r="H204" s="181"/>
      <c r="I204" s="96">
        <f t="shared" si="31"/>
        <v>0</v>
      </c>
      <c r="J204" s="233"/>
      <c r="K204" s="181"/>
      <c r="L204" s="96">
        <f t="shared" si="32"/>
        <v>0</v>
      </c>
      <c r="M204" s="110"/>
      <c r="N204" s="52"/>
      <c r="O204" s="96">
        <f t="shared" si="33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6"/>
        <v>0</v>
      </c>
      <c r="D205" s="91">
        <f>D206+D216+D217+D226+D227+D228+D230</f>
        <v>0</v>
      </c>
      <c r="E205" s="43">
        <f>E206+E216+E217+E226+E227+E228+E230</f>
        <v>0</v>
      </c>
      <c r="F205" s="230">
        <f t="shared" si="30"/>
        <v>0</v>
      </c>
      <c r="G205" s="229">
        <f>G206+G216+G217+G226+G227+G228+G230</f>
        <v>0</v>
      </c>
      <c r="H205" s="91">
        <f>H206+H216+H217+H226+H227+H228+H230</f>
        <v>0</v>
      </c>
      <c r="I205" s="101">
        <f t="shared" si="31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32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33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6"/>
        <v>0</v>
      </c>
      <c r="D206" s="179">
        <f>SUM(D207:D215)</f>
        <v>0</v>
      </c>
      <c r="E206" s="93">
        <f>SUM(E207:E215)</f>
        <v>0</v>
      </c>
      <c r="F206" s="231">
        <f t="shared" si="30"/>
        <v>0</v>
      </c>
      <c r="G206" s="115">
        <f>SUM(G207:G215)</f>
        <v>0</v>
      </c>
      <c r="H206" s="179">
        <f>SUM(H207:H215)</f>
        <v>0</v>
      </c>
      <c r="I206" s="94">
        <f t="shared" si="31"/>
        <v>0</v>
      </c>
      <c r="J206" s="115">
        <f>SUM(J207:J215)</f>
        <v>0</v>
      </c>
      <c r="K206" s="179">
        <f>SUM(K207:K215)</f>
        <v>0</v>
      </c>
      <c r="L206" s="94">
        <f t="shared" si="32"/>
        <v>0</v>
      </c>
      <c r="M206" s="120">
        <f>SUM(M207:M215)</f>
        <v>0</v>
      </c>
      <c r="N206" s="93">
        <f>SUM(N207:N215)</f>
        <v>0</v>
      </c>
      <c r="O206" s="94">
        <f t="shared" si="33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6"/>
        <v>0</v>
      </c>
      <c r="D207" s="180"/>
      <c r="E207" s="47"/>
      <c r="F207" s="127">
        <f t="shared" si="30"/>
        <v>0</v>
      </c>
      <c r="G207" s="232"/>
      <c r="H207" s="180"/>
      <c r="I207" s="95">
        <f t="shared" si="31"/>
        <v>0</v>
      </c>
      <c r="J207" s="232"/>
      <c r="K207" s="180"/>
      <c r="L207" s="95">
        <f t="shared" si="32"/>
        <v>0</v>
      </c>
      <c r="M207" s="275"/>
      <c r="N207" s="47"/>
      <c r="O207" s="95">
        <f t="shared" si="33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6"/>
        <v>0</v>
      </c>
      <c r="D208" s="181"/>
      <c r="E208" s="52"/>
      <c r="F208" s="126">
        <f t="shared" si="30"/>
        <v>0</v>
      </c>
      <c r="G208" s="233"/>
      <c r="H208" s="181"/>
      <c r="I208" s="96">
        <f t="shared" si="31"/>
        <v>0</v>
      </c>
      <c r="J208" s="233"/>
      <c r="K208" s="181"/>
      <c r="L208" s="96">
        <f t="shared" si="32"/>
        <v>0</v>
      </c>
      <c r="M208" s="110"/>
      <c r="N208" s="52"/>
      <c r="O208" s="96">
        <f t="shared" si="33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6"/>
        <v>0</v>
      </c>
      <c r="D209" s="181"/>
      <c r="E209" s="52"/>
      <c r="F209" s="126">
        <f t="shared" si="30"/>
        <v>0</v>
      </c>
      <c r="G209" s="233"/>
      <c r="H209" s="181"/>
      <c r="I209" s="96">
        <f t="shared" si="31"/>
        <v>0</v>
      </c>
      <c r="J209" s="233"/>
      <c r="K209" s="181"/>
      <c r="L209" s="96">
        <f t="shared" si="32"/>
        <v>0</v>
      </c>
      <c r="M209" s="110"/>
      <c r="N209" s="52"/>
      <c r="O209" s="96">
        <f t="shared" si="33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6"/>
        <v>0</v>
      </c>
      <c r="D210" s="181"/>
      <c r="E210" s="52"/>
      <c r="F210" s="126">
        <f t="shared" si="30"/>
        <v>0</v>
      </c>
      <c r="G210" s="233"/>
      <c r="H210" s="181"/>
      <c r="I210" s="96">
        <f t="shared" si="31"/>
        <v>0</v>
      </c>
      <c r="J210" s="233"/>
      <c r="K210" s="181"/>
      <c r="L210" s="96">
        <f t="shared" si="32"/>
        <v>0</v>
      </c>
      <c r="M210" s="110"/>
      <c r="N210" s="52"/>
      <c r="O210" s="96">
        <f t="shared" si="33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6"/>
        <v>0</v>
      </c>
      <c r="D211" s="181"/>
      <c r="E211" s="52"/>
      <c r="F211" s="126">
        <f t="shared" si="30"/>
        <v>0</v>
      </c>
      <c r="G211" s="233"/>
      <c r="H211" s="181"/>
      <c r="I211" s="96">
        <f t="shared" si="31"/>
        <v>0</v>
      </c>
      <c r="J211" s="233"/>
      <c r="K211" s="181"/>
      <c r="L211" s="96">
        <f t="shared" si="32"/>
        <v>0</v>
      </c>
      <c r="M211" s="110"/>
      <c r="N211" s="52"/>
      <c r="O211" s="96">
        <f t="shared" si="33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6"/>
        <v>0</v>
      </c>
      <c r="D212" s="181"/>
      <c r="E212" s="52"/>
      <c r="F212" s="126">
        <f t="shared" si="30"/>
        <v>0</v>
      </c>
      <c r="G212" s="233"/>
      <c r="H212" s="181"/>
      <c r="I212" s="96">
        <f t="shared" si="31"/>
        <v>0</v>
      </c>
      <c r="J212" s="233"/>
      <c r="K212" s="181"/>
      <c r="L212" s="96">
        <f t="shared" si="32"/>
        <v>0</v>
      </c>
      <c r="M212" s="110"/>
      <c r="N212" s="52"/>
      <c r="O212" s="96">
        <f t="shared" si="33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6"/>
        <v>0</v>
      </c>
      <c r="D213" s="181"/>
      <c r="E213" s="52"/>
      <c r="F213" s="126">
        <f t="shared" si="30"/>
        <v>0</v>
      </c>
      <c r="G213" s="233"/>
      <c r="H213" s="181"/>
      <c r="I213" s="96">
        <f t="shared" si="31"/>
        <v>0</v>
      </c>
      <c r="J213" s="233"/>
      <c r="K213" s="181"/>
      <c r="L213" s="96">
        <f t="shared" si="32"/>
        <v>0</v>
      </c>
      <c r="M213" s="110"/>
      <c r="N213" s="52"/>
      <c r="O213" s="96">
        <f t="shared" si="33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6"/>
        <v>0</v>
      </c>
      <c r="D214" s="181"/>
      <c r="E214" s="52"/>
      <c r="F214" s="126">
        <f t="shared" si="30"/>
        <v>0</v>
      </c>
      <c r="G214" s="233"/>
      <c r="H214" s="181"/>
      <c r="I214" s="96">
        <f t="shared" si="31"/>
        <v>0</v>
      </c>
      <c r="J214" s="233"/>
      <c r="K214" s="181"/>
      <c r="L214" s="96">
        <f t="shared" si="32"/>
        <v>0</v>
      </c>
      <c r="M214" s="110"/>
      <c r="N214" s="52"/>
      <c r="O214" s="96">
        <f t="shared" si="33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6"/>
        <v>0</v>
      </c>
      <c r="D215" s="181"/>
      <c r="E215" s="52"/>
      <c r="F215" s="126">
        <f t="shared" si="30"/>
        <v>0</v>
      </c>
      <c r="G215" s="233"/>
      <c r="H215" s="181"/>
      <c r="I215" s="96">
        <f t="shared" si="31"/>
        <v>0</v>
      </c>
      <c r="J215" s="233"/>
      <c r="K215" s="181"/>
      <c r="L215" s="96">
        <f t="shared" si="32"/>
        <v>0</v>
      </c>
      <c r="M215" s="110"/>
      <c r="N215" s="52"/>
      <c r="O215" s="96">
        <f t="shared" si="33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6"/>
        <v>0</v>
      </c>
      <c r="D216" s="181"/>
      <c r="E216" s="52"/>
      <c r="F216" s="126">
        <f t="shared" si="30"/>
        <v>0</v>
      </c>
      <c r="G216" s="233"/>
      <c r="H216" s="181"/>
      <c r="I216" s="96">
        <f t="shared" si="31"/>
        <v>0</v>
      </c>
      <c r="J216" s="233"/>
      <c r="K216" s="181"/>
      <c r="L216" s="96">
        <f t="shared" si="32"/>
        <v>0</v>
      </c>
      <c r="M216" s="110"/>
      <c r="N216" s="52"/>
      <c r="O216" s="96">
        <f t="shared" si="33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6"/>
        <v>0</v>
      </c>
      <c r="D217" s="104">
        <f>SUM(D218:D225)</f>
        <v>0</v>
      </c>
      <c r="E217" s="34">
        <f>SUM(E218:E225)</f>
        <v>0</v>
      </c>
      <c r="F217" s="131">
        <f t="shared" si="30"/>
        <v>0</v>
      </c>
      <c r="G217" s="234">
        <f>SUM(G218:G225)</f>
        <v>0</v>
      </c>
      <c r="H217" s="104">
        <f>SUM(H218:H225)</f>
        <v>0</v>
      </c>
      <c r="I217" s="98">
        <f t="shared" si="31"/>
        <v>0</v>
      </c>
      <c r="J217" s="234">
        <f>SUM(J218:J225)</f>
        <v>0</v>
      </c>
      <c r="K217" s="104">
        <f>SUM(K218:K225)</f>
        <v>0</v>
      </c>
      <c r="L217" s="98">
        <f t="shared" si="32"/>
        <v>0</v>
      </c>
      <c r="M217" s="119">
        <f>SUM(M218:M225)</f>
        <v>0</v>
      </c>
      <c r="N217" s="34">
        <f>SUM(N218:N225)</f>
        <v>0</v>
      </c>
      <c r="O217" s="98">
        <f t="shared" si="33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6"/>
        <v>0</v>
      </c>
      <c r="D218" s="181"/>
      <c r="E218" s="52"/>
      <c r="F218" s="126">
        <f t="shared" si="30"/>
        <v>0</v>
      </c>
      <c r="G218" s="233"/>
      <c r="H218" s="181"/>
      <c r="I218" s="96">
        <f t="shared" si="31"/>
        <v>0</v>
      </c>
      <c r="J218" s="233"/>
      <c r="K218" s="181"/>
      <c r="L218" s="96">
        <f t="shared" si="32"/>
        <v>0</v>
      </c>
      <c r="M218" s="110"/>
      <c r="N218" s="52"/>
      <c r="O218" s="96">
        <f t="shared" si="33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6"/>
        <v>0</v>
      </c>
      <c r="D219" s="181"/>
      <c r="E219" s="52"/>
      <c r="F219" s="126">
        <f t="shared" si="30"/>
        <v>0</v>
      </c>
      <c r="G219" s="233"/>
      <c r="H219" s="181"/>
      <c r="I219" s="96">
        <f t="shared" si="31"/>
        <v>0</v>
      </c>
      <c r="J219" s="233"/>
      <c r="K219" s="181"/>
      <c r="L219" s="96">
        <f t="shared" si="32"/>
        <v>0</v>
      </c>
      <c r="M219" s="110"/>
      <c r="N219" s="52"/>
      <c r="O219" s="96">
        <f t="shared" si="33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6"/>
        <v>0</v>
      </c>
      <c r="D220" s="181"/>
      <c r="E220" s="52"/>
      <c r="F220" s="126">
        <f t="shared" si="30"/>
        <v>0</v>
      </c>
      <c r="G220" s="233"/>
      <c r="H220" s="181"/>
      <c r="I220" s="96">
        <f t="shared" si="31"/>
        <v>0</v>
      </c>
      <c r="J220" s="233"/>
      <c r="K220" s="181"/>
      <c r="L220" s="96">
        <f t="shared" si="32"/>
        <v>0</v>
      </c>
      <c r="M220" s="110"/>
      <c r="N220" s="52"/>
      <c r="O220" s="96">
        <f t="shared" si="33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6"/>
        <v>0</v>
      </c>
      <c r="D221" s="181"/>
      <c r="E221" s="52"/>
      <c r="F221" s="126">
        <f t="shared" si="30"/>
        <v>0</v>
      </c>
      <c r="G221" s="233"/>
      <c r="H221" s="181"/>
      <c r="I221" s="96">
        <f t="shared" si="31"/>
        <v>0</v>
      </c>
      <c r="J221" s="233"/>
      <c r="K221" s="181"/>
      <c r="L221" s="96">
        <f t="shared" si="32"/>
        <v>0</v>
      </c>
      <c r="M221" s="110"/>
      <c r="N221" s="52"/>
      <c r="O221" s="96">
        <f t="shared" si="33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6"/>
        <v>0</v>
      </c>
      <c r="D222" s="181"/>
      <c r="E222" s="52"/>
      <c r="F222" s="126">
        <f t="shared" si="30"/>
        <v>0</v>
      </c>
      <c r="G222" s="233"/>
      <c r="H222" s="181"/>
      <c r="I222" s="96">
        <f t="shared" si="31"/>
        <v>0</v>
      </c>
      <c r="J222" s="233"/>
      <c r="K222" s="181"/>
      <c r="L222" s="96">
        <f t="shared" si="32"/>
        <v>0</v>
      </c>
      <c r="M222" s="110"/>
      <c r="N222" s="52"/>
      <c r="O222" s="96">
        <f t="shared" si="33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6"/>
        <v>0</v>
      </c>
      <c r="D223" s="181"/>
      <c r="E223" s="52"/>
      <c r="F223" s="126">
        <f t="shared" si="30"/>
        <v>0</v>
      </c>
      <c r="G223" s="233"/>
      <c r="H223" s="181"/>
      <c r="I223" s="96">
        <f t="shared" si="31"/>
        <v>0</v>
      </c>
      <c r="J223" s="233"/>
      <c r="K223" s="181"/>
      <c r="L223" s="96">
        <f t="shared" si="32"/>
        <v>0</v>
      </c>
      <c r="M223" s="110"/>
      <c r="N223" s="52"/>
      <c r="O223" s="96">
        <f t="shared" si="33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6"/>
        <v>0</v>
      </c>
      <c r="D224" s="181"/>
      <c r="E224" s="52"/>
      <c r="F224" s="126">
        <f t="shared" si="30"/>
        <v>0</v>
      </c>
      <c r="G224" s="233"/>
      <c r="H224" s="181"/>
      <c r="I224" s="96">
        <f t="shared" si="31"/>
        <v>0</v>
      </c>
      <c r="J224" s="233"/>
      <c r="K224" s="181"/>
      <c r="L224" s="96">
        <f t="shared" si="32"/>
        <v>0</v>
      </c>
      <c r="M224" s="110"/>
      <c r="N224" s="52"/>
      <c r="O224" s="96">
        <f t="shared" si="33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6"/>
        <v>0</v>
      </c>
      <c r="D225" s="181"/>
      <c r="E225" s="52"/>
      <c r="F225" s="126">
        <f t="shared" si="30"/>
        <v>0</v>
      </c>
      <c r="G225" s="233"/>
      <c r="H225" s="181"/>
      <c r="I225" s="96">
        <f t="shared" si="31"/>
        <v>0</v>
      </c>
      <c r="J225" s="233"/>
      <c r="K225" s="181"/>
      <c r="L225" s="96">
        <f t="shared" si="32"/>
        <v>0</v>
      </c>
      <c r="M225" s="110"/>
      <c r="N225" s="52"/>
      <c r="O225" s="96">
        <f t="shared" si="33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6"/>
        <v>0</v>
      </c>
      <c r="D226" s="181"/>
      <c r="E226" s="52"/>
      <c r="F226" s="126">
        <f t="shared" si="30"/>
        <v>0</v>
      </c>
      <c r="G226" s="233"/>
      <c r="H226" s="181"/>
      <c r="I226" s="96">
        <f t="shared" si="31"/>
        <v>0</v>
      </c>
      <c r="J226" s="233"/>
      <c r="K226" s="181"/>
      <c r="L226" s="96">
        <f t="shared" si="32"/>
        <v>0</v>
      </c>
      <c r="M226" s="110"/>
      <c r="N226" s="52"/>
      <c r="O226" s="96">
        <f t="shared" si="33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6"/>
        <v>0</v>
      </c>
      <c r="D227" s="181"/>
      <c r="E227" s="52"/>
      <c r="F227" s="126">
        <f t="shared" si="30"/>
        <v>0</v>
      </c>
      <c r="G227" s="233"/>
      <c r="H227" s="181"/>
      <c r="I227" s="96">
        <f t="shared" si="31"/>
        <v>0</v>
      </c>
      <c r="J227" s="233"/>
      <c r="K227" s="181"/>
      <c r="L227" s="96">
        <f t="shared" si="32"/>
        <v>0</v>
      </c>
      <c r="M227" s="110"/>
      <c r="N227" s="52"/>
      <c r="O227" s="96">
        <f t="shared" si="33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6"/>
        <v>0</v>
      </c>
      <c r="D228" s="104">
        <f>SUM(D229)</f>
        <v>0</v>
      </c>
      <c r="E228" s="34">
        <f>SUM(E229)</f>
        <v>0</v>
      </c>
      <c r="F228" s="131">
        <f t="shared" si="30"/>
        <v>0</v>
      </c>
      <c r="G228" s="234">
        <f>SUM(G229)</f>
        <v>0</v>
      </c>
      <c r="H228" s="104">
        <f>SUM(H229)</f>
        <v>0</v>
      </c>
      <c r="I228" s="98">
        <f t="shared" si="31"/>
        <v>0</v>
      </c>
      <c r="J228" s="234">
        <f>SUM(J229)</f>
        <v>0</v>
      </c>
      <c r="K228" s="104">
        <f>SUM(K229)</f>
        <v>0</v>
      </c>
      <c r="L228" s="98">
        <f t="shared" si="32"/>
        <v>0</v>
      </c>
      <c r="M228" s="119">
        <f>SUM(M229)</f>
        <v>0</v>
      </c>
      <c r="N228" s="34">
        <f>SUM(N229)</f>
        <v>0</v>
      </c>
      <c r="O228" s="98">
        <f t="shared" si="33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6"/>
        <v>0</v>
      </c>
      <c r="D229" s="181"/>
      <c r="E229" s="52"/>
      <c r="F229" s="126">
        <f t="shared" si="30"/>
        <v>0</v>
      </c>
      <c r="G229" s="233"/>
      <c r="H229" s="181"/>
      <c r="I229" s="96">
        <f t="shared" si="31"/>
        <v>0</v>
      </c>
      <c r="J229" s="233"/>
      <c r="K229" s="181"/>
      <c r="L229" s="96">
        <f t="shared" si="32"/>
        <v>0</v>
      </c>
      <c r="M229" s="110"/>
      <c r="N229" s="52"/>
      <c r="O229" s="96">
        <f t="shared" si="33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6"/>
        <v>0</v>
      </c>
      <c r="D230" s="182"/>
      <c r="E230" s="99"/>
      <c r="F230" s="236">
        <f t="shared" si="30"/>
        <v>0</v>
      </c>
      <c r="G230" s="235"/>
      <c r="H230" s="182"/>
      <c r="I230" s="100">
        <f t="shared" si="31"/>
        <v>0</v>
      </c>
      <c r="J230" s="235"/>
      <c r="K230" s="182"/>
      <c r="L230" s="100">
        <f t="shared" si="32"/>
        <v>0</v>
      </c>
      <c r="M230" s="282"/>
      <c r="N230" s="99"/>
      <c r="O230" s="100">
        <f t="shared" si="33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6"/>
        <v>0</v>
      </c>
      <c r="D231" s="178">
        <f>D232+D252+D259</f>
        <v>0</v>
      </c>
      <c r="E231" s="88">
        <f>E232+E252+E259</f>
        <v>0</v>
      </c>
      <c r="F231" s="228">
        <f t="shared" si="30"/>
        <v>0</v>
      </c>
      <c r="G231" s="227">
        <f>G232+G252+G259</f>
        <v>0</v>
      </c>
      <c r="H231" s="178">
        <f>H232+H252+H259</f>
        <v>0</v>
      </c>
      <c r="I231" s="89">
        <f t="shared" si="31"/>
        <v>0</v>
      </c>
      <c r="J231" s="227">
        <f>J232+J252+J259</f>
        <v>0</v>
      </c>
      <c r="K231" s="178">
        <f>K232+K252+K259</f>
        <v>0</v>
      </c>
      <c r="L231" s="89">
        <f t="shared" si="32"/>
        <v>0</v>
      </c>
      <c r="M231" s="122">
        <f>M232+M252+M259</f>
        <v>0</v>
      </c>
      <c r="N231" s="88">
        <f>N232+N252+N259</f>
        <v>0</v>
      </c>
      <c r="O231" s="89">
        <f t="shared" si="33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186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31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32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33"/>
        <v>0</v>
      </c>
      <c r="P232" s="334"/>
    </row>
    <row r="233" spans="1:16" ht="24" x14ac:dyDescent="0.25">
      <c r="A233" s="1073">
        <v>6220</v>
      </c>
      <c r="B233" s="45" t="s">
        <v>205</v>
      </c>
      <c r="C233" s="238">
        <f t="shared" si="26"/>
        <v>0</v>
      </c>
      <c r="D233" s="180"/>
      <c r="E233" s="47"/>
      <c r="F233" s="127">
        <f t="shared" si="30"/>
        <v>0</v>
      </c>
      <c r="G233" s="232"/>
      <c r="H233" s="180"/>
      <c r="I233" s="95">
        <f t="shared" si="31"/>
        <v>0</v>
      </c>
      <c r="J233" s="232"/>
      <c r="K233" s="180"/>
      <c r="L233" s="95">
        <f t="shared" si="32"/>
        <v>0</v>
      </c>
      <c r="M233" s="275"/>
      <c r="N233" s="47"/>
      <c r="O233" s="95">
        <f t="shared" si="33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6"/>
        <v>0</v>
      </c>
      <c r="D234" s="181">
        <f>SUM(D235)</f>
        <v>0</v>
      </c>
      <c r="E234" s="181">
        <f>SUM(E235)</f>
        <v>0</v>
      </c>
      <c r="F234" s="131">
        <f t="shared" si="30"/>
        <v>0</v>
      </c>
      <c r="G234" s="233">
        <f>SUM(G235)</f>
        <v>0</v>
      </c>
      <c r="H234" s="181">
        <f>SUM(H235)</f>
        <v>0</v>
      </c>
      <c r="I234" s="98">
        <f t="shared" si="31"/>
        <v>0</v>
      </c>
      <c r="J234" s="233">
        <f>SUM(J235)</f>
        <v>0</v>
      </c>
      <c r="K234" s="181">
        <f>SUM(K235)</f>
        <v>0</v>
      </c>
      <c r="L234" s="98">
        <f t="shared" si="32"/>
        <v>0</v>
      </c>
      <c r="M234" s="233">
        <f>SUM(M235)</f>
        <v>0</v>
      </c>
      <c r="N234" s="181">
        <f>SUM(N235)</f>
        <v>0</v>
      </c>
      <c r="O234" s="98">
        <f t="shared" si="33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6"/>
        <v>0</v>
      </c>
      <c r="D235" s="181"/>
      <c r="E235" s="52"/>
      <c r="F235" s="131">
        <f t="shared" si="30"/>
        <v>0</v>
      </c>
      <c r="G235" s="233"/>
      <c r="H235" s="181"/>
      <c r="I235" s="98">
        <f t="shared" si="31"/>
        <v>0</v>
      </c>
      <c r="J235" s="233"/>
      <c r="K235" s="181"/>
      <c r="L235" s="98">
        <f t="shared" si="32"/>
        <v>0</v>
      </c>
      <c r="M235" s="110"/>
      <c r="N235" s="52"/>
      <c r="O235" s="98">
        <f t="shared" si="33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6"/>
        <v>0</v>
      </c>
      <c r="D236" s="104">
        <f>SUM(D237:D238)</f>
        <v>0</v>
      </c>
      <c r="E236" s="34">
        <f>SUM(E237:E238)</f>
        <v>0</v>
      </c>
      <c r="F236" s="131">
        <f t="shared" si="30"/>
        <v>0</v>
      </c>
      <c r="G236" s="234">
        <f>SUM(G237:G238)</f>
        <v>0</v>
      </c>
      <c r="H236" s="104">
        <f>SUM(H237:H238)</f>
        <v>0</v>
      </c>
      <c r="I236" s="98">
        <f t="shared" si="31"/>
        <v>0</v>
      </c>
      <c r="J236" s="234">
        <f>SUM(J237:J238)</f>
        <v>0</v>
      </c>
      <c r="K236" s="104">
        <f>SUM(K237:K238)</f>
        <v>0</v>
      </c>
      <c r="L236" s="98">
        <f t="shared" si="32"/>
        <v>0</v>
      </c>
      <c r="M236" s="119">
        <f>SUM(M237:M238)</f>
        <v>0</v>
      </c>
      <c r="N236" s="34">
        <f>SUM(N237:N238)</f>
        <v>0</v>
      </c>
      <c r="O236" s="98">
        <f t="shared" si="33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6"/>
        <v>0</v>
      </c>
      <c r="D237" s="181"/>
      <c r="E237" s="52"/>
      <c r="F237" s="126">
        <f t="shared" si="30"/>
        <v>0</v>
      </c>
      <c r="G237" s="233"/>
      <c r="H237" s="181"/>
      <c r="I237" s="96">
        <f t="shared" si="31"/>
        <v>0</v>
      </c>
      <c r="J237" s="233"/>
      <c r="K237" s="181"/>
      <c r="L237" s="96">
        <f t="shared" si="32"/>
        <v>0</v>
      </c>
      <c r="M237" s="110"/>
      <c r="N237" s="52"/>
      <c r="O237" s="96">
        <f t="shared" si="33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6"/>
        <v>0</v>
      </c>
      <c r="D238" s="181"/>
      <c r="E238" s="52"/>
      <c r="F238" s="126">
        <f t="shared" si="30"/>
        <v>0</v>
      </c>
      <c r="G238" s="233"/>
      <c r="H238" s="181"/>
      <c r="I238" s="96">
        <f t="shared" si="31"/>
        <v>0</v>
      </c>
      <c r="J238" s="233"/>
      <c r="K238" s="181"/>
      <c r="L238" s="96">
        <f t="shared" si="32"/>
        <v>0</v>
      </c>
      <c r="M238" s="110"/>
      <c r="N238" s="52"/>
      <c r="O238" s="96">
        <f t="shared" si="33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6"/>
        <v>0</v>
      </c>
      <c r="D239" s="104">
        <f>SUM(D240:D244)</f>
        <v>0</v>
      </c>
      <c r="E239" s="34">
        <f>SUM(E240:E244)</f>
        <v>0</v>
      </c>
      <c r="F239" s="131">
        <f t="shared" si="30"/>
        <v>0</v>
      </c>
      <c r="G239" s="234">
        <f>SUM(G240:G244)</f>
        <v>0</v>
      </c>
      <c r="H239" s="104">
        <f>SUM(H240:H244)</f>
        <v>0</v>
      </c>
      <c r="I239" s="98">
        <f t="shared" si="31"/>
        <v>0</v>
      </c>
      <c r="J239" s="234">
        <f>SUM(J240:J244)</f>
        <v>0</v>
      </c>
      <c r="K239" s="104">
        <f>SUM(K240:K244)</f>
        <v>0</v>
      </c>
      <c r="L239" s="98">
        <f t="shared" si="32"/>
        <v>0</v>
      </c>
      <c r="M239" s="119">
        <f>SUM(M240:M244)</f>
        <v>0</v>
      </c>
      <c r="N239" s="34">
        <f>SUM(N240:N244)</f>
        <v>0</v>
      </c>
      <c r="O239" s="98">
        <f t="shared" si="33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6"/>
        <v>0</v>
      </c>
      <c r="D240" s="181"/>
      <c r="E240" s="52"/>
      <c r="F240" s="126">
        <f t="shared" si="30"/>
        <v>0</v>
      </c>
      <c r="G240" s="233"/>
      <c r="H240" s="181"/>
      <c r="I240" s="96">
        <f t="shared" si="31"/>
        <v>0</v>
      </c>
      <c r="J240" s="233"/>
      <c r="K240" s="181"/>
      <c r="L240" s="96">
        <f t="shared" si="32"/>
        <v>0</v>
      </c>
      <c r="M240" s="110"/>
      <c r="N240" s="52"/>
      <c r="O240" s="96">
        <f t="shared" si="33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6"/>
        <v>0</v>
      </c>
      <c r="D241" s="181"/>
      <c r="E241" s="52"/>
      <c r="F241" s="126">
        <f t="shared" si="30"/>
        <v>0</v>
      </c>
      <c r="G241" s="233"/>
      <c r="H241" s="181"/>
      <c r="I241" s="96">
        <f t="shared" si="31"/>
        <v>0</v>
      </c>
      <c r="J241" s="233"/>
      <c r="K241" s="181"/>
      <c r="L241" s="96">
        <f t="shared" si="32"/>
        <v>0</v>
      </c>
      <c r="M241" s="110"/>
      <c r="N241" s="52"/>
      <c r="O241" s="96">
        <f t="shared" si="33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6"/>
        <v>0</v>
      </c>
      <c r="D242" s="181"/>
      <c r="E242" s="52"/>
      <c r="F242" s="126">
        <f t="shared" si="30"/>
        <v>0</v>
      </c>
      <c r="G242" s="233"/>
      <c r="H242" s="181"/>
      <c r="I242" s="96">
        <f t="shared" si="31"/>
        <v>0</v>
      </c>
      <c r="J242" s="233"/>
      <c r="K242" s="181"/>
      <c r="L242" s="96">
        <f t="shared" si="32"/>
        <v>0</v>
      </c>
      <c r="M242" s="110"/>
      <c r="N242" s="52"/>
      <c r="O242" s="96">
        <f t="shared" si="33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6"/>
        <v>0</v>
      </c>
      <c r="D243" s="181"/>
      <c r="E243" s="52"/>
      <c r="F243" s="126">
        <f t="shared" si="30"/>
        <v>0</v>
      </c>
      <c r="G243" s="233"/>
      <c r="H243" s="181"/>
      <c r="I243" s="96">
        <f t="shared" si="31"/>
        <v>0</v>
      </c>
      <c r="J243" s="233"/>
      <c r="K243" s="181"/>
      <c r="L243" s="96">
        <f t="shared" si="32"/>
        <v>0</v>
      </c>
      <c r="M243" s="110"/>
      <c r="N243" s="52"/>
      <c r="O243" s="96">
        <f t="shared" si="33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6"/>
        <v>0</v>
      </c>
      <c r="D244" s="181"/>
      <c r="E244" s="52"/>
      <c r="F244" s="126">
        <f t="shared" si="30"/>
        <v>0</v>
      </c>
      <c r="G244" s="233"/>
      <c r="H244" s="181"/>
      <c r="I244" s="96">
        <f t="shared" si="31"/>
        <v>0</v>
      </c>
      <c r="J244" s="233"/>
      <c r="K244" s="181"/>
      <c r="L244" s="96">
        <f t="shared" si="32"/>
        <v>0</v>
      </c>
      <c r="M244" s="110"/>
      <c r="N244" s="52"/>
      <c r="O244" s="96">
        <f t="shared" si="33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6"/>
        <v>0</v>
      </c>
      <c r="D245" s="181"/>
      <c r="E245" s="52"/>
      <c r="F245" s="126">
        <f t="shared" ref="F245:F286" si="37">D245+E245</f>
        <v>0</v>
      </c>
      <c r="G245" s="233"/>
      <c r="H245" s="181"/>
      <c r="I245" s="96">
        <f t="shared" ref="I245:I286" si="38">G245+H245</f>
        <v>0</v>
      </c>
      <c r="J245" s="233"/>
      <c r="K245" s="181"/>
      <c r="L245" s="96">
        <f t="shared" ref="L245:L286" si="39">J245+K245</f>
        <v>0</v>
      </c>
      <c r="M245" s="110"/>
      <c r="N245" s="52"/>
      <c r="O245" s="96">
        <f t="shared" ref="O245:O276" si="40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6"/>
        <v>0</v>
      </c>
      <c r="D246" s="181"/>
      <c r="E246" s="52"/>
      <c r="F246" s="126">
        <f t="shared" si="37"/>
        <v>0</v>
      </c>
      <c r="G246" s="233"/>
      <c r="H246" s="181"/>
      <c r="I246" s="96">
        <f t="shared" si="38"/>
        <v>0</v>
      </c>
      <c r="J246" s="233"/>
      <c r="K246" s="181"/>
      <c r="L246" s="96">
        <f t="shared" si="39"/>
        <v>0</v>
      </c>
      <c r="M246" s="110"/>
      <c r="N246" s="52"/>
      <c r="O246" s="96">
        <f t="shared" si="40"/>
        <v>0</v>
      </c>
      <c r="P246" s="351"/>
    </row>
    <row r="247" spans="1:16" ht="24.75" customHeight="1" x14ac:dyDescent="0.25">
      <c r="A247" s="1073">
        <v>6290</v>
      </c>
      <c r="B247" s="45" t="s">
        <v>217</v>
      </c>
      <c r="C247" s="131">
        <f t="shared" si="26"/>
        <v>0</v>
      </c>
      <c r="D247" s="183">
        <f>SUM(D248:D251)</f>
        <v>0</v>
      </c>
      <c r="E247" s="60">
        <f>SUM(E248:E251)</f>
        <v>0</v>
      </c>
      <c r="F247" s="238">
        <f t="shared" si="37"/>
        <v>0</v>
      </c>
      <c r="G247" s="237">
        <f>SUM(G248:G251)</f>
        <v>0</v>
      </c>
      <c r="H247" s="183">
        <f t="shared" ref="H247" si="41">SUM(H248:H251)</f>
        <v>0</v>
      </c>
      <c r="I247" s="103">
        <f t="shared" si="38"/>
        <v>0</v>
      </c>
      <c r="J247" s="237">
        <f>SUM(J248:J251)</f>
        <v>0</v>
      </c>
      <c r="K247" s="183">
        <f t="shared" ref="K247" si="42">SUM(K248:K251)</f>
        <v>0</v>
      </c>
      <c r="L247" s="103">
        <f t="shared" si="39"/>
        <v>0</v>
      </c>
      <c r="M247" s="125">
        <f t="shared" ref="M247:N247" si="43">SUM(M248:M251)</f>
        <v>0</v>
      </c>
      <c r="N247" s="293">
        <f t="shared" si="43"/>
        <v>0</v>
      </c>
      <c r="O247" s="298">
        <f t="shared" si="40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6"/>
        <v>0</v>
      </c>
      <c r="D248" s="181"/>
      <c r="E248" s="52"/>
      <c r="F248" s="126">
        <f t="shared" si="37"/>
        <v>0</v>
      </c>
      <c r="G248" s="233"/>
      <c r="H248" s="181"/>
      <c r="I248" s="96">
        <f t="shared" si="38"/>
        <v>0</v>
      </c>
      <c r="J248" s="233"/>
      <c r="K248" s="181"/>
      <c r="L248" s="96">
        <f t="shared" si="39"/>
        <v>0</v>
      </c>
      <c r="M248" s="110"/>
      <c r="N248" s="52"/>
      <c r="O248" s="96">
        <f t="shared" si="40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6"/>
        <v>0</v>
      </c>
      <c r="D249" s="181"/>
      <c r="E249" s="52"/>
      <c r="F249" s="126">
        <f t="shared" si="37"/>
        <v>0</v>
      </c>
      <c r="G249" s="233"/>
      <c r="H249" s="181"/>
      <c r="I249" s="96">
        <f t="shared" si="38"/>
        <v>0</v>
      </c>
      <c r="J249" s="233"/>
      <c r="K249" s="181"/>
      <c r="L249" s="96">
        <f t="shared" si="39"/>
        <v>0</v>
      </c>
      <c r="M249" s="110"/>
      <c r="N249" s="52"/>
      <c r="O249" s="96">
        <f t="shared" si="40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6"/>
        <v>0</v>
      </c>
      <c r="D250" s="181"/>
      <c r="E250" s="52"/>
      <c r="F250" s="126">
        <f t="shared" si="37"/>
        <v>0</v>
      </c>
      <c r="G250" s="233"/>
      <c r="H250" s="181"/>
      <c r="I250" s="96">
        <f t="shared" si="38"/>
        <v>0</v>
      </c>
      <c r="J250" s="233"/>
      <c r="K250" s="181"/>
      <c r="L250" s="96">
        <f t="shared" si="39"/>
        <v>0</v>
      </c>
      <c r="M250" s="110"/>
      <c r="N250" s="52"/>
      <c r="O250" s="96">
        <f t="shared" si="40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6"/>
        <v>0</v>
      </c>
      <c r="D251" s="181"/>
      <c r="E251" s="52"/>
      <c r="F251" s="126">
        <f t="shared" si="37"/>
        <v>0</v>
      </c>
      <c r="G251" s="233"/>
      <c r="H251" s="181"/>
      <c r="I251" s="96">
        <f t="shared" si="38"/>
        <v>0</v>
      </c>
      <c r="J251" s="233"/>
      <c r="K251" s="181"/>
      <c r="L251" s="96">
        <f t="shared" si="39"/>
        <v>0</v>
      </c>
      <c r="M251" s="110"/>
      <c r="N251" s="52"/>
      <c r="O251" s="96">
        <f t="shared" si="40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6"/>
        <v>0</v>
      </c>
      <c r="D252" s="91">
        <f>SUM(D253,D257,D258)</f>
        <v>0</v>
      </c>
      <c r="E252" s="43">
        <f>SUM(E253,E257,E258)</f>
        <v>0</v>
      </c>
      <c r="F252" s="230">
        <f t="shared" si="37"/>
        <v>0</v>
      </c>
      <c r="G252" s="229">
        <f>SUM(G253,G257,G258)</f>
        <v>0</v>
      </c>
      <c r="H252" s="91">
        <f t="shared" ref="H252" si="44">SUM(H253,H257,H258)</f>
        <v>0</v>
      </c>
      <c r="I252" s="101">
        <f t="shared" si="38"/>
        <v>0</v>
      </c>
      <c r="J252" s="229">
        <f>SUM(J253,J257,J258)</f>
        <v>0</v>
      </c>
      <c r="K252" s="91">
        <f t="shared" ref="K252" si="45">SUM(K253,K257,K258)</f>
        <v>0</v>
      </c>
      <c r="L252" s="101">
        <f t="shared" si="39"/>
        <v>0</v>
      </c>
      <c r="M252" s="121">
        <f t="shared" ref="M252:N252" si="46">SUM(M253,M257,M258)</f>
        <v>0</v>
      </c>
      <c r="N252" s="55">
        <f t="shared" si="46"/>
        <v>0</v>
      </c>
      <c r="O252" s="265">
        <f t="shared" si="40"/>
        <v>0</v>
      </c>
      <c r="P252" s="335"/>
    </row>
    <row r="253" spans="1:16" ht="24" x14ac:dyDescent="0.25">
      <c r="A253" s="1073">
        <v>6320</v>
      </c>
      <c r="B253" s="45" t="s">
        <v>223</v>
      </c>
      <c r="C253" s="298">
        <f t="shared" si="26"/>
        <v>0</v>
      </c>
      <c r="D253" s="183">
        <f>SUM(D254:D256)</f>
        <v>0</v>
      </c>
      <c r="E253" s="60">
        <f>SUM(E254:E256)</f>
        <v>0</v>
      </c>
      <c r="F253" s="238">
        <f t="shared" si="37"/>
        <v>0</v>
      </c>
      <c r="G253" s="237">
        <f>SUM(G254:G256)</f>
        <v>0</v>
      </c>
      <c r="H253" s="183">
        <f t="shared" ref="H253" si="47">SUM(H254:H256)</f>
        <v>0</v>
      </c>
      <c r="I253" s="103">
        <f t="shared" si="38"/>
        <v>0</v>
      </c>
      <c r="J253" s="237">
        <f>SUM(J254:J256)</f>
        <v>0</v>
      </c>
      <c r="K253" s="183">
        <f t="shared" ref="K253" si="48">SUM(K254:K256)</f>
        <v>0</v>
      </c>
      <c r="L253" s="103">
        <f t="shared" si="39"/>
        <v>0</v>
      </c>
      <c r="M253" s="124">
        <f t="shared" ref="M253:N253" si="49">SUM(M254:M256)</f>
        <v>0</v>
      </c>
      <c r="N253" s="60">
        <f t="shared" si="49"/>
        <v>0</v>
      </c>
      <c r="O253" s="103">
        <f t="shared" si="40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6"/>
        <v>0</v>
      </c>
      <c r="D254" s="181"/>
      <c r="E254" s="52"/>
      <c r="F254" s="126">
        <f t="shared" si="37"/>
        <v>0</v>
      </c>
      <c r="G254" s="233"/>
      <c r="H254" s="181"/>
      <c r="I254" s="96">
        <f t="shared" si="38"/>
        <v>0</v>
      </c>
      <c r="J254" s="233"/>
      <c r="K254" s="181"/>
      <c r="L254" s="96">
        <f t="shared" si="39"/>
        <v>0</v>
      </c>
      <c r="M254" s="110"/>
      <c r="N254" s="52"/>
      <c r="O254" s="96">
        <f t="shared" si="40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6"/>
        <v>0</v>
      </c>
      <c r="D255" s="181"/>
      <c r="E255" s="52"/>
      <c r="F255" s="126">
        <f t="shared" si="37"/>
        <v>0</v>
      </c>
      <c r="G255" s="233"/>
      <c r="H255" s="181"/>
      <c r="I255" s="96">
        <f t="shared" si="38"/>
        <v>0</v>
      </c>
      <c r="J255" s="233"/>
      <c r="K255" s="181"/>
      <c r="L255" s="96">
        <f t="shared" si="39"/>
        <v>0</v>
      </c>
      <c r="M255" s="110"/>
      <c r="N255" s="52"/>
      <c r="O255" s="96">
        <f t="shared" si="40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6"/>
        <v>0</v>
      </c>
      <c r="D256" s="180"/>
      <c r="E256" s="47"/>
      <c r="F256" s="127">
        <f t="shared" si="37"/>
        <v>0</v>
      </c>
      <c r="G256" s="232"/>
      <c r="H256" s="180"/>
      <c r="I256" s="95">
        <f t="shared" si="38"/>
        <v>0</v>
      </c>
      <c r="J256" s="232"/>
      <c r="K256" s="180"/>
      <c r="L256" s="95">
        <f t="shared" si="39"/>
        <v>0</v>
      </c>
      <c r="M256" s="275"/>
      <c r="N256" s="47"/>
      <c r="O256" s="95">
        <f t="shared" si="40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50">F257+I257+L257+O257</f>
        <v>0</v>
      </c>
      <c r="D257" s="185"/>
      <c r="E257" s="112"/>
      <c r="F257" s="242">
        <f t="shared" si="37"/>
        <v>0</v>
      </c>
      <c r="G257" s="241"/>
      <c r="H257" s="185"/>
      <c r="I257" s="135">
        <f t="shared" si="38"/>
        <v>0</v>
      </c>
      <c r="J257" s="241"/>
      <c r="K257" s="185"/>
      <c r="L257" s="135">
        <f t="shared" si="39"/>
        <v>0</v>
      </c>
      <c r="M257" s="113"/>
      <c r="N257" s="112"/>
      <c r="O257" s="135">
        <f t="shared" si="40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50"/>
        <v>0</v>
      </c>
      <c r="D258" s="181"/>
      <c r="E258" s="52"/>
      <c r="F258" s="126">
        <f t="shared" si="37"/>
        <v>0</v>
      </c>
      <c r="G258" s="233"/>
      <c r="H258" s="181"/>
      <c r="I258" s="96">
        <f t="shared" si="38"/>
        <v>0</v>
      </c>
      <c r="J258" s="233"/>
      <c r="K258" s="181"/>
      <c r="L258" s="96">
        <f t="shared" si="39"/>
        <v>0</v>
      </c>
      <c r="M258" s="110"/>
      <c r="N258" s="52"/>
      <c r="O258" s="96">
        <f t="shared" si="40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50"/>
        <v>0</v>
      </c>
      <c r="D259" s="91">
        <f>SUM(D260,D264)</f>
        <v>0</v>
      </c>
      <c r="E259" s="43">
        <f>SUM(E260,E264)</f>
        <v>0</v>
      </c>
      <c r="F259" s="230">
        <f t="shared" si="37"/>
        <v>0</v>
      </c>
      <c r="G259" s="229">
        <f>SUM(G260,G264)</f>
        <v>0</v>
      </c>
      <c r="H259" s="91">
        <f t="shared" ref="H259" si="51">SUM(H260,H264)</f>
        <v>0</v>
      </c>
      <c r="I259" s="101">
        <f t="shared" si="38"/>
        <v>0</v>
      </c>
      <c r="J259" s="229">
        <f>SUM(J260,J264)</f>
        <v>0</v>
      </c>
      <c r="K259" s="91">
        <f t="shared" ref="K259" si="52">SUM(K260,K264)</f>
        <v>0</v>
      </c>
      <c r="L259" s="101">
        <f t="shared" si="39"/>
        <v>0</v>
      </c>
      <c r="M259" s="121">
        <f t="shared" ref="M259:N259" si="53">SUM(M260,M264)</f>
        <v>0</v>
      </c>
      <c r="N259" s="55">
        <f t="shared" si="53"/>
        <v>0</v>
      </c>
      <c r="O259" s="265">
        <f t="shared" si="40"/>
        <v>0</v>
      </c>
      <c r="P259" s="335"/>
    </row>
    <row r="260" spans="1:16" ht="24" x14ac:dyDescent="0.25">
      <c r="A260" s="1073">
        <v>6410</v>
      </c>
      <c r="B260" s="45" t="s">
        <v>230</v>
      </c>
      <c r="C260" s="103">
        <f t="shared" si="50"/>
        <v>0</v>
      </c>
      <c r="D260" s="183">
        <f>SUM(D261:D263)</f>
        <v>0</v>
      </c>
      <c r="E260" s="60">
        <f>SUM(E261:E263)</f>
        <v>0</v>
      </c>
      <c r="F260" s="238">
        <f t="shared" si="37"/>
        <v>0</v>
      </c>
      <c r="G260" s="237">
        <f>SUM(G261:G263)</f>
        <v>0</v>
      </c>
      <c r="H260" s="183">
        <f t="shared" ref="H260" si="54">SUM(H261:H263)</f>
        <v>0</v>
      </c>
      <c r="I260" s="103">
        <f t="shared" si="38"/>
        <v>0</v>
      </c>
      <c r="J260" s="237">
        <f>SUM(J261:J263)</f>
        <v>0</v>
      </c>
      <c r="K260" s="183">
        <f t="shared" ref="K260" si="55">SUM(K261:K263)</f>
        <v>0</v>
      </c>
      <c r="L260" s="103">
        <f t="shared" si="39"/>
        <v>0</v>
      </c>
      <c r="M260" s="289">
        <f t="shared" ref="M260:N260" si="56">SUM(M261:M263)</f>
        <v>0</v>
      </c>
      <c r="N260" s="292">
        <f t="shared" si="56"/>
        <v>0</v>
      </c>
      <c r="O260" s="297">
        <f t="shared" si="40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50"/>
        <v>0</v>
      </c>
      <c r="D261" s="181"/>
      <c r="E261" s="52"/>
      <c r="F261" s="126">
        <f t="shared" si="37"/>
        <v>0</v>
      </c>
      <c r="G261" s="233"/>
      <c r="H261" s="181"/>
      <c r="I261" s="96">
        <f t="shared" si="38"/>
        <v>0</v>
      </c>
      <c r="J261" s="233"/>
      <c r="K261" s="181"/>
      <c r="L261" s="96">
        <f t="shared" si="39"/>
        <v>0</v>
      </c>
      <c r="M261" s="110"/>
      <c r="N261" s="52"/>
      <c r="O261" s="96">
        <f t="shared" si="40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50"/>
        <v>0</v>
      </c>
      <c r="D262" s="181"/>
      <c r="E262" s="52"/>
      <c r="F262" s="126">
        <f t="shared" si="37"/>
        <v>0</v>
      </c>
      <c r="G262" s="233"/>
      <c r="H262" s="181"/>
      <c r="I262" s="96">
        <f t="shared" si="38"/>
        <v>0</v>
      </c>
      <c r="J262" s="233"/>
      <c r="K262" s="181"/>
      <c r="L262" s="96">
        <f t="shared" si="39"/>
        <v>0</v>
      </c>
      <c r="M262" s="110"/>
      <c r="N262" s="52"/>
      <c r="O262" s="96">
        <f t="shared" si="40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50"/>
        <v>0</v>
      </c>
      <c r="D263" s="181"/>
      <c r="E263" s="52"/>
      <c r="F263" s="126">
        <f t="shared" si="37"/>
        <v>0</v>
      </c>
      <c r="G263" s="233"/>
      <c r="H263" s="181"/>
      <c r="I263" s="96">
        <f t="shared" si="38"/>
        <v>0</v>
      </c>
      <c r="J263" s="233"/>
      <c r="K263" s="181"/>
      <c r="L263" s="96">
        <f t="shared" si="39"/>
        <v>0</v>
      </c>
      <c r="M263" s="110"/>
      <c r="N263" s="52"/>
      <c r="O263" s="96">
        <f t="shared" si="40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50"/>
        <v>0</v>
      </c>
      <c r="D264" s="104">
        <f>SUM(D265:D268)</f>
        <v>0</v>
      </c>
      <c r="E264" s="34">
        <f>SUM(E265:E268)</f>
        <v>0</v>
      </c>
      <c r="F264" s="131">
        <f t="shared" si="37"/>
        <v>0</v>
      </c>
      <c r="G264" s="234">
        <f>SUM(G265:G268)</f>
        <v>0</v>
      </c>
      <c r="H264" s="104">
        <f>SUM(H265:H268)</f>
        <v>0</v>
      </c>
      <c r="I264" s="98">
        <f t="shared" si="38"/>
        <v>0</v>
      </c>
      <c r="J264" s="234">
        <f>SUM(J265:J268)</f>
        <v>0</v>
      </c>
      <c r="K264" s="104">
        <f>SUM(K265:K268)</f>
        <v>0</v>
      </c>
      <c r="L264" s="98">
        <f t="shared" si="39"/>
        <v>0</v>
      </c>
      <c r="M264" s="119">
        <f>SUM(M265:M268)</f>
        <v>0</v>
      </c>
      <c r="N264" s="34">
        <f>SUM(N265:N268)</f>
        <v>0</v>
      </c>
      <c r="O264" s="98">
        <f t="shared" si="40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50"/>
        <v>0</v>
      </c>
      <c r="D265" s="181"/>
      <c r="E265" s="52"/>
      <c r="F265" s="126">
        <f t="shared" si="37"/>
        <v>0</v>
      </c>
      <c r="G265" s="233"/>
      <c r="H265" s="181"/>
      <c r="I265" s="96">
        <f t="shared" si="38"/>
        <v>0</v>
      </c>
      <c r="J265" s="233"/>
      <c r="K265" s="181"/>
      <c r="L265" s="96">
        <f t="shared" si="39"/>
        <v>0</v>
      </c>
      <c r="M265" s="110"/>
      <c r="N265" s="52"/>
      <c r="O265" s="96">
        <f t="shared" si="40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50"/>
        <v>0</v>
      </c>
      <c r="D266" s="181"/>
      <c r="E266" s="52"/>
      <c r="F266" s="126">
        <f t="shared" si="37"/>
        <v>0</v>
      </c>
      <c r="G266" s="233"/>
      <c r="H266" s="181"/>
      <c r="I266" s="96">
        <f t="shared" si="38"/>
        <v>0</v>
      </c>
      <c r="J266" s="233"/>
      <c r="K266" s="181"/>
      <c r="L266" s="96">
        <f t="shared" si="39"/>
        <v>0</v>
      </c>
      <c r="M266" s="110"/>
      <c r="N266" s="52"/>
      <c r="O266" s="96">
        <f t="shared" si="40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50"/>
        <v>0</v>
      </c>
      <c r="D267" s="181"/>
      <c r="E267" s="52"/>
      <c r="F267" s="126">
        <f t="shared" si="37"/>
        <v>0</v>
      </c>
      <c r="G267" s="233"/>
      <c r="H267" s="181"/>
      <c r="I267" s="96">
        <f t="shared" si="38"/>
        <v>0</v>
      </c>
      <c r="J267" s="233"/>
      <c r="K267" s="181"/>
      <c r="L267" s="96">
        <f t="shared" si="39"/>
        <v>0</v>
      </c>
      <c r="M267" s="110"/>
      <c r="N267" s="52"/>
      <c r="O267" s="96">
        <f t="shared" si="40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50"/>
        <v>0</v>
      </c>
      <c r="D268" s="181"/>
      <c r="E268" s="52"/>
      <c r="F268" s="126">
        <f t="shared" si="37"/>
        <v>0</v>
      </c>
      <c r="G268" s="233"/>
      <c r="H268" s="181"/>
      <c r="I268" s="96">
        <f t="shared" si="38"/>
        <v>0</v>
      </c>
      <c r="J268" s="233"/>
      <c r="K268" s="181"/>
      <c r="L268" s="96">
        <f t="shared" si="39"/>
        <v>0</v>
      </c>
      <c r="M268" s="110"/>
      <c r="N268" s="52"/>
      <c r="O268" s="96">
        <f t="shared" si="40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50"/>
        <v>0</v>
      </c>
      <c r="D269" s="188">
        <f>SUM(D270,D281)</f>
        <v>0</v>
      </c>
      <c r="E269" s="133">
        <f>SUM(E270,E281)</f>
        <v>0</v>
      </c>
      <c r="F269" s="247">
        <f t="shared" si="37"/>
        <v>0</v>
      </c>
      <c r="G269" s="246">
        <f>SUM(G270,G281)</f>
        <v>0</v>
      </c>
      <c r="H269" s="188">
        <f t="shared" ref="H269" si="57">SUM(H270,H281)</f>
        <v>0</v>
      </c>
      <c r="I269" s="266">
        <f t="shared" si="38"/>
        <v>0</v>
      </c>
      <c r="J269" s="246">
        <f>SUM(J270,J281)</f>
        <v>0</v>
      </c>
      <c r="K269" s="188">
        <f t="shared" ref="K269" si="58">SUM(K270,K281)</f>
        <v>0</v>
      </c>
      <c r="L269" s="266">
        <f t="shared" si="39"/>
        <v>0</v>
      </c>
      <c r="M269" s="291">
        <f t="shared" ref="M269:N269" si="59">SUM(M270,M281)</f>
        <v>0</v>
      </c>
      <c r="N269" s="295">
        <f t="shared" si="59"/>
        <v>0</v>
      </c>
      <c r="O269" s="300">
        <f t="shared" si="40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50"/>
        <v>0</v>
      </c>
      <c r="D270" s="91">
        <f>SUM(D271,D272,D276,D277,D280)</f>
        <v>0</v>
      </c>
      <c r="E270" s="43">
        <f>SUM(E271,E272,E276,E277,E280)</f>
        <v>0</v>
      </c>
      <c r="F270" s="230">
        <f t="shared" si="37"/>
        <v>0</v>
      </c>
      <c r="G270" s="229">
        <f>SUM(G271,G272,G276,G277,G280)</f>
        <v>0</v>
      </c>
      <c r="H270" s="91">
        <f t="shared" ref="H270" si="60">SUM(H271,H272,H276,H277,H280)</f>
        <v>0</v>
      </c>
      <c r="I270" s="101">
        <f t="shared" si="38"/>
        <v>0</v>
      </c>
      <c r="J270" s="229">
        <f>SUM(J271,J272,J276,J277,J280)</f>
        <v>0</v>
      </c>
      <c r="K270" s="91">
        <f t="shared" ref="K270" si="61">SUM(K271,K272,K276,K277,K280)</f>
        <v>0</v>
      </c>
      <c r="L270" s="101">
        <f t="shared" si="39"/>
        <v>0</v>
      </c>
      <c r="M270" s="123">
        <f t="shared" ref="M270:N270" si="62">SUM(M271,M272,M276,M277,M280)</f>
        <v>0</v>
      </c>
      <c r="N270" s="114">
        <f t="shared" si="62"/>
        <v>0</v>
      </c>
      <c r="O270" s="141">
        <f t="shared" si="40"/>
        <v>0</v>
      </c>
      <c r="P270" s="334"/>
    </row>
    <row r="271" spans="1:16" ht="24" x14ac:dyDescent="0.25">
      <c r="A271" s="1073">
        <v>7210</v>
      </c>
      <c r="B271" s="45" t="s">
        <v>240</v>
      </c>
      <c r="C271" s="359">
        <f t="shared" si="50"/>
        <v>0</v>
      </c>
      <c r="D271" s="180"/>
      <c r="E271" s="47"/>
      <c r="F271" s="127">
        <f t="shared" si="37"/>
        <v>0</v>
      </c>
      <c r="G271" s="232"/>
      <c r="H271" s="180"/>
      <c r="I271" s="95">
        <f t="shared" si="38"/>
        <v>0</v>
      </c>
      <c r="J271" s="232"/>
      <c r="K271" s="180"/>
      <c r="L271" s="95">
        <f t="shared" si="39"/>
        <v>0</v>
      </c>
      <c r="M271" s="275"/>
      <c r="N271" s="47"/>
      <c r="O271" s="95">
        <f t="shared" si="40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50"/>
        <v>0</v>
      </c>
      <c r="D272" s="104">
        <f>SUM(D273:D275)</f>
        <v>0</v>
      </c>
      <c r="E272" s="34">
        <f>SUM(E273:E275)</f>
        <v>0</v>
      </c>
      <c r="F272" s="131">
        <f t="shared" si="37"/>
        <v>0</v>
      </c>
      <c r="G272" s="234">
        <f>SUM(G273:G275)</f>
        <v>0</v>
      </c>
      <c r="H272" s="104">
        <f>SUM(H273:H275)</f>
        <v>0</v>
      </c>
      <c r="I272" s="98">
        <f t="shared" si="38"/>
        <v>0</v>
      </c>
      <c r="J272" s="234">
        <f>SUM(J273:J275)</f>
        <v>0</v>
      </c>
      <c r="K272" s="104">
        <f>SUM(K273:K275)</f>
        <v>0</v>
      </c>
      <c r="L272" s="98">
        <f t="shared" si="39"/>
        <v>0</v>
      </c>
      <c r="M272" s="119">
        <f>SUM(M273:M275)</f>
        <v>0</v>
      </c>
      <c r="N272" s="34">
        <f>SUM(N273:N275)</f>
        <v>0</v>
      </c>
      <c r="O272" s="98">
        <f t="shared" si="40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50"/>
        <v>0</v>
      </c>
      <c r="D273" s="181"/>
      <c r="E273" s="52"/>
      <c r="F273" s="126">
        <f t="shared" si="37"/>
        <v>0</v>
      </c>
      <c r="G273" s="233"/>
      <c r="H273" s="181"/>
      <c r="I273" s="96">
        <f t="shared" si="38"/>
        <v>0</v>
      </c>
      <c r="J273" s="233"/>
      <c r="K273" s="181"/>
      <c r="L273" s="96">
        <f t="shared" si="39"/>
        <v>0</v>
      </c>
      <c r="M273" s="110"/>
      <c r="N273" s="52"/>
      <c r="O273" s="96">
        <f t="shared" si="40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50"/>
        <v>0</v>
      </c>
      <c r="D274" s="181"/>
      <c r="E274" s="52"/>
      <c r="F274" s="126">
        <f t="shared" si="37"/>
        <v>0</v>
      </c>
      <c r="G274" s="233"/>
      <c r="H274" s="181"/>
      <c r="I274" s="96">
        <f t="shared" si="38"/>
        <v>0</v>
      </c>
      <c r="J274" s="233"/>
      <c r="K274" s="181"/>
      <c r="L274" s="96">
        <f t="shared" si="39"/>
        <v>0</v>
      </c>
      <c r="M274" s="110"/>
      <c r="N274" s="52"/>
      <c r="O274" s="96">
        <f t="shared" si="40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50"/>
        <v>0</v>
      </c>
      <c r="D275" s="180"/>
      <c r="E275" s="47"/>
      <c r="F275" s="127">
        <f t="shared" si="37"/>
        <v>0</v>
      </c>
      <c r="G275" s="232"/>
      <c r="H275" s="180"/>
      <c r="I275" s="95">
        <f t="shared" si="38"/>
        <v>0</v>
      </c>
      <c r="J275" s="232"/>
      <c r="K275" s="180"/>
      <c r="L275" s="95">
        <f t="shared" si="39"/>
        <v>0</v>
      </c>
      <c r="M275" s="275"/>
      <c r="N275" s="47"/>
      <c r="O275" s="95">
        <f t="shared" si="40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50"/>
        <v>0</v>
      </c>
      <c r="D276" s="181"/>
      <c r="E276" s="52"/>
      <c r="F276" s="126">
        <f t="shared" si="37"/>
        <v>0</v>
      </c>
      <c r="G276" s="233"/>
      <c r="H276" s="181"/>
      <c r="I276" s="96">
        <f t="shared" si="38"/>
        <v>0</v>
      </c>
      <c r="J276" s="233"/>
      <c r="K276" s="181"/>
      <c r="L276" s="96">
        <f t="shared" si="39"/>
        <v>0</v>
      </c>
      <c r="M276" s="110"/>
      <c r="N276" s="52"/>
      <c r="O276" s="96">
        <f t="shared" si="40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50"/>
        <v>0</v>
      </c>
      <c r="D277" s="104">
        <f>SUM(D278:D279)</f>
        <v>0</v>
      </c>
      <c r="E277" s="34">
        <f>SUM(E278:E279)</f>
        <v>0</v>
      </c>
      <c r="F277" s="131">
        <f t="shared" si="37"/>
        <v>0</v>
      </c>
      <c r="G277" s="234">
        <f>SUM(G278:G279)</f>
        <v>0</v>
      </c>
      <c r="H277" s="104">
        <f>SUM(H278:H279)</f>
        <v>0</v>
      </c>
      <c r="I277" s="98">
        <f t="shared" si="38"/>
        <v>0</v>
      </c>
      <c r="J277" s="234">
        <f>SUM(J278:J279)</f>
        <v>0</v>
      </c>
      <c r="K277" s="104">
        <f>SUM(K278:K279)</f>
        <v>0</v>
      </c>
      <c r="L277" s="98">
        <f t="shared" si="39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50"/>
        <v>0</v>
      </c>
      <c r="D278" s="181"/>
      <c r="E278" s="52"/>
      <c r="F278" s="126">
        <f t="shared" si="37"/>
        <v>0</v>
      </c>
      <c r="G278" s="233"/>
      <c r="H278" s="181"/>
      <c r="I278" s="96">
        <f t="shared" si="38"/>
        <v>0</v>
      </c>
      <c r="J278" s="233"/>
      <c r="K278" s="181"/>
      <c r="L278" s="96">
        <f t="shared" si="39"/>
        <v>0</v>
      </c>
      <c r="M278" s="110"/>
      <c r="N278" s="52"/>
      <c r="O278" s="96">
        <f t="shared" ref="O278:O281" si="63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50"/>
        <v>0</v>
      </c>
      <c r="D279" s="181"/>
      <c r="E279" s="52"/>
      <c r="F279" s="126">
        <f t="shared" si="37"/>
        <v>0</v>
      </c>
      <c r="G279" s="233"/>
      <c r="H279" s="181"/>
      <c r="I279" s="96">
        <f t="shared" si="38"/>
        <v>0</v>
      </c>
      <c r="J279" s="233"/>
      <c r="K279" s="181"/>
      <c r="L279" s="96">
        <f t="shared" si="39"/>
        <v>0</v>
      </c>
      <c r="M279" s="110"/>
      <c r="N279" s="52"/>
      <c r="O279" s="96">
        <f t="shared" si="63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50"/>
        <v>0</v>
      </c>
      <c r="D280" s="180"/>
      <c r="E280" s="47"/>
      <c r="F280" s="127">
        <f t="shared" si="37"/>
        <v>0</v>
      </c>
      <c r="G280" s="232"/>
      <c r="H280" s="180"/>
      <c r="I280" s="95">
        <f t="shared" si="38"/>
        <v>0</v>
      </c>
      <c r="J280" s="232"/>
      <c r="K280" s="180"/>
      <c r="L280" s="95">
        <f t="shared" si="39"/>
        <v>0</v>
      </c>
      <c r="M280" s="275"/>
      <c r="N280" s="47"/>
      <c r="O280" s="95">
        <f t="shared" si="63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50"/>
        <v>0</v>
      </c>
      <c r="D281" s="187">
        <f>D282</f>
        <v>0</v>
      </c>
      <c r="E281" s="55">
        <f>SUM(E282)</f>
        <v>0</v>
      </c>
      <c r="F281" s="245">
        <f t="shared" si="37"/>
        <v>0</v>
      </c>
      <c r="G281" s="244">
        <f>G282</f>
        <v>0</v>
      </c>
      <c r="H281" s="187">
        <f>SUM(H282)</f>
        <v>0</v>
      </c>
      <c r="I281" s="265">
        <f t="shared" si="38"/>
        <v>0</v>
      </c>
      <c r="J281" s="244">
        <f>J282</f>
        <v>0</v>
      </c>
      <c r="K281" s="187">
        <f>SUM(K282)</f>
        <v>0</v>
      </c>
      <c r="L281" s="265">
        <f t="shared" si="39"/>
        <v>0</v>
      </c>
      <c r="M281" s="121">
        <f>SUM(M282)</f>
        <v>0</v>
      </c>
      <c r="N281" s="55">
        <f>SUM(N282)</f>
        <v>0</v>
      </c>
      <c r="O281" s="265">
        <f t="shared" si="63"/>
        <v>0</v>
      </c>
      <c r="P281" s="335"/>
    </row>
    <row r="282" spans="1:16" x14ac:dyDescent="0.25">
      <c r="A282" s="56">
        <v>7720</v>
      </c>
      <c r="B282" s="57" t="s">
        <v>250</v>
      </c>
      <c r="C282" s="360">
        <f t="shared" si="50"/>
        <v>0</v>
      </c>
      <c r="D282" s="191"/>
      <c r="E282" s="58"/>
      <c r="F282" s="252">
        <f t="shared" si="37"/>
        <v>0</v>
      </c>
      <c r="G282" s="251"/>
      <c r="H282" s="191"/>
      <c r="I282" s="150">
        <f t="shared" si="38"/>
        <v>0</v>
      </c>
      <c r="J282" s="251"/>
      <c r="K282" s="191"/>
      <c r="L282" s="150">
        <f>J282+K282</f>
        <v>0</v>
      </c>
      <c r="M282" s="276"/>
      <c r="N282" s="58"/>
      <c r="O282" s="150">
        <f>M282+N282</f>
        <v>0</v>
      </c>
      <c r="P282" s="328"/>
    </row>
    <row r="283" spans="1:16" x14ac:dyDescent="0.25">
      <c r="A283" s="149"/>
      <c r="B283" s="69" t="s">
        <v>278</v>
      </c>
      <c r="C283" s="359">
        <f t="shared" si="50"/>
        <v>0</v>
      </c>
      <c r="D283" s="179">
        <f>SUM(D284:D285)</f>
        <v>0</v>
      </c>
      <c r="E283" s="93">
        <f>SUM(E284:E285)</f>
        <v>0</v>
      </c>
      <c r="F283" s="231">
        <f t="shared" si="37"/>
        <v>0</v>
      </c>
      <c r="G283" s="115">
        <f>SUM(G284:G285)</f>
        <v>0</v>
      </c>
      <c r="H283" s="179">
        <f>SUM(H284:H285)</f>
        <v>0</v>
      </c>
      <c r="I283" s="94">
        <f t="shared" si="38"/>
        <v>0</v>
      </c>
      <c r="J283" s="115">
        <f>SUM(J284:J285)</f>
        <v>0</v>
      </c>
      <c r="K283" s="179">
        <f>SUM(K284:K285)</f>
        <v>0</v>
      </c>
      <c r="L283" s="94">
        <f t="shared" si="39"/>
        <v>0</v>
      </c>
      <c r="M283" s="120">
        <f>SUM(M284:M285)</f>
        <v>0</v>
      </c>
      <c r="N283" s="93">
        <f>SUM(N284:N285)</f>
        <v>0</v>
      </c>
      <c r="O283" s="94">
        <f t="shared" ref="O283:O286" si="64">M283+N283</f>
        <v>0</v>
      </c>
      <c r="P283" s="329"/>
    </row>
    <row r="284" spans="1:16" x14ac:dyDescent="0.25">
      <c r="A284" s="130" t="s">
        <v>281</v>
      </c>
      <c r="B284" s="31" t="s">
        <v>279</v>
      </c>
      <c r="C284" s="343">
        <f t="shared" si="50"/>
        <v>0</v>
      </c>
      <c r="D284" s="181"/>
      <c r="E284" s="52"/>
      <c r="F284" s="126">
        <f t="shared" si="37"/>
        <v>0</v>
      </c>
      <c r="G284" s="233"/>
      <c r="H284" s="181"/>
      <c r="I284" s="96">
        <f t="shared" si="38"/>
        <v>0</v>
      </c>
      <c r="J284" s="233"/>
      <c r="K284" s="181"/>
      <c r="L284" s="96">
        <f t="shared" si="39"/>
        <v>0</v>
      </c>
      <c r="M284" s="110"/>
      <c r="N284" s="52"/>
      <c r="O284" s="96">
        <f t="shared" si="64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50"/>
        <v>0</v>
      </c>
      <c r="D285" s="180"/>
      <c r="E285" s="47"/>
      <c r="F285" s="127">
        <f t="shared" si="37"/>
        <v>0</v>
      </c>
      <c r="G285" s="232"/>
      <c r="H285" s="180"/>
      <c r="I285" s="95">
        <f t="shared" si="38"/>
        <v>0</v>
      </c>
      <c r="J285" s="232"/>
      <c r="K285" s="180"/>
      <c r="L285" s="95">
        <f t="shared" si="39"/>
        <v>0</v>
      </c>
      <c r="M285" s="275"/>
      <c r="N285" s="47"/>
      <c r="O285" s="95">
        <f t="shared" si="64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0</v>
      </c>
      <c r="D286" s="406">
        <f>SUM(D283,D269,D231,D196,D188,D174,D76,D54)</f>
        <v>0</v>
      </c>
      <c r="E286" s="404">
        <f>SUM(E283,E269,E231,E196,E188,E174,E76,E54)</f>
        <v>0</v>
      </c>
      <c r="F286" s="405">
        <f t="shared" si="37"/>
        <v>0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8"/>
        <v>0</v>
      </c>
      <c r="J286" s="403">
        <f>SUM(J283,J269,J231,J196,J188,J174,J76,J54)</f>
        <v>0</v>
      </c>
      <c r="K286" s="406">
        <f>SUM(K283,K269,K231,K196,K188,K174,K76,K54)</f>
        <v>0</v>
      </c>
      <c r="L286" s="407">
        <f t="shared" si="39"/>
        <v>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64"/>
        <v>0</v>
      </c>
      <c r="P286" s="334"/>
    </row>
    <row r="287" spans="1:16" ht="3" customHeight="1" x14ac:dyDescent="0.25">
      <c r="A287" s="139"/>
      <c r="B287" s="139"/>
      <c r="C287" s="345"/>
      <c r="D287" s="186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65">F288+I288+L288+O288</f>
        <v>76178</v>
      </c>
      <c r="D288" s="190">
        <f>SUM(D26,D27,D43)-D52</f>
        <v>0</v>
      </c>
      <c r="E288" s="143">
        <f>SUM(E26,E27,E43)-E52</f>
        <v>76178</v>
      </c>
      <c r="F288" s="144">
        <f>D288+E288</f>
        <v>76178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186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-76178</v>
      </c>
      <c r="D290" s="190">
        <f t="shared" ref="D290:E290" si="66">SUM(D291,D293)-D301+D303</f>
        <v>0</v>
      </c>
      <c r="E290" s="143">
        <f t="shared" si="66"/>
        <v>-76178</v>
      </c>
      <c r="F290" s="144">
        <f>D290+E290</f>
        <v>-76178</v>
      </c>
      <c r="G290" s="250">
        <f t="shared" ref="G290:H290" si="67">SUM(G291,G293)-G301+G303</f>
        <v>0</v>
      </c>
      <c r="H290" s="190">
        <f t="shared" si="67"/>
        <v>0</v>
      </c>
      <c r="I290" s="147">
        <f>G290+H290</f>
        <v>0</v>
      </c>
      <c r="J290" s="250">
        <f t="shared" ref="J290:K290" si="68">SUM(J291,J293)-J301+J303</f>
        <v>0</v>
      </c>
      <c r="K290" s="190">
        <f t="shared" si="68"/>
        <v>0</v>
      </c>
      <c r="L290" s="147">
        <f>J290+K290</f>
        <v>0</v>
      </c>
      <c r="M290" s="142">
        <f t="shared" ref="M290:N290" si="69">SUM(M291,M293)-M301+M303</f>
        <v>0</v>
      </c>
      <c r="N290" s="143">
        <f t="shared" si="69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0</v>
      </c>
      <c r="D291" s="19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186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190">
        <f t="shared" ref="D293:E293" si="70">SUM(D294,D296,D298)-SUM(D295,D297,D299)</f>
        <v>0</v>
      </c>
      <c r="E293" s="143">
        <f t="shared" si="70"/>
        <v>0</v>
      </c>
      <c r="F293" s="144">
        <f>D293+E293</f>
        <v>0</v>
      </c>
      <c r="G293" s="250">
        <f t="shared" ref="G293:H293" si="71">SUM(G294,G296,G298)-SUM(G295,G297,G299)</f>
        <v>0</v>
      </c>
      <c r="H293" s="190">
        <f t="shared" si="71"/>
        <v>0</v>
      </c>
      <c r="I293" s="147">
        <f>G293+H293</f>
        <v>0</v>
      </c>
      <c r="J293" s="250">
        <f t="shared" ref="J293:K293" si="72">SUM(J294,J296,J298)-SUM(J295,J297,J299)</f>
        <v>0</v>
      </c>
      <c r="K293" s="190">
        <f t="shared" si="72"/>
        <v>0</v>
      </c>
      <c r="L293" s="147">
        <f>J293+K293</f>
        <v>0</v>
      </c>
      <c r="M293" s="142">
        <f t="shared" ref="M293:N293" si="73">SUM(M294,M296,M298)-SUM(M295,M297,M299)</f>
        <v>0</v>
      </c>
      <c r="N293" s="143">
        <f t="shared" si="73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74">F294+I294+L294+O294</f>
        <v>0</v>
      </c>
      <c r="D294" s="19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74"/>
        <v>0</v>
      </c>
      <c r="D295" s="181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74"/>
        <v>0</v>
      </c>
      <c r="D296" s="181"/>
      <c r="E296" s="52"/>
      <c r="F296" s="126">
        <f>D296+E296</f>
        <v>0</v>
      </c>
      <c r="G296" s="233"/>
      <c r="H296" s="181"/>
      <c r="I296" s="96">
        <f t="shared" ref="I296:I303" si="75">G296+H296</f>
        <v>0</v>
      </c>
      <c r="J296" s="233"/>
      <c r="K296" s="181"/>
      <c r="L296" s="96">
        <f t="shared" ref="L296:L303" si="76">J296+K296</f>
        <v>0</v>
      </c>
      <c r="M296" s="110"/>
      <c r="N296" s="52"/>
      <c r="O296" s="96">
        <f t="shared" ref="O296:O303" si="77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74"/>
        <v>0</v>
      </c>
      <c r="D297" s="181"/>
      <c r="E297" s="52"/>
      <c r="F297" s="126">
        <f t="shared" ref="F297:F303" si="78">D297+E297</f>
        <v>0</v>
      </c>
      <c r="G297" s="233"/>
      <c r="H297" s="181"/>
      <c r="I297" s="96">
        <f t="shared" si="75"/>
        <v>0</v>
      </c>
      <c r="J297" s="233"/>
      <c r="K297" s="181"/>
      <c r="L297" s="96">
        <f t="shared" si="76"/>
        <v>0</v>
      </c>
      <c r="M297" s="110"/>
      <c r="N297" s="52"/>
      <c r="O297" s="96">
        <f t="shared" si="77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74"/>
        <v>0</v>
      </c>
      <c r="D298" s="181"/>
      <c r="E298" s="52"/>
      <c r="F298" s="126">
        <f t="shared" si="78"/>
        <v>0</v>
      </c>
      <c r="G298" s="233"/>
      <c r="H298" s="181"/>
      <c r="I298" s="96">
        <f t="shared" si="75"/>
        <v>0</v>
      </c>
      <c r="J298" s="233"/>
      <c r="K298" s="181"/>
      <c r="L298" s="96">
        <f t="shared" si="76"/>
        <v>0</v>
      </c>
      <c r="M298" s="110"/>
      <c r="N298" s="52"/>
      <c r="O298" s="96">
        <f t="shared" si="77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74"/>
        <v>0</v>
      </c>
      <c r="D299" s="185"/>
      <c r="E299" s="112"/>
      <c r="F299" s="242">
        <f t="shared" si="78"/>
        <v>0</v>
      </c>
      <c r="G299" s="241"/>
      <c r="H299" s="185"/>
      <c r="I299" s="135">
        <f t="shared" si="75"/>
        <v>0</v>
      </c>
      <c r="J299" s="241"/>
      <c r="K299" s="185"/>
      <c r="L299" s="135">
        <f t="shared" si="76"/>
        <v>0</v>
      </c>
      <c r="M299" s="113"/>
      <c r="N299" s="112"/>
      <c r="O299" s="135">
        <f t="shared" si="77"/>
        <v>0</v>
      </c>
      <c r="P299" s="336"/>
    </row>
    <row r="300" spans="1:16" ht="3" customHeight="1" x14ac:dyDescent="0.25">
      <c r="A300" s="139"/>
      <c r="B300" s="139"/>
      <c r="C300" s="345"/>
      <c r="D300" s="186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74"/>
        <v>0</v>
      </c>
      <c r="D301" s="192"/>
      <c r="E301" s="153"/>
      <c r="F301" s="254">
        <f t="shared" si="78"/>
        <v>0</v>
      </c>
      <c r="G301" s="253"/>
      <c r="H301" s="192"/>
      <c r="I301" s="154">
        <f t="shared" si="75"/>
        <v>0</v>
      </c>
      <c r="J301" s="253"/>
      <c r="K301" s="192"/>
      <c r="L301" s="154">
        <f t="shared" si="76"/>
        <v>0</v>
      </c>
      <c r="M301" s="284"/>
      <c r="N301" s="153"/>
      <c r="O301" s="154">
        <f t="shared" si="77"/>
        <v>0</v>
      </c>
      <c r="P301" s="340"/>
    </row>
    <row r="302" spans="1:16" s="17" customFormat="1" ht="3" customHeight="1" x14ac:dyDescent="0.25">
      <c r="A302" s="148"/>
      <c r="B302" s="155"/>
      <c r="C302" s="373"/>
      <c r="D302" s="831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74"/>
        <v>-76178</v>
      </c>
      <c r="D303" s="832"/>
      <c r="E303" s="161">
        <v>-76178</v>
      </c>
      <c r="F303" s="258">
        <f t="shared" si="78"/>
        <v>-76178</v>
      </c>
      <c r="G303" s="253"/>
      <c r="H303" s="192"/>
      <c r="I303" s="154">
        <f t="shared" si="75"/>
        <v>0</v>
      </c>
      <c r="J303" s="253"/>
      <c r="K303" s="192"/>
      <c r="L303" s="154">
        <f t="shared" si="76"/>
        <v>0</v>
      </c>
      <c r="M303" s="284"/>
      <c r="N303" s="153"/>
      <c r="O303" s="154">
        <f t="shared" si="77"/>
        <v>0</v>
      </c>
      <c r="P303" s="340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</sheetData>
  <sheetProtection algorithmName="SHA-512" hashValue="/7jowXDN8/vYFoFngG1K8CHGUU/GV39XqgzsZZXG63ObvT5coOxDUfX5HaVc5hRUbX52dH9mVmR2Ce9vocoQtg==" saltValue="9i2lkwEc1E11ENmN1sGHZw==" spinCount="100000" sheet="1" objects="1" scenarios="1" formatCells="0" formatColumns="0" formatRows="0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1.1811023622047245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&amp;R&amp;"Times New Roman,Regular"&amp;8&amp;P (&amp;N)
</oddFooter>
    <firstHeader>&amp;R&amp;"Times New Roman,Regular"&amp;9 9.pielikums Jūrmalas pilsētas domes
 2015.gada 5.marta saistošajiem noteikumiem Nr.13
(protokols Nr.6, 11.punkts)
Tāme Nr.05.2.6.</first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</sheetPr>
  <dimension ref="A1:Q338"/>
  <sheetViews>
    <sheetView view="pageLayout" zoomScaleNormal="90" workbookViewId="0">
      <selection activeCell="S3" sqref="S3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customHeight="1" x14ac:dyDescent="0.25">
      <c r="A5" s="5" t="s">
        <v>0</v>
      </c>
      <c r="B5" s="6"/>
      <c r="C5" s="1100" t="s">
        <v>319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2.75" customHeight="1" x14ac:dyDescent="0.25">
      <c r="A6" s="5" t="s">
        <v>1</v>
      </c>
      <c r="B6" s="6"/>
      <c r="C6" s="1100" t="s">
        <v>318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320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325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440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 t="s">
        <v>441</v>
      </c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/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 t="s">
        <v>442</v>
      </c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2437952</v>
      </c>
      <c r="D22" s="195">
        <f>SUM(D23,D26,D27,D43,D44)</f>
        <v>2264782</v>
      </c>
      <c r="E22" s="20">
        <f>SUM(E23,E26,E27,E43,E44)</f>
        <v>0</v>
      </c>
      <c r="F22" s="196">
        <f t="shared" ref="F22:F27" si="0">D22+E22</f>
        <v>2264782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177749</v>
      </c>
      <c r="K22" s="163">
        <f>SUM(K23,K28,K44)</f>
        <v>-4579</v>
      </c>
      <c r="L22" s="21">
        <f>J22+K22</f>
        <v>173170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36631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41210</v>
      </c>
      <c r="K23" s="164">
        <f>SUM(K24:K25)</f>
        <v>-4579</v>
      </c>
      <c r="L23" s="25">
        <f>J23+K23</f>
        <v>36631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382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>
        <v>382</v>
      </c>
      <c r="L24" s="29">
        <f>J24+K24</f>
        <v>382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36249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>
        <v>41210</v>
      </c>
      <c r="K25" s="166">
        <v>-4961</v>
      </c>
      <c r="L25" s="33">
        <f>J25+K25</f>
        <v>36249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2264782</v>
      </c>
      <c r="D26" s="203">
        <v>2264782</v>
      </c>
      <c r="E26" s="35"/>
      <c r="F26" s="204">
        <f t="shared" si="0"/>
        <v>2264782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136539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136539</v>
      </c>
      <c r="K28" s="91">
        <f>SUM(K29,K33,K35,K38)</f>
        <v>0</v>
      </c>
      <c r="L28" s="101">
        <f t="shared" ref="L28:L42" si="2">J28+K28</f>
        <v>136539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38231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38231</v>
      </c>
      <c r="K33" s="91">
        <f>SUM(K34)</f>
        <v>0</v>
      </c>
      <c r="L33" s="101">
        <f t="shared" si="2"/>
        <v>38231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38231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>
        <v>38231</v>
      </c>
      <c r="K34" s="191"/>
      <c r="L34" s="150">
        <f t="shared" si="2"/>
        <v>38231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98308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98308</v>
      </c>
      <c r="K38" s="91">
        <f>SUM(K39:K42)</f>
        <v>0</v>
      </c>
      <c r="L38" s="101">
        <f t="shared" si="2"/>
        <v>98308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98308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>
        <v>98308</v>
      </c>
      <c r="K42" s="181"/>
      <c r="L42" s="96">
        <f t="shared" si="2"/>
        <v>98308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2437952</v>
      </c>
      <c r="D51" s="221">
        <f>SUM(D52,D283)</f>
        <v>2264782</v>
      </c>
      <c r="E51" s="78">
        <f>SUM(E52,E283)</f>
        <v>0</v>
      </c>
      <c r="F51" s="222">
        <f t="shared" ref="F51:F115" si="5">D51+E51</f>
        <v>2264782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177749</v>
      </c>
      <c r="K51" s="175">
        <f>SUM(K52,K283)</f>
        <v>-4579</v>
      </c>
      <c r="L51" s="79">
        <f t="shared" ref="L51:L115" si="7">J51+K51</f>
        <v>173170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2414366</v>
      </c>
      <c r="D52" s="223">
        <f>SUM(D53,D195)</f>
        <v>2264782</v>
      </c>
      <c r="E52" s="82">
        <f>SUM(E53,E195)</f>
        <v>0</v>
      </c>
      <c r="F52" s="224">
        <f t="shared" si="5"/>
        <v>2264782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142502</v>
      </c>
      <c r="K52" s="176">
        <f>SUM(K53,K195)</f>
        <v>7082</v>
      </c>
      <c r="L52" s="83">
        <f t="shared" si="7"/>
        <v>149584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2377812</v>
      </c>
      <c r="D53" s="225">
        <f>SUM(D54,D76,D174,D188)</f>
        <v>2233228</v>
      </c>
      <c r="E53" s="85">
        <f>SUM(E54,E76,E174,E188)</f>
        <v>0</v>
      </c>
      <c r="F53" s="226">
        <f t="shared" si="5"/>
        <v>2233228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142502</v>
      </c>
      <c r="K53" s="177">
        <f>SUM(K54,K76,K174,K188)</f>
        <v>2082</v>
      </c>
      <c r="L53" s="86">
        <f t="shared" si="7"/>
        <v>144584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2000075</v>
      </c>
      <c r="D54" s="227">
        <f>SUM(D55,D68)</f>
        <v>1992675</v>
      </c>
      <c r="E54" s="88">
        <f>SUM(E55,E68)</f>
        <v>0</v>
      </c>
      <c r="F54" s="228">
        <f t="shared" si="5"/>
        <v>1992675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7400</v>
      </c>
      <c r="K54" s="178">
        <f>SUM(K55,K68)</f>
        <v>0</v>
      </c>
      <c r="L54" s="89">
        <f t="shared" si="7"/>
        <v>7400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1548324</v>
      </c>
      <c r="D55" s="229">
        <f>SUM(D56,D59,D67)</f>
        <v>1548324</v>
      </c>
      <c r="E55" s="43">
        <f>SUM(E56,E59,E67)</f>
        <v>0</v>
      </c>
      <c r="F55" s="230">
        <f t="shared" si="5"/>
        <v>1548324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1300539</v>
      </c>
      <c r="D56" s="115">
        <f>SUM(D57:D58)</f>
        <v>1300539</v>
      </c>
      <c r="E56" s="93">
        <f>SUM(E57:E58)</f>
        <v>0</v>
      </c>
      <c r="F56" s="231">
        <f t="shared" si="5"/>
        <v>1300539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1300539</v>
      </c>
      <c r="D58" s="233">
        <v>1300539</v>
      </c>
      <c r="E58" s="52"/>
      <c r="F58" s="126">
        <f t="shared" si="5"/>
        <v>1300539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134408</v>
      </c>
      <c r="D59" s="234">
        <f>SUM(D60:D66)</f>
        <v>134408</v>
      </c>
      <c r="E59" s="34">
        <f>SUM(E60:E66)</f>
        <v>0</v>
      </c>
      <c r="F59" s="131">
        <f>D59+E59</f>
        <v>134408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4427</v>
      </c>
      <c r="D60" s="233">
        <v>4427</v>
      </c>
      <c r="E60" s="52"/>
      <c r="F60" s="126">
        <f t="shared" si="5"/>
        <v>4427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12007</v>
      </c>
      <c r="D61" s="233">
        <v>12007</v>
      </c>
      <c r="E61" s="52"/>
      <c r="F61" s="126">
        <f t="shared" si="5"/>
        <v>12007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54763</v>
      </c>
      <c r="D64" s="233">
        <v>54763</v>
      </c>
      <c r="E64" s="52"/>
      <c r="F64" s="126">
        <f t="shared" si="5"/>
        <v>54763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63211</v>
      </c>
      <c r="D65" s="233">
        <v>63211</v>
      </c>
      <c r="E65" s="52"/>
      <c r="F65" s="126">
        <f t="shared" si="5"/>
        <v>63211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113377</v>
      </c>
      <c r="D67" s="235">
        <v>113377</v>
      </c>
      <c r="E67" s="99"/>
      <c r="F67" s="236">
        <f t="shared" si="5"/>
        <v>113377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451751</v>
      </c>
      <c r="D68" s="229">
        <f>SUM(D69:D70)</f>
        <v>444351</v>
      </c>
      <c r="E68" s="43">
        <f>SUM(E69:E70)</f>
        <v>0</v>
      </c>
      <c r="F68" s="230">
        <f>D68+E68</f>
        <v>444351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7400</v>
      </c>
      <c r="K68" s="91">
        <f>SUM(K69:K70)</f>
        <v>0</v>
      </c>
      <c r="L68" s="101">
        <f t="shared" si="7"/>
        <v>7400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378029</v>
      </c>
      <c r="D69" s="232">
        <v>378029</v>
      </c>
      <c r="E69" s="47"/>
      <c r="F69" s="127">
        <f t="shared" si="5"/>
        <v>378029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73722</v>
      </c>
      <c r="D70" s="234">
        <f>SUM(D71:D75)</f>
        <v>66322</v>
      </c>
      <c r="E70" s="34">
        <f>SUM(E71:E75)</f>
        <v>0</v>
      </c>
      <c r="F70" s="131">
        <f t="shared" si="5"/>
        <v>66322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7400</v>
      </c>
      <c r="K70" s="104">
        <f>SUM(K71:K75)</f>
        <v>0</v>
      </c>
      <c r="L70" s="98">
        <f t="shared" si="7"/>
        <v>7400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52672</v>
      </c>
      <c r="D71" s="233">
        <v>52672</v>
      </c>
      <c r="E71" s="52"/>
      <c r="F71" s="126">
        <f t="shared" si="5"/>
        <v>52672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1500</v>
      </c>
      <c r="D72" s="233">
        <v>1500</v>
      </c>
      <c r="E72" s="52"/>
      <c r="F72" s="126">
        <f t="shared" si="5"/>
        <v>1500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12150</v>
      </c>
      <c r="D74" s="233">
        <v>12150</v>
      </c>
      <c r="E74" s="52"/>
      <c r="F74" s="126">
        <f t="shared" si="5"/>
        <v>12150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 t="s">
        <v>443</v>
      </c>
    </row>
    <row r="75" spans="1:16" ht="60" x14ac:dyDescent="0.25">
      <c r="A75" s="31">
        <v>1228</v>
      </c>
      <c r="B75" s="50" t="s">
        <v>297</v>
      </c>
      <c r="C75" s="343">
        <f t="shared" si="4"/>
        <v>7400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>
        <v>7400</v>
      </c>
      <c r="K75" s="181"/>
      <c r="L75" s="96">
        <f t="shared" si="7"/>
        <v>7400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377737</v>
      </c>
      <c r="D76" s="227">
        <f>SUM(D77,D84,D131,D165,D166,D173)</f>
        <v>240553</v>
      </c>
      <c r="E76" s="88">
        <f>SUM(E77,E84,E131,E165,E166,E173)</f>
        <v>0</v>
      </c>
      <c r="F76" s="228">
        <f t="shared" si="5"/>
        <v>240553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135102</v>
      </c>
      <c r="K76" s="178">
        <f>SUM(K77,K84,K131,K165,K166,K173)</f>
        <v>2082</v>
      </c>
      <c r="L76" s="89">
        <f t="shared" si="7"/>
        <v>137184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230640</v>
      </c>
      <c r="D84" s="229">
        <f>SUM(D85,D90,D96,D104,D113,D117,D123,D129)</f>
        <v>165668</v>
      </c>
      <c r="E84" s="43">
        <f>SUM(E85,E90,E96,E104,E113,E117,E123,E129)</f>
        <v>0</v>
      </c>
      <c r="F84" s="230">
        <f t="shared" si="5"/>
        <v>165668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62890</v>
      </c>
      <c r="K84" s="91">
        <f>SUM(K85,K90,K96,K104,K113,K117,K123,K129)</f>
        <v>2082</v>
      </c>
      <c r="L84" s="101">
        <f t="shared" si="7"/>
        <v>64972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38428</v>
      </c>
      <c r="D85" s="115">
        <f>SUM(D86:D89)</f>
        <v>25954</v>
      </c>
      <c r="E85" s="93">
        <f>SUM(E86:E89)</f>
        <v>0</v>
      </c>
      <c r="F85" s="231">
        <f t="shared" si="5"/>
        <v>25954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12474</v>
      </c>
      <c r="K85" s="179">
        <f>SUM(K86:K89)</f>
        <v>0</v>
      </c>
      <c r="L85" s="94">
        <f t="shared" si="7"/>
        <v>12474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15157</v>
      </c>
      <c r="D87" s="233">
        <v>13660</v>
      </c>
      <c r="E87" s="52"/>
      <c r="F87" s="126">
        <f t="shared" si="5"/>
        <v>13660</v>
      </c>
      <c r="G87" s="233"/>
      <c r="H87" s="181"/>
      <c r="I87" s="96">
        <f t="shared" si="6"/>
        <v>0</v>
      </c>
      <c r="J87" s="233">
        <v>1497</v>
      </c>
      <c r="K87" s="181"/>
      <c r="L87" s="96">
        <f t="shared" si="7"/>
        <v>1497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23271</v>
      </c>
      <c r="D88" s="233">
        <v>12294</v>
      </c>
      <c r="E88" s="52"/>
      <c r="F88" s="126">
        <f t="shared" si="5"/>
        <v>12294</v>
      </c>
      <c r="G88" s="233"/>
      <c r="H88" s="181"/>
      <c r="I88" s="96">
        <f t="shared" si="6"/>
        <v>0</v>
      </c>
      <c r="J88" s="233">
        <v>10977</v>
      </c>
      <c r="K88" s="181"/>
      <c r="L88" s="96">
        <f t="shared" si="7"/>
        <v>10977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0</v>
      </c>
      <c r="D89" s="233"/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136809</v>
      </c>
      <c r="D90" s="234">
        <f>SUM(D91:D95)</f>
        <v>91625</v>
      </c>
      <c r="E90" s="34">
        <f>SUM(E91:E95)</f>
        <v>0</v>
      </c>
      <c r="F90" s="131">
        <f t="shared" si="5"/>
        <v>91625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43189</v>
      </c>
      <c r="K90" s="104">
        <f>SUM(K91:K95)</f>
        <v>1995</v>
      </c>
      <c r="L90" s="98">
        <f t="shared" si="7"/>
        <v>45184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56781</v>
      </c>
      <c r="D91" s="233">
        <v>43516</v>
      </c>
      <c r="E91" s="52"/>
      <c r="F91" s="126">
        <f t="shared" si="5"/>
        <v>43516</v>
      </c>
      <c r="G91" s="233"/>
      <c r="H91" s="181"/>
      <c r="I91" s="96">
        <f t="shared" si="6"/>
        <v>0</v>
      </c>
      <c r="J91" s="233">
        <v>13265</v>
      </c>
      <c r="K91" s="181"/>
      <c r="L91" s="96">
        <f t="shared" si="7"/>
        <v>13265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6000</v>
      </c>
      <c r="D92" s="233">
        <v>593</v>
      </c>
      <c r="E92" s="52"/>
      <c r="F92" s="126">
        <f t="shared" si="5"/>
        <v>593</v>
      </c>
      <c r="G92" s="233"/>
      <c r="H92" s="181"/>
      <c r="I92" s="96">
        <f t="shared" si="6"/>
        <v>0</v>
      </c>
      <c r="J92" s="233">
        <v>5407</v>
      </c>
      <c r="K92" s="181"/>
      <c r="L92" s="96">
        <f t="shared" si="7"/>
        <v>5407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69843</v>
      </c>
      <c r="D93" s="233">
        <v>46465</v>
      </c>
      <c r="E93" s="52"/>
      <c r="F93" s="126">
        <f t="shared" si="5"/>
        <v>46465</v>
      </c>
      <c r="G93" s="233"/>
      <c r="H93" s="181"/>
      <c r="I93" s="96">
        <f t="shared" si="6"/>
        <v>0</v>
      </c>
      <c r="J93" s="233">
        <v>23378</v>
      </c>
      <c r="K93" s="181"/>
      <c r="L93" s="96">
        <f t="shared" si="7"/>
        <v>23378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4185</v>
      </c>
      <c r="D94" s="233">
        <v>1051</v>
      </c>
      <c r="E94" s="52"/>
      <c r="F94" s="126">
        <f t="shared" si="5"/>
        <v>1051</v>
      </c>
      <c r="G94" s="233"/>
      <c r="H94" s="181"/>
      <c r="I94" s="96">
        <f t="shared" si="6"/>
        <v>0</v>
      </c>
      <c r="J94" s="233">
        <v>1139</v>
      </c>
      <c r="K94" s="181">
        <v>1995</v>
      </c>
      <c r="L94" s="96">
        <f t="shared" si="7"/>
        <v>3134</v>
      </c>
      <c r="M94" s="110"/>
      <c r="N94" s="52"/>
      <c r="O94" s="96">
        <f t="shared" si="8"/>
        <v>0</v>
      </c>
      <c r="P94" s="351" t="s">
        <v>448</v>
      </c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928</v>
      </c>
      <c r="D96" s="234">
        <f>SUM(D97:D103)</f>
        <v>928</v>
      </c>
      <c r="E96" s="34">
        <f>SUM(E97:E103)</f>
        <v>0</v>
      </c>
      <c r="F96" s="131">
        <f t="shared" si="5"/>
        <v>928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928</v>
      </c>
      <c r="D103" s="233">
        <v>928</v>
      </c>
      <c r="E103" s="52"/>
      <c r="F103" s="126">
        <f t="shared" si="5"/>
        <v>928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54388</v>
      </c>
      <c r="D104" s="234">
        <f>SUM(D105:D112)</f>
        <v>47161</v>
      </c>
      <c r="E104" s="34">
        <f>SUM(E105:E112)</f>
        <v>0</v>
      </c>
      <c r="F104" s="131">
        <f t="shared" si="5"/>
        <v>47161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7227</v>
      </c>
      <c r="K104" s="104">
        <f>SUM(K105:K112)</f>
        <v>0</v>
      </c>
      <c r="L104" s="98">
        <f t="shared" si="7"/>
        <v>7227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19972</v>
      </c>
      <c r="D105" s="233">
        <v>16472</v>
      </c>
      <c r="E105" s="52"/>
      <c r="F105" s="126">
        <f t="shared" si="5"/>
        <v>16472</v>
      </c>
      <c r="G105" s="233"/>
      <c r="H105" s="181"/>
      <c r="I105" s="96">
        <f t="shared" si="6"/>
        <v>0</v>
      </c>
      <c r="J105" s="233">
        <v>3500</v>
      </c>
      <c r="K105" s="181"/>
      <c r="L105" s="96">
        <f t="shared" si="7"/>
        <v>3500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7940</v>
      </c>
      <c r="D106" s="233">
        <f>8040-100</f>
        <v>7940</v>
      </c>
      <c r="E106" s="52"/>
      <c r="F106" s="126">
        <f t="shared" si="5"/>
        <v>7940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7214</v>
      </c>
      <c r="D107" s="233">
        <v>6214</v>
      </c>
      <c r="E107" s="52"/>
      <c r="F107" s="126">
        <f t="shared" si="5"/>
        <v>6214</v>
      </c>
      <c r="G107" s="233"/>
      <c r="H107" s="181"/>
      <c r="I107" s="96">
        <f t="shared" si="6"/>
        <v>0</v>
      </c>
      <c r="J107" s="233">
        <v>1000</v>
      </c>
      <c r="K107" s="181"/>
      <c r="L107" s="96">
        <f t="shared" si="7"/>
        <v>1000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15162</v>
      </c>
      <c r="D108" s="233">
        <v>12435</v>
      </c>
      <c r="E108" s="52"/>
      <c r="F108" s="126">
        <f t="shared" si="5"/>
        <v>12435</v>
      </c>
      <c r="G108" s="233"/>
      <c r="H108" s="181"/>
      <c r="I108" s="96">
        <f t="shared" si="6"/>
        <v>0</v>
      </c>
      <c r="J108" s="233">
        <v>2727</v>
      </c>
      <c r="K108" s="181"/>
      <c r="L108" s="96">
        <f t="shared" si="7"/>
        <v>2727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4000</v>
      </c>
      <c r="D110" s="233">
        <v>4000</v>
      </c>
      <c r="E110" s="52"/>
      <c r="F110" s="126">
        <f t="shared" si="5"/>
        <v>4000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100</v>
      </c>
      <c r="D112" s="233">
        <v>100</v>
      </c>
      <c r="E112" s="52"/>
      <c r="F112" s="126">
        <f t="shared" si="5"/>
        <v>100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87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87</v>
      </c>
      <c r="L117" s="98">
        <f t="shared" si="12"/>
        <v>87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 t="s">
        <v>449</v>
      </c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87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>
        <v>87</v>
      </c>
      <c r="L122" s="96">
        <f t="shared" si="12"/>
        <v>87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0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0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122127</v>
      </c>
      <c r="D131" s="229">
        <f>SUM(D132,D137,D141,D142,D145,D152,D160,D161,D164)</f>
        <v>73535</v>
      </c>
      <c r="E131" s="43">
        <f>SUM(E132,E137,E141,E142,E145,E152,E160,E161,E164)</f>
        <v>0</v>
      </c>
      <c r="F131" s="230">
        <f t="shared" si="10"/>
        <v>73535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48592</v>
      </c>
      <c r="K131" s="91">
        <f>SUM(K132,K137,K141,K142,K145,K152,K160,K161,K164)</f>
        <v>0</v>
      </c>
      <c r="L131" s="101">
        <f t="shared" si="12"/>
        <v>48592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29563</v>
      </c>
      <c r="D132" s="342">
        <f>SUM(D133:D136)</f>
        <v>9469</v>
      </c>
      <c r="E132" s="183">
        <f>SUM(E133:E136)</f>
        <v>0</v>
      </c>
      <c r="F132" s="238">
        <f t="shared" si="10"/>
        <v>9469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20094</v>
      </c>
      <c r="K132" s="183">
        <f>SUM(K133:K136)</f>
        <v>0</v>
      </c>
      <c r="L132" s="103">
        <f t="shared" si="12"/>
        <v>20094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21017</v>
      </c>
      <c r="D133" s="233">
        <v>5110</v>
      </c>
      <c r="E133" s="52"/>
      <c r="F133" s="126">
        <f t="shared" si="10"/>
        <v>5110</v>
      </c>
      <c r="G133" s="233"/>
      <c r="H133" s="181"/>
      <c r="I133" s="96">
        <f t="shared" si="11"/>
        <v>0</v>
      </c>
      <c r="J133" s="233">
        <v>15907</v>
      </c>
      <c r="K133" s="181"/>
      <c r="L133" s="96">
        <f t="shared" si="12"/>
        <v>15907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8546</v>
      </c>
      <c r="D134" s="233">
        <v>4359</v>
      </c>
      <c r="E134" s="52"/>
      <c r="F134" s="126">
        <f t="shared" si="10"/>
        <v>4359</v>
      </c>
      <c r="G134" s="233"/>
      <c r="H134" s="181"/>
      <c r="I134" s="96">
        <f t="shared" si="11"/>
        <v>0</v>
      </c>
      <c r="J134" s="233">
        <v>4187</v>
      </c>
      <c r="K134" s="181"/>
      <c r="L134" s="96">
        <f t="shared" si="12"/>
        <v>4187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68151</v>
      </c>
      <c r="D137" s="234">
        <f>SUM(D138:D140)</f>
        <v>47940</v>
      </c>
      <c r="E137" s="34">
        <f>SUM(E138:E140)</f>
        <v>0</v>
      </c>
      <c r="F137" s="131">
        <f t="shared" si="10"/>
        <v>47940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20211</v>
      </c>
      <c r="K137" s="104">
        <f>SUM(K138:K140)</f>
        <v>0</v>
      </c>
      <c r="L137" s="98">
        <f t="shared" si="12"/>
        <v>20211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68151</v>
      </c>
      <c r="D139" s="233">
        <v>47940</v>
      </c>
      <c r="E139" s="52"/>
      <c r="F139" s="126">
        <f t="shared" si="10"/>
        <v>47940</v>
      </c>
      <c r="G139" s="233"/>
      <c r="H139" s="181"/>
      <c r="I139" s="96">
        <f t="shared" si="11"/>
        <v>0</v>
      </c>
      <c r="J139" s="233">
        <v>20211</v>
      </c>
      <c r="K139" s="181"/>
      <c r="L139" s="96">
        <f t="shared" si="12"/>
        <v>20211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50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50</v>
      </c>
      <c r="K142" s="104">
        <f>SUM(K143:K144)</f>
        <v>0</v>
      </c>
      <c r="L142" s="98">
        <f t="shared" si="12"/>
        <v>50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50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>
        <v>50</v>
      </c>
      <c r="K143" s="181"/>
      <c r="L143" s="96">
        <f t="shared" si="12"/>
        <v>50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16940</v>
      </c>
      <c r="D145" s="115">
        <f>SUM(D146:D151)</f>
        <v>8846</v>
      </c>
      <c r="E145" s="93">
        <f>SUM(E146:E151)</f>
        <v>0</v>
      </c>
      <c r="F145" s="231">
        <f t="shared" si="10"/>
        <v>8846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8094</v>
      </c>
      <c r="K145" s="179">
        <f>SUM(K146:K151)</f>
        <v>0</v>
      </c>
      <c r="L145" s="94">
        <f t="shared" si="12"/>
        <v>8094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3000</v>
      </c>
      <c r="D146" s="232">
        <v>1471</v>
      </c>
      <c r="E146" s="47"/>
      <c r="F146" s="127">
        <f t="shared" si="10"/>
        <v>1471</v>
      </c>
      <c r="G146" s="232"/>
      <c r="H146" s="180"/>
      <c r="I146" s="95">
        <f t="shared" si="11"/>
        <v>0</v>
      </c>
      <c r="J146" s="232">
        <v>1529</v>
      </c>
      <c r="K146" s="180"/>
      <c r="L146" s="95">
        <f t="shared" si="12"/>
        <v>1529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8790</v>
      </c>
      <c r="D147" s="233">
        <v>4549</v>
      </c>
      <c r="E147" s="52"/>
      <c r="F147" s="126">
        <f t="shared" si="10"/>
        <v>4549</v>
      </c>
      <c r="G147" s="233"/>
      <c r="H147" s="181"/>
      <c r="I147" s="96">
        <f t="shared" si="11"/>
        <v>0</v>
      </c>
      <c r="J147" s="233">
        <v>4241</v>
      </c>
      <c r="K147" s="181"/>
      <c r="L147" s="96">
        <f t="shared" si="12"/>
        <v>4241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150</v>
      </c>
      <c r="D148" s="233">
        <v>150</v>
      </c>
      <c r="E148" s="52"/>
      <c r="F148" s="126">
        <f t="shared" si="10"/>
        <v>150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5000</v>
      </c>
      <c r="D149" s="233">
        <v>2676</v>
      </c>
      <c r="E149" s="52"/>
      <c r="F149" s="126">
        <f t="shared" si="10"/>
        <v>2676</v>
      </c>
      <c r="G149" s="233"/>
      <c r="H149" s="181"/>
      <c r="I149" s="96">
        <f t="shared" si="11"/>
        <v>0</v>
      </c>
      <c r="J149" s="233">
        <v>2324</v>
      </c>
      <c r="K149" s="181"/>
      <c r="L149" s="96">
        <f t="shared" si="12"/>
        <v>2324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6423</v>
      </c>
      <c r="D152" s="234">
        <f>SUM(D153:D159)</f>
        <v>6423</v>
      </c>
      <c r="E152" s="34">
        <f>SUM(E153:E159)</f>
        <v>0</v>
      </c>
      <c r="F152" s="131">
        <f t="shared" si="10"/>
        <v>6423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6423</v>
      </c>
      <c r="D156" s="233">
        <v>6423</v>
      </c>
      <c r="E156" s="52"/>
      <c r="F156" s="126">
        <f t="shared" si="10"/>
        <v>6423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1000</v>
      </c>
      <c r="D164" s="235">
        <v>857</v>
      </c>
      <c r="E164" s="99"/>
      <c r="F164" s="236">
        <f t="shared" si="10"/>
        <v>857</v>
      </c>
      <c r="G164" s="235"/>
      <c r="H164" s="182"/>
      <c r="I164" s="100">
        <f t="shared" si="11"/>
        <v>0</v>
      </c>
      <c r="J164" s="235">
        <v>143</v>
      </c>
      <c r="K164" s="182"/>
      <c r="L164" s="100">
        <f t="shared" si="12"/>
        <v>143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24970</v>
      </c>
      <c r="D166" s="229">
        <f>SUM(D167,D172)</f>
        <v>1350</v>
      </c>
      <c r="E166" s="43">
        <f>SUM(E167,E172)</f>
        <v>0</v>
      </c>
      <c r="F166" s="230">
        <f t="shared" si="10"/>
        <v>1350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23620</v>
      </c>
      <c r="K166" s="91">
        <f t="shared" si="15"/>
        <v>0</v>
      </c>
      <c r="L166" s="101">
        <f t="shared" si="12"/>
        <v>23620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24870</v>
      </c>
      <c r="D167" s="237">
        <f>SUM(D168:D171)</f>
        <v>1250</v>
      </c>
      <c r="E167" s="60">
        <f>SUM(E168:E171)</f>
        <v>0</v>
      </c>
      <c r="F167" s="238">
        <f t="shared" si="10"/>
        <v>1250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23620</v>
      </c>
      <c r="K167" s="183">
        <f t="shared" si="17"/>
        <v>0</v>
      </c>
      <c r="L167" s="103">
        <f t="shared" si="12"/>
        <v>23620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23620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>
        <v>23620</v>
      </c>
      <c r="K168" s="181"/>
      <c r="L168" s="96">
        <f t="shared" si="12"/>
        <v>23620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1250</v>
      </c>
      <c r="D171" s="233">
        <v>1250</v>
      </c>
      <c r="E171" s="52"/>
      <c r="F171" s="126">
        <f t="shared" si="10"/>
        <v>1250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100</v>
      </c>
      <c r="D172" s="233">
        <v>100</v>
      </c>
      <c r="E172" s="52"/>
      <c r="F172" s="126">
        <f t="shared" si="10"/>
        <v>100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36554</v>
      </c>
      <c r="D195" s="225">
        <f>SUM(D196,D231,D269)</f>
        <v>31554</v>
      </c>
      <c r="E195" s="85">
        <f>SUM(E196,E231,E269)</f>
        <v>0</v>
      </c>
      <c r="F195" s="226">
        <f t="shared" si="24"/>
        <v>31554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5000</v>
      </c>
      <c r="L195" s="86">
        <f t="shared" si="26"/>
        <v>5000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36554</v>
      </c>
      <c r="D196" s="227">
        <f>D197+D205</f>
        <v>31554</v>
      </c>
      <c r="E196" s="88">
        <f>E197+E205</f>
        <v>0</v>
      </c>
      <c r="F196" s="228">
        <f t="shared" si="24"/>
        <v>31554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5000</v>
      </c>
      <c r="L196" s="89">
        <f t="shared" si="26"/>
        <v>5000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0</v>
      </c>
      <c r="D197" s="229">
        <f>D198+D199+D202+D203+D204</f>
        <v>0</v>
      </c>
      <c r="E197" s="43">
        <f>E198+E199+E202+E203+E204</f>
        <v>0</v>
      </c>
      <c r="F197" s="230">
        <f t="shared" si="24"/>
        <v>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0</v>
      </c>
      <c r="D199" s="234">
        <f>D200+D201</f>
        <v>0</v>
      </c>
      <c r="E199" s="34">
        <f>E200+E201</f>
        <v>0</v>
      </c>
      <c r="F199" s="131">
        <f t="shared" si="24"/>
        <v>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1"/>
        <v>0</v>
      </c>
      <c r="D200" s="233"/>
      <c r="E200" s="52"/>
      <c r="F200" s="126">
        <f t="shared" si="24"/>
        <v>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36554</v>
      </c>
      <c r="D205" s="229">
        <f>D206+D216+D217+D226+D227+D228+D230</f>
        <v>31554</v>
      </c>
      <c r="E205" s="43">
        <f>E206+E216+E217+E226+E227+E228+E230</f>
        <v>0</v>
      </c>
      <c r="F205" s="230">
        <f t="shared" si="24"/>
        <v>31554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5000</v>
      </c>
      <c r="L205" s="101">
        <f t="shared" si="26"/>
        <v>5000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36554</v>
      </c>
      <c r="D217" s="234">
        <f>SUM(D218:D225)</f>
        <v>31554</v>
      </c>
      <c r="E217" s="34">
        <f>SUM(E218:E225)</f>
        <v>0</v>
      </c>
      <c r="F217" s="131">
        <f t="shared" si="24"/>
        <v>31554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5000</v>
      </c>
      <c r="L217" s="98">
        <f t="shared" si="26"/>
        <v>5000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ht="60" x14ac:dyDescent="0.25">
      <c r="A219" s="31">
        <v>5232</v>
      </c>
      <c r="B219" s="50" t="s">
        <v>191</v>
      </c>
      <c r="C219" s="343">
        <f t="shared" si="21"/>
        <v>19190</v>
      </c>
      <c r="D219" s="233">
        <v>14190</v>
      </c>
      <c r="E219" s="52"/>
      <c r="F219" s="126">
        <f t="shared" si="24"/>
        <v>14190</v>
      </c>
      <c r="G219" s="233"/>
      <c r="H219" s="181"/>
      <c r="I219" s="96">
        <f t="shared" si="25"/>
        <v>0</v>
      </c>
      <c r="J219" s="233"/>
      <c r="K219" s="181">
        <v>5000</v>
      </c>
      <c r="L219" s="96">
        <f t="shared" si="26"/>
        <v>5000</v>
      </c>
      <c r="M219" s="110"/>
      <c r="N219" s="52"/>
      <c r="O219" s="96">
        <f t="shared" si="27"/>
        <v>0</v>
      </c>
      <c r="P219" s="351" t="s">
        <v>453</v>
      </c>
    </row>
    <row r="220" spans="1:16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1"/>
        <v>0</v>
      </c>
      <c r="D224" s="233"/>
      <c r="E224" s="52"/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1"/>
        <v>17364</v>
      </c>
      <c r="D225" s="233">
        <v>17364</v>
      </c>
      <c r="E225" s="52"/>
      <c r="F225" s="126">
        <f t="shared" si="24"/>
        <v>17364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22.5" customHeight="1" x14ac:dyDescent="0.25">
      <c r="A227" s="97">
        <v>5250</v>
      </c>
      <c r="B227" s="50" t="s">
        <v>199</v>
      </c>
      <c r="C227" s="343">
        <f t="shared" si="21"/>
        <v>0</v>
      </c>
      <c r="D227" s="233"/>
      <c r="E227" s="52"/>
      <c r="F227" s="126">
        <f t="shared" si="24"/>
        <v>0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/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23586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35247</v>
      </c>
      <c r="K283" s="104">
        <f>SUM(K284:K285)</f>
        <v>-11661</v>
      </c>
      <c r="L283" s="98">
        <f t="shared" si="32"/>
        <v>23586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23586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>
        <v>35247</v>
      </c>
      <c r="K284" s="181">
        <f>-4961-5000-1700</f>
        <v>-11661</v>
      </c>
      <c r="L284" s="96">
        <f t="shared" si="32"/>
        <v>23586</v>
      </c>
      <c r="M284" s="110"/>
      <c r="N284" s="52"/>
      <c r="O284" s="96">
        <f t="shared" si="50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2437952</v>
      </c>
      <c r="D286" s="403">
        <f>SUM(D283,D269,D231,D196,D188,D174,D76,D54)</f>
        <v>2264782</v>
      </c>
      <c r="E286" s="404">
        <f>SUM(E283,E269,E231,E196,E188,E174,E76,E54)</f>
        <v>0</v>
      </c>
      <c r="F286" s="405">
        <f t="shared" si="30"/>
        <v>2264782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1"/>
        <v>0</v>
      </c>
      <c r="J286" s="403">
        <f>SUM(J283,J269,J231,J196,J188,J174,J76,J54)</f>
        <v>177749</v>
      </c>
      <c r="K286" s="406">
        <f>SUM(K283,K269,K231,K196,K188,K174,K76,K54)</f>
        <v>-4579</v>
      </c>
      <c r="L286" s="407">
        <f t="shared" si="32"/>
        <v>173170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-13045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-5963</v>
      </c>
      <c r="K288" s="190">
        <f>(K28+K44)-K52</f>
        <v>-7082</v>
      </c>
      <c r="L288" s="147">
        <f>J288+K288</f>
        <v>-13045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13045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5963</v>
      </c>
      <c r="K290" s="190">
        <f t="shared" si="53"/>
        <v>7082</v>
      </c>
      <c r="L290" s="147">
        <f>J290+K290</f>
        <v>13045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13045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5963</v>
      </c>
      <c r="K291" s="190">
        <f>K23-K283</f>
        <v>7082</v>
      </c>
      <c r="L291" s="147">
        <f>J291+K291</f>
        <v>13045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  <row r="304" spans="1:16" x14ac:dyDescent="0.25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</row>
    <row r="305" spans="1:16" x14ac:dyDescent="0.25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</row>
    <row r="306" spans="1:16" ht="12.75" customHeight="1" x14ac:dyDescent="0.25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</row>
    <row r="307" spans="1:16" ht="12.75" customHeight="1" x14ac:dyDescent="0.25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</row>
    <row r="308" spans="1:16" ht="12.75" customHeight="1" x14ac:dyDescent="0.25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</row>
    <row r="309" spans="1:16" ht="12.75" customHeight="1" x14ac:dyDescent="0.25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</row>
    <row r="310" spans="1:16" ht="12.75" customHeight="1" x14ac:dyDescent="0.25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</row>
    <row r="311" spans="1:16" ht="12.75" customHeight="1" x14ac:dyDescent="0.25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</row>
    <row r="312" spans="1:16" ht="12.75" customHeight="1" x14ac:dyDescent="0.25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</row>
    <row r="313" spans="1:16" ht="12.75" customHeight="1" x14ac:dyDescent="0.25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</row>
    <row r="314" spans="1:16" ht="12.75" customHeight="1" x14ac:dyDescent="0.25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</row>
    <row r="315" spans="1:16" ht="12.75" customHeight="1" x14ac:dyDescent="0.25">
      <c r="A315" s="350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</row>
    <row r="316" spans="1:16" x14ac:dyDescent="0.25">
      <c r="A316" s="350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</row>
    <row r="317" spans="1:16" x14ac:dyDescent="0.25">
      <c r="A317" s="350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</row>
    <row r="318" spans="1:16" x14ac:dyDescent="0.25">
      <c r="A318" s="350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</row>
    <row r="319" spans="1:16" x14ac:dyDescent="0.25">
      <c r="A319" s="350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</row>
    <row r="320" spans="1:16" x14ac:dyDescent="0.25">
      <c r="A320" s="350"/>
      <c r="B320" s="350"/>
      <c r="C320" s="350"/>
      <c r="D320" s="350"/>
      <c r="E320" s="350"/>
      <c r="F320" s="350"/>
      <c r="G320" s="350"/>
      <c r="H320" s="350"/>
      <c r="I320" s="352"/>
      <c r="J320" s="352"/>
      <c r="K320" s="352"/>
      <c r="L320" s="352"/>
      <c r="M320" s="352"/>
      <c r="N320" s="352"/>
      <c r="O320" s="352"/>
      <c r="P320" s="352"/>
    </row>
    <row r="321" spans="1:16" x14ac:dyDescent="0.25">
      <c r="A321" s="352"/>
      <c r="B321" s="350"/>
      <c r="C321" s="350"/>
      <c r="D321" s="350"/>
      <c r="E321" s="350"/>
      <c r="F321" s="350"/>
      <c r="G321" s="350"/>
      <c r="H321" s="350"/>
      <c r="I321" s="352"/>
      <c r="J321" s="352"/>
      <c r="K321" s="352"/>
      <c r="L321" s="352"/>
      <c r="M321" s="352"/>
      <c r="N321" s="352"/>
      <c r="O321" s="352"/>
      <c r="P321" s="352"/>
    </row>
    <row r="322" spans="1:16" x14ac:dyDescent="0.25">
      <c r="A322" s="352"/>
      <c r="B322" s="350"/>
      <c r="C322" s="350"/>
      <c r="D322" s="350"/>
      <c r="E322" s="350"/>
      <c r="F322" s="350"/>
      <c r="G322" s="350"/>
      <c r="H322" s="350"/>
      <c r="I322" s="352"/>
      <c r="J322" s="352"/>
      <c r="K322" s="352"/>
      <c r="L322" s="352"/>
      <c r="M322" s="352"/>
      <c r="N322" s="352"/>
      <c r="O322" s="352"/>
      <c r="P322" s="352"/>
    </row>
    <row r="323" spans="1:16" x14ac:dyDescent="0.25">
      <c r="A323" s="352"/>
      <c r="B323" s="350"/>
      <c r="C323" s="350"/>
      <c r="D323" s="350"/>
      <c r="E323" s="350"/>
      <c r="F323" s="350"/>
      <c r="G323" s="350"/>
      <c r="H323" s="350"/>
      <c r="I323" s="352"/>
      <c r="J323" s="352"/>
      <c r="K323" s="352"/>
      <c r="L323" s="352"/>
      <c r="M323" s="352"/>
      <c r="N323" s="352"/>
      <c r="O323" s="352"/>
      <c r="P323" s="352"/>
    </row>
    <row r="324" spans="1:16" x14ac:dyDescent="0.25">
      <c r="A324" s="352"/>
      <c r="B324" s="350"/>
      <c r="C324" s="350"/>
      <c r="D324" s="350"/>
      <c r="E324" s="350"/>
      <c r="F324" s="350"/>
      <c r="G324" s="350"/>
      <c r="H324" s="352"/>
      <c r="I324" s="352"/>
      <c r="J324" s="352"/>
      <c r="K324" s="352"/>
      <c r="L324" s="352"/>
      <c r="M324" s="352"/>
      <c r="N324" s="352"/>
      <c r="O324" s="352"/>
      <c r="P324" s="352"/>
    </row>
    <row r="325" spans="1:16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</row>
    <row r="326" spans="1:16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</row>
    <row r="327" spans="1:16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</row>
    <row r="328" spans="1:1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</sheetData>
  <sheetProtection algorithmName="SHA-512" hashValue="BlodN5tiplGFiRhoMwDl869yc+EJ1xjCCBmFwAfuyXA0wtCe7DklRi+R/zXEzpLz0V1TecdEgeWMEtJU15p34Q==" saltValue="v9/+7nRk/7HqieuETFgZ5w==" spinCount="100000" sheet="1" objects="1" scenarios="1"/>
  <mergeCells count="32"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A288:B288"/>
    <mergeCell ref="A290:B290"/>
    <mergeCell ref="H18:H19"/>
    <mergeCell ref="I18:I19"/>
    <mergeCell ref="J18:J19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10.pielikums Jūrmalas pilsētas domes 
2015.gada 5.marta saistošajiem noteikumiem Nr.13
(protokols Nr.6, 11.punkts)
Tāme Nr.06.1.2.  </first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Q338"/>
  <sheetViews>
    <sheetView view="pageLayout" zoomScaleNormal="90" workbookViewId="0">
      <selection activeCell="C10" sqref="C10"/>
    </sheetView>
  </sheetViews>
  <sheetFormatPr defaultRowHeight="12" outlineLevelCol="1" x14ac:dyDescent="0.25"/>
  <cols>
    <col min="1" max="1" width="10.85546875" style="158" customWidth="1"/>
    <col min="2" max="2" width="28" style="158" customWidth="1"/>
    <col min="3" max="3" width="8.7109375" style="158" customWidth="1"/>
    <col min="4" max="5" width="8.7109375" style="158" hidden="1" customWidth="1" outlineLevel="1"/>
    <col min="6" max="6" width="8.7109375" style="158" customWidth="1" collapsed="1"/>
    <col min="7" max="7" width="12.28515625" style="158" hidden="1" customWidth="1" outlineLevel="1"/>
    <col min="8" max="8" width="10" style="158" hidden="1" customWidth="1" outlineLevel="1"/>
    <col min="9" max="9" width="8.7109375" style="158" customWidth="1" collapsed="1"/>
    <col min="10" max="10" width="8.7109375" style="158" hidden="1" customWidth="1" outlineLevel="1"/>
    <col min="11" max="11" width="7.7109375" style="158" hidden="1" customWidth="1" outlineLevel="1"/>
    <col min="12" max="12" width="7.42578125" style="158" customWidth="1" collapsed="1"/>
    <col min="13" max="14" width="8.7109375" style="158" hidden="1" customWidth="1" outlineLevel="1"/>
    <col min="15" max="15" width="7.5703125" style="158" customWidth="1" collapsed="1"/>
    <col min="16" max="16" width="3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347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</row>
    <row r="2" spans="1:17" x14ac:dyDescent="0.25">
      <c r="A2" s="1094"/>
      <c r="B2" s="1095"/>
      <c r="C2" s="1095"/>
      <c r="D2" s="1095"/>
      <c r="E2" s="1095"/>
      <c r="F2" s="1095"/>
      <c r="G2" s="1095"/>
      <c r="H2" s="1095"/>
      <c r="I2" s="1095"/>
      <c r="J2" s="1095"/>
      <c r="K2" s="1095"/>
      <c r="L2" s="1095"/>
      <c r="M2" s="1095"/>
      <c r="N2" s="1095"/>
      <c r="O2" s="1095"/>
      <c r="P2" s="1096"/>
      <c r="Q2" s="518"/>
    </row>
    <row r="3" spans="1:17" ht="18" customHeight="1" x14ac:dyDescent="0.25">
      <c r="A3" s="1097" t="s">
        <v>292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  <c r="L3" s="1098"/>
      <c r="M3" s="1098"/>
      <c r="N3" s="1098"/>
      <c r="O3" s="1098"/>
      <c r="P3" s="1099"/>
      <c r="Q3" s="518"/>
    </row>
    <row r="4" spans="1:17" x14ac:dyDescent="0.25">
      <c r="A4" s="2"/>
      <c r="B4" s="3"/>
      <c r="C4" s="4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01"/>
      <c r="P4" s="303"/>
      <c r="Q4" s="518"/>
    </row>
    <row r="5" spans="1:17" ht="12.75" customHeight="1" x14ac:dyDescent="0.25">
      <c r="A5" s="5" t="s">
        <v>0</v>
      </c>
      <c r="B5" s="6"/>
      <c r="C5" s="1100" t="s">
        <v>319</v>
      </c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1"/>
      <c r="Q5" s="518"/>
    </row>
    <row r="6" spans="1:17" ht="12.75" customHeight="1" x14ac:dyDescent="0.25">
      <c r="A6" s="5" t="s">
        <v>1</v>
      </c>
      <c r="B6" s="6"/>
      <c r="C6" s="1100" t="s">
        <v>318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1101"/>
      <c r="Q6" s="518"/>
    </row>
    <row r="7" spans="1:17" ht="12.75" customHeight="1" x14ac:dyDescent="0.25">
      <c r="A7" s="2" t="s">
        <v>2</v>
      </c>
      <c r="B7" s="3"/>
      <c r="C7" s="1092" t="s">
        <v>320</v>
      </c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3"/>
      <c r="Q7" s="518"/>
    </row>
    <row r="8" spans="1:17" ht="12.75" customHeight="1" x14ac:dyDescent="0.25">
      <c r="A8" s="2" t="s">
        <v>3</v>
      </c>
      <c r="B8" s="3"/>
      <c r="C8" s="1092" t="s">
        <v>325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  <c r="O8" s="1092"/>
      <c r="P8" s="1093"/>
      <c r="Q8" s="518"/>
    </row>
    <row r="9" spans="1:17" ht="24" customHeight="1" x14ac:dyDescent="0.25">
      <c r="A9" s="2" t="s">
        <v>4</v>
      </c>
      <c r="B9" s="3"/>
      <c r="C9" s="1100" t="s">
        <v>993</v>
      </c>
      <c r="D9" s="1100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1101"/>
      <c r="Q9" s="518"/>
    </row>
    <row r="10" spans="1:17" ht="12.75" customHeight="1" x14ac:dyDescent="0.25">
      <c r="A10" s="7" t="s">
        <v>5</v>
      </c>
      <c r="B10" s="3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4"/>
      <c r="Q10" s="518"/>
    </row>
    <row r="11" spans="1:17" ht="12.75" customHeight="1" x14ac:dyDescent="0.25">
      <c r="A11" s="2"/>
      <c r="B11" s="3" t="s">
        <v>6</v>
      </c>
      <c r="C11" s="1092"/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  <c r="O11" s="1092"/>
      <c r="P11" s="1093"/>
      <c r="Q11" s="518"/>
    </row>
    <row r="12" spans="1:17" ht="12.75" customHeight="1" x14ac:dyDescent="0.25">
      <c r="A12" s="2"/>
      <c r="B12" s="3" t="s">
        <v>7</v>
      </c>
      <c r="C12" s="1092" t="s">
        <v>994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  <c r="O12" s="1092"/>
      <c r="P12" s="1093"/>
      <c r="Q12" s="518"/>
    </row>
    <row r="13" spans="1:17" ht="12.75" customHeight="1" x14ac:dyDescent="0.25">
      <c r="A13" s="2"/>
      <c r="B13" s="3" t="s">
        <v>8</v>
      </c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N13" s="1092"/>
      <c r="O13" s="1092"/>
      <c r="P13" s="1093"/>
      <c r="Q13" s="518"/>
    </row>
    <row r="14" spans="1:17" ht="12.75" customHeight="1" x14ac:dyDescent="0.25">
      <c r="A14" s="2"/>
      <c r="B14" s="3" t="s">
        <v>9</v>
      </c>
      <c r="C14" s="1092"/>
      <c r="D14" s="1092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3"/>
      <c r="Q14" s="518"/>
    </row>
    <row r="15" spans="1:17" ht="12.75" customHeight="1" x14ac:dyDescent="0.25">
      <c r="A15" s="2"/>
      <c r="B15" s="3" t="s">
        <v>10</v>
      </c>
      <c r="C15" s="1092"/>
      <c r="D15" s="1092"/>
      <c r="E15" s="1092"/>
      <c r="F15" s="1092"/>
      <c r="G15" s="1092"/>
      <c r="H15" s="1092"/>
      <c r="I15" s="1092"/>
      <c r="J15" s="1092"/>
      <c r="K15" s="1092"/>
      <c r="L15" s="1092"/>
      <c r="M15" s="1092"/>
      <c r="N15" s="1092"/>
      <c r="O15" s="1092"/>
      <c r="P15" s="1093"/>
      <c r="Q15" s="518"/>
    </row>
    <row r="16" spans="1:17" ht="12.75" customHeight="1" x14ac:dyDescent="0.25">
      <c r="A16" s="8"/>
      <c r="B16" s="9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03"/>
      <c r="Q16" s="518"/>
    </row>
    <row r="17" spans="1:16" s="10" customFormat="1" ht="12.75" customHeight="1" x14ac:dyDescent="0.25">
      <c r="A17" s="1104" t="s">
        <v>11</v>
      </c>
      <c r="B17" s="1107" t="s">
        <v>12</v>
      </c>
      <c r="C17" s="1110" t="s">
        <v>274</v>
      </c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2"/>
      <c r="P17" s="1107" t="s">
        <v>283</v>
      </c>
    </row>
    <row r="18" spans="1:16" s="10" customFormat="1" ht="12.75" customHeight="1" x14ac:dyDescent="0.25">
      <c r="A18" s="1105"/>
      <c r="B18" s="1108"/>
      <c r="C18" s="1113" t="s">
        <v>13</v>
      </c>
      <c r="D18" s="1115" t="s">
        <v>284</v>
      </c>
      <c r="E18" s="1117" t="s">
        <v>285</v>
      </c>
      <c r="F18" s="1119" t="s">
        <v>14</v>
      </c>
      <c r="G18" s="1115" t="s">
        <v>286</v>
      </c>
      <c r="H18" s="1117" t="s">
        <v>287</v>
      </c>
      <c r="I18" s="1119" t="s">
        <v>15</v>
      </c>
      <c r="J18" s="1115" t="s">
        <v>288</v>
      </c>
      <c r="K18" s="1117" t="s">
        <v>289</v>
      </c>
      <c r="L18" s="1119" t="s">
        <v>16</v>
      </c>
      <c r="M18" s="1115" t="s">
        <v>290</v>
      </c>
      <c r="N18" s="1117" t="s">
        <v>291</v>
      </c>
      <c r="O18" s="1119" t="s">
        <v>17</v>
      </c>
      <c r="P18" s="1108"/>
    </row>
    <row r="19" spans="1:16" s="11" customFormat="1" ht="78.75" customHeight="1" thickBot="1" x14ac:dyDescent="0.3">
      <c r="A19" s="1106"/>
      <c r="B19" s="1109"/>
      <c r="C19" s="1114"/>
      <c r="D19" s="1116"/>
      <c r="E19" s="1118"/>
      <c r="F19" s="1120"/>
      <c r="G19" s="1116"/>
      <c r="H19" s="1118"/>
      <c r="I19" s="1120"/>
      <c r="J19" s="1116"/>
      <c r="K19" s="1118"/>
      <c r="L19" s="1120"/>
      <c r="M19" s="1116"/>
      <c r="N19" s="1118"/>
      <c r="O19" s="1120"/>
      <c r="P19" s="1109"/>
    </row>
    <row r="20" spans="1:16" s="11" customFormat="1" ht="9.75" customHeight="1" thickTop="1" x14ac:dyDescent="0.25">
      <c r="A20" s="12" t="s">
        <v>18</v>
      </c>
      <c r="B20" s="12">
        <v>2</v>
      </c>
      <c r="C20" s="12">
        <v>3</v>
      </c>
      <c r="D20" s="193">
        <v>4</v>
      </c>
      <c r="E20" s="13">
        <v>5</v>
      </c>
      <c r="F20" s="194">
        <v>6</v>
      </c>
      <c r="G20" s="193">
        <v>7</v>
      </c>
      <c r="H20" s="162">
        <v>8</v>
      </c>
      <c r="I20" s="14">
        <v>9</v>
      </c>
      <c r="J20" s="193">
        <v>10</v>
      </c>
      <c r="K20" s="268">
        <v>11</v>
      </c>
      <c r="L20" s="14">
        <v>12</v>
      </c>
      <c r="M20" s="268">
        <v>13</v>
      </c>
      <c r="N20" s="13">
        <v>14</v>
      </c>
      <c r="O20" s="14">
        <v>15</v>
      </c>
      <c r="P20" s="14">
        <v>16</v>
      </c>
    </row>
    <row r="21" spans="1:16" s="17" customFormat="1" x14ac:dyDescent="0.25">
      <c r="A21" s="15"/>
      <c r="B21" s="16" t="s">
        <v>19</v>
      </c>
      <c r="C21" s="84"/>
      <c r="D21" s="316"/>
      <c r="E21" s="317"/>
      <c r="F21" s="318"/>
      <c r="G21" s="316"/>
      <c r="H21" s="319"/>
      <c r="I21" s="320"/>
      <c r="J21" s="316"/>
      <c r="L21" s="320"/>
      <c r="N21" s="317"/>
      <c r="O21" s="320"/>
      <c r="P21" s="321"/>
    </row>
    <row r="22" spans="1:16" s="17" customFormat="1" ht="32.25" customHeight="1" thickBot="1" x14ac:dyDescent="0.3">
      <c r="A22" s="18"/>
      <c r="B22" s="19" t="s">
        <v>20</v>
      </c>
      <c r="C22" s="353">
        <f>F22+I22+L22+O22</f>
        <v>491156</v>
      </c>
      <c r="D22" s="195">
        <f>SUM(D23,D26,D27,D43,D44)</f>
        <v>484000</v>
      </c>
      <c r="E22" s="20">
        <f>SUM(E23,E26,E27,E43,E44)</f>
        <v>7156</v>
      </c>
      <c r="F22" s="196">
        <f t="shared" ref="F22:F27" si="0">D22+E22</f>
        <v>491156</v>
      </c>
      <c r="G22" s="195">
        <f>SUM(G23,G26,G44)</f>
        <v>0</v>
      </c>
      <c r="H22" s="163">
        <f>SUM(H23,H26,H44)</f>
        <v>0</v>
      </c>
      <c r="I22" s="21">
        <f>G22+H22</f>
        <v>0</v>
      </c>
      <c r="J22" s="195">
        <f>SUM(J23,J28,J44)</f>
        <v>0</v>
      </c>
      <c r="K22" s="163">
        <f>SUM(K23,K28,K44)</f>
        <v>0</v>
      </c>
      <c r="L22" s="21">
        <f>J22+K22</f>
        <v>0</v>
      </c>
      <c r="M22" s="269">
        <f>SUM(M23,M46)</f>
        <v>0</v>
      </c>
      <c r="N22" s="20">
        <f>SUM(N23,N46)</f>
        <v>0</v>
      </c>
      <c r="O22" s="21">
        <f>M22+N22</f>
        <v>0</v>
      </c>
      <c r="P22" s="322"/>
    </row>
    <row r="23" spans="1:16" ht="21.75" customHeight="1" thickTop="1" x14ac:dyDescent="0.25">
      <c r="A23" s="22"/>
      <c r="B23" s="23" t="s">
        <v>21</v>
      </c>
      <c r="C23" s="354">
        <f>F23+I23+L23+O23</f>
        <v>0</v>
      </c>
      <c r="D23" s="197">
        <f>SUM(D24:D25)</f>
        <v>0</v>
      </c>
      <c r="E23" s="24">
        <f>SUM(E24:E25)</f>
        <v>0</v>
      </c>
      <c r="F23" s="198">
        <f t="shared" si="0"/>
        <v>0</v>
      </c>
      <c r="G23" s="197">
        <f>SUM(G24:G25)</f>
        <v>0</v>
      </c>
      <c r="H23" s="164">
        <f>SUM(H24:H25)</f>
        <v>0</v>
      </c>
      <c r="I23" s="25">
        <f>G23+H23</f>
        <v>0</v>
      </c>
      <c r="J23" s="197">
        <f>SUM(J24:J25)</f>
        <v>0</v>
      </c>
      <c r="K23" s="164">
        <f>SUM(K24:K25)</f>
        <v>0</v>
      </c>
      <c r="L23" s="25">
        <f>J23+K23</f>
        <v>0</v>
      </c>
      <c r="M23" s="270">
        <f>SUM(M24:M25)</f>
        <v>0</v>
      </c>
      <c r="N23" s="24">
        <f>SUM(N24:N25)</f>
        <v>0</v>
      </c>
      <c r="O23" s="25">
        <f>M23+N23</f>
        <v>0</v>
      </c>
      <c r="P23" s="323"/>
    </row>
    <row r="24" spans="1:16" x14ac:dyDescent="0.25">
      <c r="A24" s="26"/>
      <c r="B24" s="27" t="s">
        <v>22</v>
      </c>
      <c r="C24" s="355">
        <f>F24+I24+L24+O24</f>
        <v>0</v>
      </c>
      <c r="D24" s="199"/>
      <c r="E24" s="28"/>
      <c r="F24" s="200">
        <f t="shared" si="0"/>
        <v>0</v>
      </c>
      <c r="G24" s="199"/>
      <c r="H24" s="165"/>
      <c r="I24" s="29">
        <f>G24+H24</f>
        <v>0</v>
      </c>
      <c r="J24" s="199"/>
      <c r="K24" s="165"/>
      <c r="L24" s="29">
        <f>J24+K24</f>
        <v>0</v>
      </c>
      <c r="M24" s="271"/>
      <c r="N24" s="28"/>
      <c r="O24" s="29">
        <f>M24+N24</f>
        <v>0</v>
      </c>
      <c r="P24" s="324"/>
    </row>
    <row r="25" spans="1:16" x14ac:dyDescent="0.25">
      <c r="A25" s="30"/>
      <c r="B25" s="31" t="s">
        <v>23</v>
      </c>
      <c r="C25" s="356">
        <f>F25+I25+L25+O25</f>
        <v>0</v>
      </c>
      <c r="D25" s="201"/>
      <c r="E25" s="32"/>
      <c r="F25" s="202">
        <f t="shared" si="0"/>
        <v>0</v>
      </c>
      <c r="G25" s="201"/>
      <c r="H25" s="166"/>
      <c r="I25" s="33">
        <f>G25+H25</f>
        <v>0</v>
      </c>
      <c r="J25" s="201"/>
      <c r="K25" s="166"/>
      <c r="L25" s="33">
        <f>J25+K25</f>
        <v>0</v>
      </c>
      <c r="M25" s="272"/>
      <c r="N25" s="32"/>
      <c r="O25" s="33">
        <f>M25+N25</f>
        <v>0</v>
      </c>
      <c r="P25" s="351"/>
    </row>
    <row r="26" spans="1:16" s="17" customFormat="1" ht="33.75" customHeight="1" thickBot="1" x14ac:dyDescent="0.3">
      <c r="A26" s="159">
        <v>19300</v>
      </c>
      <c r="B26" s="159" t="s">
        <v>277</v>
      </c>
      <c r="C26" s="357">
        <f>SUM(F26,I26)</f>
        <v>491156</v>
      </c>
      <c r="D26" s="203">
        <v>484000</v>
      </c>
      <c r="E26" s="35">
        <v>7156</v>
      </c>
      <c r="F26" s="204">
        <f t="shared" si="0"/>
        <v>491156</v>
      </c>
      <c r="G26" s="203"/>
      <c r="H26" s="167"/>
      <c r="I26" s="260">
        <f>G26+H26</f>
        <v>0</v>
      </c>
      <c r="J26" s="285" t="s">
        <v>24</v>
      </c>
      <c r="K26" s="259" t="s">
        <v>24</v>
      </c>
      <c r="L26" s="37" t="s">
        <v>24</v>
      </c>
      <c r="M26" s="273" t="s">
        <v>24</v>
      </c>
      <c r="N26" s="36" t="s">
        <v>24</v>
      </c>
      <c r="O26" s="37" t="s">
        <v>24</v>
      </c>
      <c r="P26" s="326"/>
    </row>
    <row r="27" spans="1:16" s="17" customFormat="1" ht="36.75" customHeight="1" thickTop="1" x14ac:dyDescent="0.25">
      <c r="A27" s="38"/>
      <c r="B27" s="38" t="s">
        <v>25</v>
      </c>
      <c r="C27" s="358">
        <f>F27</f>
        <v>0</v>
      </c>
      <c r="D27" s="205"/>
      <c r="E27" s="42"/>
      <c r="F27" s="214">
        <f t="shared" si="0"/>
        <v>0</v>
      </c>
      <c r="G27" s="206" t="s">
        <v>24</v>
      </c>
      <c r="H27" s="168" t="s">
        <v>24</v>
      </c>
      <c r="I27" s="41" t="s">
        <v>24</v>
      </c>
      <c r="J27" s="206" t="s">
        <v>24</v>
      </c>
      <c r="K27" s="168" t="s">
        <v>24</v>
      </c>
      <c r="L27" s="41" t="s">
        <v>24</v>
      </c>
      <c r="M27" s="274" t="s">
        <v>24</v>
      </c>
      <c r="N27" s="40" t="s">
        <v>24</v>
      </c>
      <c r="O27" s="41" t="s">
        <v>24</v>
      </c>
      <c r="P27" s="327"/>
    </row>
    <row r="28" spans="1:16" s="17" customFormat="1" ht="36" x14ac:dyDescent="0.25">
      <c r="A28" s="38">
        <v>21300</v>
      </c>
      <c r="B28" s="38" t="s">
        <v>26</v>
      </c>
      <c r="C28" s="358">
        <f t="shared" ref="C28:C42" si="1">L28</f>
        <v>0</v>
      </c>
      <c r="D28" s="206" t="s">
        <v>24</v>
      </c>
      <c r="E28" s="40" t="s">
        <v>24</v>
      </c>
      <c r="F28" s="207" t="s">
        <v>24</v>
      </c>
      <c r="G28" s="206" t="s">
        <v>24</v>
      </c>
      <c r="H28" s="168" t="s">
        <v>24</v>
      </c>
      <c r="I28" s="41" t="s">
        <v>24</v>
      </c>
      <c r="J28" s="229">
        <f>SUM(J29,J33,J35,J38)</f>
        <v>0</v>
      </c>
      <c r="K28" s="91">
        <f>SUM(K29,K33,K35,K38)</f>
        <v>0</v>
      </c>
      <c r="L28" s="101">
        <f t="shared" ref="L28:L42" si="2">J28+K28</f>
        <v>0</v>
      </c>
      <c r="M28" s="274" t="s">
        <v>24</v>
      </c>
      <c r="N28" s="40" t="s">
        <v>24</v>
      </c>
      <c r="O28" s="41" t="s">
        <v>24</v>
      </c>
      <c r="P28" s="327"/>
    </row>
    <row r="29" spans="1:16" s="17" customFormat="1" ht="24" x14ac:dyDescent="0.25">
      <c r="A29" s="44">
        <v>21350</v>
      </c>
      <c r="B29" s="38" t="s">
        <v>27</v>
      </c>
      <c r="C29" s="358">
        <f t="shared" si="1"/>
        <v>0</v>
      </c>
      <c r="D29" s="206" t="s">
        <v>24</v>
      </c>
      <c r="E29" s="40" t="s">
        <v>24</v>
      </c>
      <c r="F29" s="207" t="s">
        <v>24</v>
      </c>
      <c r="G29" s="206" t="s">
        <v>24</v>
      </c>
      <c r="H29" s="168" t="s">
        <v>24</v>
      </c>
      <c r="I29" s="41" t="s">
        <v>24</v>
      </c>
      <c r="J29" s="229">
        <f>SUM(J30:J32)</f>
        <v>0</v>
      </c>
      <c r="K29" s="91">
        <f>SUM(K30:K32)</f>
        <v>0</v>
      </c>
      <c r="L29" s="101">
        <f t="shared" si="2"/>
        <v>0</v>
      </c>
      <c r="M29" s="274" t="s">
        <v>24</v>
      </c>
      <c r="N29" s="40" t="s">
        <v>24</v>
      </c>
      <c r="O29" s="41" t="s">
        <v>24</v>
      </c>
      <c r="P29" s="327"/>
    </row>
    <row r="30" spans="1:16" x14ac:dyDescent="0.25">
      <c r="A30" s="26">
        <v>21351</v>
      </c>
      <c r="B30" s="45" t="s">
        <v>28</v>
      </c>
      <c r="C30" s="359">
        <f t="shared" si="1"/>
        <v>0</v>
      </c>
      <c r="D30" s="208" t="s">
        <v>24</v>
      </c>
      <c r="E30" s="46" t="s">
        <v>24</v>
      </c>
      <c r="F30" s="209" t="s">
        <v>24</v>
      </c>
      <c r="G30" s="208" t="s">
        <v>24</v>
      </c>
      <c r="H30" s="169" t="s">
        <v>24</v>
      </c>
      <c r="I30" s="48" t="s">
        <v>24</v>
      </c>
      <c r="J30" s="232"/>
      <c r="K30" s="180"/>
      <c r="L30" s="95">
        <f t="shared" si="2"/>
        <v>0</v>
      </c>
      <c r="M30" s="286" t="s">
        <v>24</v>
      </c>
      <c r="N30" s="46" t="s">
        <v>24</v>
      </c>
      <c r="O30" s="48" t="s">
        <v>24</v>
      </c>
      <c r="P30" s="324"/>
    </row>
    <row r="31" spans="1:16" x14ac:dyDescent="0.25">
      <c r="A31" s="30">
        <v>21352</v>
      </c>
      <c r="B31" s="50" t="s">
        <v>29</v>
      </c>
      <c r="C31" s="343">
        <f t="shared" si="1"/>
        <v>0</v>
      </c>
      <c r="D31" s="210" t="s">
        <v>24</v>
      </c>
      <c r="E31" s="51" t="s">
        <v>24</v>
      </c>
      <c r="F31" s="211" t="s">
        <v>24</v>
      </c>
      <c r="G31" s="210" t="s">
        <v>24</v>
      </c>
      <c r="H31" s="170" t="s">
        <v>24</v>
      </c>
      <c r="I31" s="53" t="s">
        <v>24</v>
      </c>
      <c r="J31" s="233"/>
      <c r="K31" s="181"/>
      <c r="L31" s="96">
        <f t="shared" si="2"/>
        <v>0</v>
      </c>
      <c r="M31" s="287" t="s">
        <v>24</v>
      </c>
      <c r="N31" s="51" t="s">
        <v>24</v>
      </c>
      <c r="O31" s="53" t="s">
        <v>24</v>
      </c>
      <c r="P31" s="351"/>
    </row>
    <row r="32" spans="1:16" ht="24" x14ac:dyDescent="0.25">
      <c r="A32" s="30">
        <v>21359</v>
      </c>
      <c r="B32" s="50" t="s">
        <v>30</v>
      </c>
      <c r="C32" s="343">
        <f t="shared" si="1"/>
        <v>0</v>
      </c>
      <c r="D32" s="210" t="s">
        <v>24</v>
      </c>
      <c r="E32" s="51" t="s">
        <v>24</v>
      </c>
      <c r="F32" s="211" t="s">
        <v>24</v>
      </c>
      <c r="G32" s="210" t="s">
        <v>24</v>
      </c>
      <c r="H32" s="170" t="s">
        <v>24</v>
      </c>
      <c r="I32" s="53" t="s">
        <v>24</v>
      </c>
      <c r="J32" s="233"/>
      <c r="K32" s="181"/>
      <c r="L32" s="96">
        <f t="shared" si="2"/>
        <v>0</v>
      </c>
      <c r="M32" s="287" t="s">
        <v>24</v>
      </c>
      <c r="N32" s="51" t="s">
        <v>24</v>
      </c>
      <c r="O32" s="53" t="s">
        <v>24</v>
      </c>
      <c r="P32" s="351"/>
    </row>
    <row r="33" spans="1:16" s="17" customFormat="1" ht="36" x14ac:dyDescent="0.25">
      <c r="A33" s="44">
        <v>21370</v>
      </c>
      <c r="B33" s="38" t="s">
        <v>31</v>
      </c>
      <c r="C33" s="358">
        <f t="shared" si="1"/>
        <v>0</v>
      </c>
      <c r="D33" s="206" t="s">
        <v>24</v>
      </c>
      <c r="E33" s="40" t="s">
        <v>24</v>
      </c>
      <c r="F33" s="207" t="s">
        <v>24</v>
      </c>
      <c r="G33" s="206" t="s">
        <v>24</v>
      </c>
      <c r="H33" s="168" t="s">
        <v>24</v>
      </c>
      <c r="I33" s="41" t="s">
        <v>24</v>
      </c>
      <c r="J33" s="229">
        <f>SUM(J34)</f>
        <v>0</v>
      </c>
      <c r="K33" s="91">
        <f>SUM(K34)</f>
        <v>0</v>
      </c>
      <c r="L33" s="101">
        <f t="shared" si="2"/>
        <v>0</v>
      </c>
      <c r="M33" s="274" t="s">
        <v>24</v>
      </c>
      <c r="N33" s="40" t="s">
        <v>24</v>
      </c>
      <c r="O33" s="41" t="s">
        <v>24</v>
      </c>
      <c r="P33" s="327"/>
    </row>
    <row r="34" spans="1:16" ht="36" x14ac:dyDescent="0.25">
      <c r="A34" s="56">
        <v>21379</v>
      </c>
      <c r="B34" s="57" t="s">
        <v>32</v>
      </c>
      <c r="C34" s="360">
        <f t="shared" si="1"/>
        <v>0</v>
      </c>
      <c r="D34" s="212" t="s">
        <v>24</v>
      </c>
      <c r="E34" s="49" t="s">
        <v>24</v>
      </c>
      <c r="F34" s="65" t="s">
        <v>24</v>
      </c>
      <c r="G34" s="212" t="s">
        <v>24</v>
      </c>
      <c r="H34" s="171" t="s">
        <v>24</v>
      </c>
      <c r="I34" s="59" t="s">
        <v>24</v>
      </c>
      <c r="J34" s="251"/>
      <c r="K34" s="191"/>
      <c r="L34" s="150">
        <f t="shared" si="2"/>
        <v>0</v>
      </c>
      <c r="M34" s="288" t="s">
        <v>24</v>
      </c>
      <c r="N34" s="49" t="s">
        <v>24</v>
      </c>
      <c r="O34" s="59" t="s">
        <v>24</v>
      </c>
      <c r="P34" s="328"/>
    </row>
    <row r="35" spans="1:16" s="17" customFormat="1" x14ac:dyDescent="0.25">
      <c r="A35" s="44">
        <v>21380</v>
      </c>
      <c r="B35" s="38" t="s">
        <v>33</v>
      </c>
      <c r="C35" s="358">
        <f t="shared" si="1"/>
        <v>0</v>
      </c>
      <c r="D35" s="206" t="s">
        <v>24</v>
      </c>
      <c r="E35" s="40" t="s">
        <v>24</v>
      </c>
      <c r="F35" s="207" t="s">
        <v>24</v>
      </c>
      <c r="G35" s="206" t="s">
        <v>24</v>
      </c>
      <c r="H35" s="168" t="s">
        <v>24</v>
      </c>
      <c r="I35" s="41" t="s">
        <v>24</v>
      </c>
      <c r="J35" s="229">
        <f>SUM(J36:J37)</f>
        <v>0</v>
      </c>
      <c r="K35" s="91">
        <f>SUM(K36:K37)</f>
        <v>0</v>
      </c>
      <c r="L35" s="101">
        <f t="shared" si="2"/>
        <v>0</v>
      </c>
      <c r="M35" s="274" t="s">
        <v>24</v>
      </c>
      <c r="N35" s="40" t="s">
        <v>24</v>
      </c>
      <c r="O35" s="41" t="s">
        <v>24</v>
      </c>
      <c r="P35" s="327"/>
    </row>
    <row r="36" spans="1:16" x14ac:dyDescent="0.25">
      <c r="A36" s="27">
        <v>21381</v>
      </c>
      <c r="B36" s="45" t="s">
        <v>34</v>
      </c>
      <c r="C36" s="359">
        <f t="shared" si="1"/>
        <v>0</v>
      </c>
      <c r="D36" s="208" t="s">
        <v>24</v>
      </c>
      <c r="E36" s="46" t="s">
        <v>24</v>
      </c>
      <c r="F36" s="209" t="s">
        <v>24</v>
      </c>
      <c r="G36" s="208" t="s">
        <v>24</v>
      </c>
      <c r="H36" s="169" t="s">
        <v>24</v>
      </c>
      <c r="I36" s="48" t="s">
        <v>24</v>
      </c>
      <c r="J36" s="232"/>
      <c r="K36" s="180"/>
      <c r="L36" s="95">
        <f t="shared" si="2"/>
        <v>0</v>
      </c>
      <c r="M36" s="286" t="s">
        <v>24</v>
      </c>
      <c r="N36" s="46" t="s">
        <v>24</v>
      </c>
      <c r="O36" s="48" t="s">
        <v>24</v>
      </c>
      <c r="P36" s="324"/>
    </row>
    <row r="37" spans="1:16" ht="24" x14ac:dyDescent="0.25">
      <c r="A37" s="31">
        <v>21383</v>
      </c>
      <c r="B37" s="50" t="s">
        <v>35</v>
      </c>
      <c r="C37" s="343">
        <f t="shared" si="1"/>
        <v>0</v>
      </c>
      <c r="D37" s="210" t="s">
        <v>24</v>
      </c>
      <c r="E37" s="51" t="s">
        <v>24</v>
      </c>
      <c r="F37" s="211" t="s">
        <v>24</v>
      </c>
      <c r="G37" s="210" t="s">
        <v>24</v>
      </c>
      <c r="H37" s="170" t="s">
        <v>24</v>
      </c>
      <c r="I37" s="53" t="s">
        <v>24</v>
      </c>
      <c r="J37" s="233"/>
      <c r="K37" s="181"/>
      <c r="L37" s="96">
        <f t="shared" si="2"/>
        <v>0</v>
      </c>
      <c r="M37" s="287" t="s">
        <v>24</v>
      </c>
      <c r="N37" s="51" t="s">
        <v>24</v>
      </c>
      <c r="O37" s="53" t="s">
        <v>24</v>
      </c>
      <c r="P37" s="351"/>
    </row>
    <row r="38" spans="1:16" s="17" customFormat="1" ht="24" x14ac:dyDescent="0.25">
      <c r="A38" s="44">
        <v>21390</v>
      </c>
      <c r="B38" s="38" t="s">
        <v>36</v>
      </c>
      <c r="C38" s="358">
        <f t="shared" si="1"/>
        <v>0</v>
      </c>
      <c r="D38" s="206" t="s">
        <v>24</v>
      </c>
      <c r="E38" s="40" t="s">
        <v>24</v>
      </c>
      <c r="F38" s="207" t="s">
        <v>24</v>
      </c>
      <c r="G38" s="206" t="s">
        <v>24</v>
      </c>
      <c r="H38" s="168" t="s">
        <v>24</v>
      </c>
      <c r="I38" s="41" t="s">
        <v>24</v>
      </c>
      <c r="J38" s="229">
        <f>SUM(J39:J42)</f>
        <v>0</v>
      </c>
      <c r="K38" s="91">
        <f>SUM(K39:K42)</f>
        <v>0</v>
      </c>
      <c r="L38" s="101">
        <f t="shared" si="2"/>
        <v>0</v>
      </c>
      <c r="M38" s="274" t="s">
        <v>24</v>
      </c>
      <c r="N38" s="40" t="s">
        <v>24</v>
      </c>
      <c r="O38" s="41" t="s">
        <v>24</v>
      </c>
      <c r="P38" s="327"/>
    </row>
    <row r="39" spans="1:16" ht="24" x14ac:dyDescent="0.25">
      <c r="A39" s="27">
        <v>21391</v>
      </c>
      <c r="B39" s="45" t="s">
        <v>37</v>
      </c>
      <c r="C39" s="359">
        <f t="shared" si="1"/>
        <v>0</v>
      </c>
      <c r="D39" s="208" t="s">
        <v>24</v>
      </c>
      <c r="E39" s="46" t="s">
        <v>24</v>
      </c>
      <c r="F39" s="209" t="s">
        <v>24</v>
      </c>
      <c r="G39" s="208" t="s">
        <v>24</v>
      </c>
      <c r="H39" s="169" t="s">
        <v>24</v>
      </c>
      <c r="I39" s="48" t="s">
        <v>24</v>
      </c>
      <c r="J39" s="232"/>
      <c r="K39" s="180"/>
      <c r="L39" s="95">
        <f t="shared" si="2"/>
        <v>0</v>
      </c>
      <c r="M39" s="286" t="s">
        <v>24</v>
      </c>
      <c r="N39" s="46" t="s">
        <v>24</v>
      </c>
      <c r="O39" s="48" t="s">
        <v>24</v>
      </c>
      <c r="P39" s="324"/>
    </row>
    <row r="40" spans="1:16" x14ac:dyDescent="0.25">
      <c r="A40" s="31">
        <v>21393</v>
      </c>
      <c r="B40" s="50" t="s">
        <v>38</v>
      </c>
      <c r="C40" s="343">
        <f t="shared" si="1"/>
        <v>0</v>
      </c>
      <c r="D40" s="210" t="s">
        <v>24</v>
      </c>
      <c r="E40" s="51" t="s">
        <v>24</v>
      </c>
      <c r="F40" s="211" t="s">
        <v>24</v>
      </c>
      <c r="G40" s="210" t="s">
        <v>24</v>
      </c>
      <c r="H40" s="170" t="s">
        <v>24</v>
      </c>
      <c r="I40" s="53" t="s">
        <v>24</v>
      </c>
      <c r="J40" s="233"/>
      <c r="K40" s="181"/>
      <c r="L40" s="96">
        <f t="shared" si="2"/>
        <v>0</v>
      </c>
      <c r="M40" s="287" t="s">
        <v>24</v>
      </c>
      <c r="N40" s="51" t="s">
        <v>24</v>
      </c>
      <c r="O40" s="53" t="s">
        <v>24</v>
      </c>
      <c r="P40" s="351"/>
    </row>
    <row r="41" spans="1:16" x14ac:dyDescent="0.25">
      <c r="A41" s="31">
        <v>21395</v>
      </c>
      <c r="B41" s="50" t="s">
        <v>39</v>
      </c>
      <c r="C41" s="343">
        <f t="shared" si="1"/>
        <v>0</v>
      </c>
      <c r="D41" s="210" t="s">
        <v>24</v>
      </c>
      <c r="E41" s="51" t="s">
        <v>24</v>
      </c>
      <c r="F41" s="211" t="s">
        <v>24</v>
      </c>
      <c r="G41" s="210" t="s">
        <v>24</v>
      </c>
      <c r="H41" s="170" t="s">
        <v>24</v>
      </c>
      <c r="I41" s="53" t="s">
        <v>24</v>
      </c>
      <c r="J41" s="233"/>
      <c r="K41" s="181"/>
      <c r="L41" s="96">
        <f t="shared" si="2"/>
        <v>0</v>
      </c>
      <c r="M41" s="287" t="s">
        <v>24</v>
      </c>
      <c r="N41" s="51" t="s">
        <v>24</v>
      </c>
      <c r="O41" s="53" t="s">
        <v>24</v>
      </c>
      <c r="P41" s="351"/>
    </row>
    <row r="42" spans="1:16" ht="24" x14ac:dyDescent="0.25">
      <c r="A42" s="31">
        <v>21399</v>
      </c>
      <c r="B42" s="50" t="s">
        <v>40</v>
      </c>
      <c r="C42" s="343">
        <f t="shared" si="1"/>
        <v>0</v>
      </c>
      <c r="D42" s="210" t="s">
        <v>24</v>
      </c>
      <c r="E42" s="51" t="s">
        <v>24</v>
      </c>
      <c r="F42" s="211" t="s">
        <v>24</v>
      </c>
      <c r="G42" s="210" t="s">
        <v>24</v>
      </c>
      <c r="H42" s="170" t="s">
        <v>24</v>
      </c>
      <c r="I42" s="53" t="s">
        <v>24</v>
      </c>
      <c r="J42" s="233"/>
      <c r="K42" s="181"/>
      <c r="L42" s="96">
        <f t="shared" si="2"/>
        <v>0</v>
      </c>
      <c r="M42" s="287" t="s">
        <v>24</v>
      </c>
      <c r="N42" s="51" t="s">
        <v>24</v>
      </c>
      <c r="O42" s="53" t="s">
        <v>24</v>
      </c>
      <c r="P42" s="351"/>
    </row>
    <row r="43" spans="1:16" s="17" customFormat="1" ht="36.75" customHeight="1" x14ac:dyDescent="0.25">
      <c r="A43" s="44">
        <v>21420</v>
      </c>
      <c r="B43" s="38" t="s">
        <v>41</v>
      </c>
      <c r="C43" s="361">
        <f>F43</f>
        <v>0</v>
      </c>
      <c r="D43" s="213"/>
      <c r="E43" s="39"/>
      <c r="F43" s="214">
        <f>D43+E43</f>
        <v>0</v>
      </c>
      <c r="G43" s="206" t="s">
        <v>24</v>
      </c>
      <c r="H43" s="168" t="s">
        <v>24</v>
      </c>
      <c r="I43" s="41" t="s">
        <v>24</v>
      </c>
      <c r="J43" s="206" t="s">
        <v>24</v>
      </c>
      <c r="K43" s="168" t="s">
        <v>24</v>
      </c>
      <c r="L43" s="41" t="s">
        <v>24</v>
      </c>
      <c r="M43" s="274" t="s">
        <v>24</v>
      </c>
      <c r="N43" s="40" t="s">
        <v>24</v>
      </c>
      <c r="O43" s="41" t="s">
        <v>24</v>
      </c>
      <c r="P43" s="327"/>
    </row>
    <row r="44" spans="1:16" s="17" customFormat="1" ht="24" x14ac:dyDescent="0.25">
      <c r="A44" s="62">
        <v>21490</v>
      </c>
      <c r="B44" s="63" t="s">
        <v>42</v>
      </c>
      <c r="C44" s="361">
        <f>F44+I44+L44</f>
        <v>0</v>
      </c>
      <c r="D44" s="215">
        <f>D45</f>
        <v>0</v>
      </c>
      <c r="E44" s="64">
        <f>E45</f>
        <v>0</v>
      </c>
      <c r="F44" s="216">
        <f>D44+E44</f>
        <v>0</v>
      </c>
      <c r="G44" s="215">
        <f t="shared" ref="G44:K44" si="3">G45</f>
        <v>0</v>
      </c>
      <c r="H44" s="172">
        <f t="shared" si="3"/>
        <v>0</v>
      </c>
      <c r="I44" s="261">
        <f>G44+H44</f>
        <v>0</v>
      </c>
      <c r="J44" s="215">
        <f t="shared" si="3"/>
        <v>0</v>
      </c>
      <c r="K44" s="172">
        <f t="shared" si="3"/>
        <v>0</v>
      </c>
      <c r="L44" s="261">
        <f>J44+K44</f>
        <v>0</v>
      </c>
      <c r="M44" s="274" t="s">
        <v>24</v>
      </c>
      <c r="N44" s="40" t="s">
        <v>24</v>
      </c>
      <c r="O44" s="41" t="s">
        <v>24</v>
      </c>
      <c r="P44" s="327"/>
    </row>
    <row r="45" spans="1:16" s="17" customFormat="1" ht="24" x14ac:dyDescent="0.25">
      <c r="A45" s="31">
        <v>21499</v>
      </c>
      <c r="B45" s="50" t="s">
        <v>43</v>
      </c>
      <c r="C45" s="362">
        <f>F45+I45+L45</f>
        <v>0</v>
      </c>
      <c r="D45" s="199"/>
      <c r="E45" s="28"/>
      <c r="F45" s="200">
        <f>D45+E45</f>
        <v>0</v>
      </c>
      <c r="G45" s="262"/>
      <c r="H45" s="165"/>
      <c r="I45" s="29">
        <f>G45+H45</f>
        <v>0</v>
      </c>
      <c r="J45" s="199"/>
      <c r="K45" s="165"/>
      <c r="L45" s="29">
        <f>J45+K45</f>
        <v>0</v>
      </c>
      <c r="M45" s="288" t="s">
        <v>24</v>
      </c>
      <c r="N45" s="49" t="s">
        <v>24</v>
      </c>
      <c r="O45" s="59" t="s">
        <v>24</v>
      </c>
      <c r="P45" s="328"/>
    </row>
    <row r="46" spans="1:16" ht="24" x14ac:dyDescent="0.25">
      <c r="A46" s="66">
        <v>23000</v>
      </c>
      <c r="B46" s="67" t="s">
        <v>44</v>
      </c>
      <c r="C46" s="361">
        <f>O46</f>
        <v>0</v>
      </c>
      <c r="D46" s="217" t="s">
        <v>24</v>
      </c>
      <c r="E46" s="54" t="s">
        <v>24</v>
      </c>
      <c r="F46" s="218" t="s">
        <v>24</v>
      </c>
      <c r="G46" s="217" t="s">
        <v>24</v>
      </c>
      <c r="H46" s="173" t="s">
        <v>24</v>
      </c>
      <c r="I46" s="263" t="s">
        <v>24</v>
      </c>
      <c r="J46" s="217" t="s">
        <v>24</v>
      </c>
      <c r="K46" s="173" t="s">
        <v>24</v>
      </c>
      <c r="L46" s="263" t="s">
        <v>24</v>
      </c>
      <c r="M46" s="277">
        <f>SUM(M47:M48)</f>
        <v>0</v>
      </c>
      <c r="N46" s="61">
        <f>SUM(N47:N48)</f>
        <v>0</v>
      </c>
      <c r="O46" s="296">
        <f>M46+N46</f>
        <v>0</v>
      </c>
      <c r="P46" s="327"/>
    </row>
    <row r="47" spans="1:16" ht="24" x14ac:dyDescent="0.25">
      <c r="A47" s="68">
        <v>23410</v>
      </c>
      <c r="B47" s="69" t="s">
        <v>45</v>
      </c>
      <c r="C47" s="363">
        <f>O47</f>
        <v>0</v>
      </c>
      <c r="D47" s="219" t="s">
        <v>24</v>
      </c>
      <c r="E47" s="71" t="s">
        <v>24</v>
      </c>
      <c r="F47" s="220" t="s">
        <v>24</v>
      </c>
      <c r="G47" s="219" t="s">
        <v>24</v>
      </c>
      <c r="H47" s="174" t="s">
        <v>24</v>
      </c>
      <c r="I47" s="264" t="s">
        <v>24</v>
      </c>
      <c r="J47" s="219" t="s">
        <v>24</v>
      </c>
      <c r="K47" s="174" t="s">
        <v>24</v>
      </c>
      <c r="L47" s="264" t="s">
        <v>24</v>
      </c>
      <c r="M47" s="278"/>
      <c r="N47" s="74"/>
      <c r="O47" s="72">
        <f>M47+N47</f>
        <v>0</v>
      </c>
      <c r="P47" s="329"/>
    </row>
    <row r="48" spans="1:16" ht="24" x14ac:dyDescent="0.25">
      <c r="A48" s="68">
        <v>23510</v>
      </c>
      <c r="B48" s="69" t="s">
        <v>46</v>
      </c>
      <c r="C48" s="363">
        <f>O48</f>
        <v>0</v>
      </c>
      <c r="D48" s="219" t="s">
        <v>24</v>
      </c>
      <c r="E48" s="71" t="s">
        <v>24</v>
      </c>
      <c r="F48" s="220" t="s">
        <v>24</v>
      </c>
      <c r="G48" s="219" t="s">
        <v>24</v>
      </c>
      <c r="H48" s="174" t="s">
        <v>24</v>
      </c>
      <c r="I48" s="264" t="s">
        <v>24</v>
      </c>
      <c r="J48" s="219" t="s">
        <v>24</v>
      </c>
      <c r="K48" s="174" t="s">
        <v>24</v>
      </c>
      <c r="L48" s="264" t="s">
        <v>24</v>
      </c>
      <c r="M48" s="278"/>
      <c r="N48" s="74"/>
      <c r="O48" s="72">
        <f>M48+N48</f>
        <v>0</v>
      </c>
      <c r="P48" s="329"/>
    </row>
    <row r="49" spans="1:16" x14ac:dyDescent="0.25">
      <c r="A49" s="73"/>
      <c r="B49" s="69"/>
      <c r="C49" s="364"/>
      <c r="D49" s="219"/>
      <c r="E49" s="71"/>
      <c r="F49" s="305"/>
      <c r="G49" s="219"/>
      <c r="H49" s="174"/>
      <c r="I49" s="264"/>
      <c r="J49" s="70"/>
      <c r="K49" s="306"/>
      <c r="L49" s="307"/>
      <c r="M49" s="308"/>
      <c r="N49" s="309"/>
      <c r="O49" s="307"/>
      <c r="P49" s="329"/>
    </row>
    <row r="50" spans="1:16" s="17" customFormat="1" x14ac:dyDescent="0.25">
      <c r="A50" s="75"/>
      <c r="B50" s="76" t="s">
        <v>47</v>
      </c>
      <c r="C50" s="365"/>
      <c r="D50" s="310"/>
      <c r="E50" s="311"/>
      <c r="F50" s="312"/>
      <c r="G50" s="310"/>
      <c r="H50" s="313"/>
      <c r="I50" s="314"/>
      <c r="J50" s="310"/>
      <c r="K50" s="313"/>
      <c r="L50" s="314"/>
      <c r="M50" s="315"/>
      <c r="N50" s="311"/>
      <c r="O50" s="314"/>
      <c r="P50" s="330"/>
    </row>
    <row r="51" spans="1:16" s="17" customFormat="1" ht="12.75" thickBot="1" x14ac:dyDescent="0.3">
      <c r="A51" s="77"/>
      <c r="B51" s="18" t="s">
        <v>48</v>
      </c>
      <c r="C51" s="366">
        <f t="shared" ref="C51:C114" si="4">F51+I51+L51+O51</f>
        <v>491156</v>
      </c>
      <c r="D51" s="221">
        <f>SUM(D52,D283)</f>
        <v>484000</v>
      </c>
      <c r="E51" s="78">
        <f>SUM(E52,E283)</f>
        <v>7156</v>
      </c>
      <c r="F51" s="222">
        <f t="shared" ref="F51:F115" si="5">D51+E51</f>
        <v>491156</v>
      </c>
      <c r="G51" s="221">
        <f>SUM(G52,G283)</f>
        <v>0</v>
      </c>
      <c r="H51" s="175">
        <f>SUM(H52,H283)</f>
        <v>0</v>
      </c>
      <c r="I51" s="79">
        <f t="shared" ref="I51:I115" si="6">G51+H51</f>
        <v>0</v>
      </c>
      <c r="J51" s="221">
        <f>SUM(J52,J283)</f>
        <v>0</v>
      </c>
      <c r="K51" s="175">
        <f>SUM(K52,K283)</f>
        <v>0</v>
      </c>
      <c r="L51" s="79">
        <f t="shared" ref="L51:L115" si="7">J51+K51</f>
        <v>0</v>
      </c>
      <c r="M51" s="279">
        <f>SUM(M52,M283)</f>
        <v>0</v>
      </c>
      <c r="N51" s="78">
        <f>SUM(N52,N283)</f>
        <v>0</v>
      </c>
      <c r="O51" s="79">
        <f t="shared" ref="O51:O115" si="8">M51+N51</f>
        <v>0</v>
      </c>
      <c r="P51" s="322"/>
    </row>
    <row r="52" spans="1:16" s="17" customFormat="1" ht="36.75" thickTop="1" x14ac:dyDescent="0.25">
      <c r="A52" s="80"/>
      <c r="B52" s="81" t="s">
        <v>49</v>
      </c>
      <c r="C52" s="367">
        <f t="shared" si="4"/>
        <v>491156</v>
      </c>
      <c r="D52" s="223">
        <f>SUM(D53,D195)</f>
        <v>484000</v>
      </c>
      <c r="E52" s="82">
        <f>SUM(E53,E195)</f>
        <v>7156</v>
      </c>
      <c r="F52" s="224">
        <f t="shared" si="5"/>
        <v>491156</v>
      </c>
      <c r="G52" s="223">
        <f>SUM(G53,G195)</f>
        <v>0</v>
      </c>
      <c r="H52" s="176">
        <f>SUM(H53,H195)</f>
        <v>0</v>
      </c>
      <c r="I52" s="83">
        <f t="shared" si="6"/>
        <v>0</v>
      </c>
      <c r="J52" s="223">
        <f>SUM(J53,J195)</f>
        <v>0</v>
      </c>
      <c r="K52" s="176">
        <f>SUM(K53,K195)</f>
        <v>0</v>
      </c>
      <c r="L52" s="83">
        <f t="shared" si="7"/>
        <v>0</v>
      </c>
      <c r="M52" s="280">
        <f>SUM(M53,M195)</f>
        <v>0</v>
      </c>
      <c r="N52" s="82">
        <f>SUM(N53,N195)</f>
        <v>0</v>
      </c>
      <c r="O52" s="83">
        <f t="shared" si="8"/>
        <v>0</v>
      </c>
      <c r="P52" s="331"/>
    </row>
    <row r="53" spans="1:16" s="17" customFormat="1" ht="24" x14ac:dyDescent="0.25">
      <c r="A53" s="84"/>
      <c r="B53" s="15" t="s">
        <v>50</v>
      </c>
      <c r="C53" s="368">
        <f t="shared" si="4"/>
        <v>0</v>
      </c>
      <c r="D53" s="225">
        <f>SUM(D54,D76,D174,D188)</f>
        <v>0</v>
      </c>
      <c r="E53" s="85">
        <f>SUM(E54,E76,E174,E188)</f>
        <v>0</v>
      </c>
      <c r="F53" s="226">
        <f t="shared" si="5"/>
        <v>0</v>
      </c>
      <c r="G53" s="225">
        <f>SUM(G54,G76,G174,G188)</f>
        <v>0</v>
      </c>
      <c r="H53" s="177">
        <f>SUM(H54,H76,H174,H188)</f>
        <v>0</v>
      </c>
      <c r="I53" s="86">
        <f t="shared" si="6"/>
        <v>0</v>
      </c>
      <c r="J53" s="225">
        <f>SUM(J54,J76,J174,J188)</f>
        <v>0</v>
      </c>
      <c r="K53" s="177">
        <f>SUM(K54,K76,K174,K188)</f>
        <v>0</v>
      </c>
      <c r="L53" s="86">
        <f t="shared" si="7"/>
        <v>0</v>
      </c>
      <c r="M53" s="281">
        <f>SUM(M54,M76,M174,M188)</f>
        <v>0</v>
      </c>
      <c r="N53" s="85">
        <f>SUM(N54,N76,N174,N188)</f>
        <v>0</v>
      </c>
      <c r="O53" s="86">
        <f t="shared" si="8"/>
        <v>0</v>
      </c>
      <c r="P53" s="332"/>
    </row>
    <row r="54" spans="1:16" s="17" customFormat="1" x14ac:dyDescent="0.25">
      <c r="A54" s="87">
        <v>1000</v>
      </c>
      <c r="B54" s="87" t="s">
        <v>51</v>
      </c>
      <c r="C54" s="369">
        <f t="shared" si="4"/>
        <v>0</v>
      </c>
      <c r="D54" s="227">
        <f>SUM(D55,D68)</f>
        <v>0</v>
      </c>
      <c r="E54" s="88">
        <f>SUM(E55,E68)</f>
        <v>0</v>
      </c>
      <c r="F54" s="228">
        <f t="shared" si="5"/>
        <v>0</v>
      </c>
      <c r="G54" s="227">
        <f>SUM(G55,G68)</f>
        <v>0</v>
      </c>
      <c r="H54" s="178">
        <f>SUM(H55,H68)</f>
        <v>0</v>
      </c>
      <c r="I54" s="89">
        <f t="shared" si="6"/>
        <v>0</v>
      </c>
      <c r="J54" s="227">
        <f>SUM(J55,J68)</f>
        <v>0</v>
      </c>
      <c r="K54" s="178">
        <f>SUM(K55,K68)</f>
        <v>0</v>
      </c>
      <c r="L54" s="89">
        <f t="shared" si="7"/>
        <v>0</v>
      </c>
      <c r="M54" s="122">
        <f>SUM(M55,M68)</f>
        <v>0</v>
      </c>
      <c r="N54" s="88">
        <f>SUM(N55,N68)</f>
        <v>0</v>
      </c>
      <c r="O54" s="89">
        <f t="shared" si="8"/>
        <v>0</v>
      </c>
      <c r="P54" s="333"/>
    </row>
    <row r="55" spans="1:16" x14ac:dyDescent="0.25">
      <c r="A55" s="38">
        <v>1100</v>
      </c>
      <c r="B55" s="90" t="s">
        <v>52</v>
      </c>
      <c r="C55" s="358">
        <f t="shared" si="4"/>
        <v>0</v>
      </c>
      <c r="D55" s="229">
        <f>SUM(D56,D59,D67)</f>
        <v>0</v>
      </c>
      <c r="E55" s="43">
        <f>SUM(E56,E59,E67)</f>
        <v>0</v>
      </c>
      <c r="F55" s="230">
        <f t="shared" si="5"/>
        <v>0</v>
      </c>
      <c r="G55" s="229">
        <f>SUM(G56,G59,G67)</f>
        <v>0</v>
      </c>
      <c r="H55" s="91">
        <f>SUM(H56,H59,H67)</f>
        <v>0</v>
      </c>
      <c r="I55" s="101">
        <f t="shared" si="6"/>
        <v>0</v>
      </c>
      <c r="J55" s="229">
        <f>SUM(J56,J59,J67)</f>
        <v>0</v>
      </c>
      <c r="K55" s="91">
        <f>SUM(K56,K59,K67)</f>
        <v>0</v>
      </c>
      <c r="L55" s="101">
        <f t="shared" si="7"/>
        <v>0</v>
      </c>
      <c r="M55" s="123">
        <f>SUM(M56,M59,M67)</f>
        <v>0</v>
      </c>
      <c r="N55" s="114">
        <f>SUM(N56,N59,N67)</f>
        <v>0</v>
      </c>
      <c r="O55" s="141">
        <f t="shared" si="8"/>
        <v>0</v>
      </c>
      <c r="P55" s="334"/>
    </row>
    <row r="56" spans="1:16" x14ac:dyDescent="0.25">
      <c r="A56" s="92">
        <v>1110</v>
      </c>
      <c r="B56" s="69" t="s">
        <v>53</v>
      </c>
      <c r="C56" s="364">
        <f t="shared" si="4"/>
        <v>0</v>
      </c>
      <c r="D56" s="115">
        <f>SUM(D57:D58)</f>
        <v>0</v>
      </c>
      <c r="E56" s="93">
        <f>SUM(E57:E58)</f>
        <v>0</v>
      </c>
      <c r="F56" s="231">
        <f t="shared" si="5"/>
        <v>0</v>
      </c>
      <c r="G56" s="115">
        <f>SUM(G57:G58)</f>
        <v>0</v>
      </c>
      <c r="H56" s="179">
        <f>SUM(H57:H58)</f>
        <v>0</v>
      </c>
      <c r="I56" s="94">
        <f t="shared" si="6"/>
        <v>0</v>
      </c>
      <c r="J56" s="115">
        <f>SUM(J57:J58)</f>
        <v>0</v>
      </c>
      <c r="K56" s="179">
        <f>SUM(K57:K58)</f>
        <v>0</v>
      </c>
      <c r="L56" s="94">
        <f t="shared" si="7"/>
        <v>0</v>
      </c>
      <c r="M56" s="120">
        <f>SUM(M57:M58)</f>
        <v>0</v>
      </c>
      <c r="N56" s="93">
        <f>SUM(N57:N58)</f>
        <v>0</v>
      </c>
      <c r="O56" s="94">
        <f t="shared" si="8"/>
        <v>0</v>
      </c>
      <c r="P56" s="329"/>
    </row>
    <row r="57" spans="1:16" x14ac:dyDescent="0.25">
      <c r="A57" s="27">
        <v>1111</v>
      </c>
      <c r="B57" s="45" t="s">
        <v>54</v>
      </c>
      <c r="C57" s="359">
        <f t="shared" si="4"/>
        <v>0</v>
      </c>
      <c r="D57" s="232"/>
      <c r="E57" s="47"/>
      <c r="F57" s="127">
        <f t="shared" si="5"/>
        <v>0</v>
      </c>
      <c r="G57" s="232"/>
      <c r="H57" s="180"/>
      <c r="I57" s="95">
        <f t="shared" si="6"/>
        <v>0</v>
      </c>
      <c r="J57" s="232"/>
      <c r="K57" s="180"/>
      <c r="L57" s="95">
        <f t="shared" si="7"/>
        <v>0</v>
      </c>
      <c r="M57" s="275"/>
      <c r="N57" s="47"/>
      <c r="O57" s="95">
        <f t="shared" si="8"/>
        <v>0</v>
      </c>
      <c r="P57" s="324"/>
    </row>
    <row r="58" spans="1:16" ht="24" customHeight="1" x14ac:dyDescent="0.25">
      <c r="A58" s="31">
        <v>1119</v>
      </c>
      <c r="B58" s="50" t="s">
        <v>55</v>
      </c>
      <c r="C58" s="343">
        <f t="shared" si="4"/>
        <v>0</v>
      </c>
      <c r="D58" s="233"/>
      <c r="E58" s="52"/>
      <c r="F58" s="126">
        <f t="shared" si="5"/>
        <v>0</v>
      </c>
      <c r="G58" s="233"/>
      <c r="H58" s="181"/>
      <c r="I58" s="96">
        <f t="shared" si="6"/>
        <v>0</v>
      </c>
      <c r="J58" s="233"/>
      <c r="K58" s="181"/>
      <c r="L58" s="96">
        <f t="shared" si="7"/>
        <v>0</v>
      </c>
      <c r="M58" s="110"/>
      <c r="N58" s="52"/>
      <c r="O58" s="96">
        <f t="shared" si="8"/>
        <v>0</v>
      </c>
      <c r="P58" s="351"/>
    </row>
    <row r="59" spans="1:16" ht="23.25" customHeight="1" x14ac:dyDescent="0.25">
      <c r="A59" s="97">
        <v>1140</v>
      </c>
      <c r="B59" s="50" t="s">
        <v>56</v>
      </c>
      <c r="C59" s="343">
        <f t="shared" si="4"/>
        <v>0</v>
      </c>
      <c r="D59" s="234">
        <f>SUM(D60:D66)</f>
        <v>0</v>
      </c>
      <c r="E59" s="34">
        <f>SUM(E60:E66)</f>
        <v>0</v>
      </c>
      <c r="F59" s="131">
        <f>D59+E59</f>
        <v>0</v>
      </c>
      <c r="G59" s="234">
        <f>SUM(G60:G66)</f>
        <v>0</v>
      </c>
      <c r="H59" s="104">
        <f>SUM(H60:H66)</f>
        <v>0</v>
      </c>
      <c r="I59" s="98">
        <f t="shared" si="6"/>
        <v>0</v>
      </c>
      <c r="J59" s="234">
        <f>SUM(J60:J66)</f>
        <v>0</v>
      </c>
      <c r="K59" s="104">
        <f>SUM(K60:K66)</f>
        <v>0</v>
      </c>
      <c r="L59" s="98">
        <f t="shared" si="7"/>
        <v>0</v>
      </c>
      <c r="M59" s="119">
        <f>SUM(M60:M66)</f>
        <v>0</v>
      </c>
      <c r="N59" s="34">
        <f>SUM(N60:N66)</f>
        <v>0</v>
      </c>
      <c r="O59" s="98">
        <f t="shared" si="8"/>
        <v>0</v>
      </c>
      <c r="P59" s="351"/>
    </row>
    <row r="60" spans="1:16" x14ac:dyDescent="0.25">
      <c r="A60" s="31">
        <v>1141</v>
      </c>
      <c r="B60" s="50" t="s">
        <v>57</v>
      </c>
      <c r="C60" s="343">
        <f t="shared" si="4"/>
        <v>0</v>
      </c>
      <c r="D60" s="233"/>
      <c r="E60" s="52"/>
      <c r="F60" s="126">
        <f t="shared" si="5"/>
        <v>0</v>
      </c>
      <c r="G60" s="233"/>
      <c r="H60" s="181"/>
      <c r="I60" s="96">
        <f t="shared" si="6"/>
        <v>0</v>
      </c>
      <c r="J60" s="233"/>
      <c r="K60" s="181"/>
      <c r="L60" s="96">
        <f t="shared" si="7"/>
        <v>0</v>
      </c>
      <c r="M60" s="110"/>
      <c r="N60" s="52"/>
      <c r="O60" s="96">
        <f t="shared" si="8"/>
        <v>0</v>
      </c>
      <c r="P60" s="351"/>
    </row>
    <row r="61" spans="1:16" ht="24.75" customHeight="1" x14ac:dyDescent="0.25">
      <c r="A61" s="31">
        <v>1142</v>
      </c>
      <c r="B61" s="50" t="s">
        <v>58</v>
      </c>
      <c r="C61" s="343">
        <f t="shared" si="4"/>
        <v>0</v>
      </c>
      <c r="D61" s="233"/>
      <c r="E61" s="52"/>
      <c r="F61" s="126">
        <f t="shared" si="5"/>
        <v>0</v>
      </c>
      <c r="G61" s="233"/>
      <c r="H61" s="181"/>
      <c r="I61" s="96">
        <f t="shared" si="6"/>
        <v>0</v>
      </c>
      <c r="J61" s="233"/>
      <c r="K61" s="181"/>
      <c r="L61" s="96">
        <f t="shared" si="7"/>
        <v>0</v>
      </c>
      <c r="M61" s="110"/>
      <c r="N61" s="52"/>
      <c r="O61" s="96">
        <f t="shared" si="8"/>
        <v>0</v>
      </c>
      <c r="P61" s="351"/>
    </row>
    <row r="62" spans="1:16" ht="24" x14ac:dyDescent="0.25">
      <c r="A62" s="31">
        <v>1145</v>
      </c>
      <c r="B62" s="50" t="s">
        <v>59</v>
      </c>
      <c r="C62" s="343">
        <f t="shared" si="4"/>
        <v>0</v>
      </c>
      <c r="D62" s="233"/>
      <c r="E62" s="52"/>
      <c r="F62" s="126">
        <f t="shared" si="5"/>
        <v>0</v>
      </c>
      <c r="G62" s="233"/>
      <c r="H62" s="181"/>
      <c r="I62" s="96">
        <f t="shared" si="6"/>
        <v>0</v>
      </c>
      <c r="J62" s="233"/>
      <c r="K62" s="181"/>
      <c r="L62" s="96">
        <f t="shared" si="7"/>
        <v>0</v>
      </c>
      <c r="M62" s="110"/>
      <c r="N62" s="52"/>
      <c r="O62" s="96">
        <f t="shared" si="8"/>
        <v>0</v>
      </c>
      <c r="P62" s="351"/>
    </row>
    <row r="63" spans="1:16" ht="27.75" customHeight="1" x14ac:dyDescent="0.25">
      <c r="A63" s="31">
        <v>1146</v>
      </c>
      <c r="B63" s="50" t="s">
        <v>60</v>
      </c>
      <c r="C63" s="343">
        <f t="shared" si="4"/>
        <v>0</v>
      </c>
      <c r="D63" s="233"/>
      <c r="E63" s="52"/>
      <c r="F63" s="126">
        <f t="shared" si="5"/>
        <v>0</v>
      </c>
      <c r="G63" s="233"/>
      <c r="H63" s="181"/>
      <c r="I63" s="96">
        <f t="shared" si="6"/>
        <v>0</v>
      </c>
      <c r="J63" s="233"/>
      <c r="K63" s="181"/>
      <c r="L63" s="96">
        <f t="shared" si="7"/>
        <v>0</v>
      </c>
      <c r="M63" s="110"/>
      <c r="N63" s="52"/>
      <c r="O63" s="96">
        <f t="shared" si="8"/>
        <v>0</v>
      </c>
      <c r="P63" s="351"/>
    </row>
    <row r="64" spans="1:16" x14ac:dyDescent="0.25">
      <c r="A64" s="31">
        <v>1147</v>
      </c>
      <c r="B64" s="50" t="s">
        <v>61</v>
      </c>
      <c r="C64" s="343">
        <f t="shared" si="4"/>
        <v>0</v>
      </c>
      <c r="D64" s="233"/>
      <c r="E64" s="52"/>
      <c r="F64" s="126">
        <f t="shared" si="5"/>
        <v>0</v>
      </c>
      <c r="G64" s="233"/>
      <c r="H64" s="181"/>
      <c r="I64" s="96">
        <f t="shared" si="6"/>
        <v>0</v>
      </c>
      <c r="J64" s="233"/>
      <c r="K64" s="181"/>
      <c r="L64" s="96">
        <f t="shared" si="7"/>
        <v>0</v>
      </c>
      <c r="M64" s="110"/>
      <c r="N64" s="52"/>
      <c r="O64" s="96">
        <f t="shared" si="8"/>
        <v>0</v>
      </c>
      <c r="P64" s="351"/>
    </row>
    <row r="65" spans="1:16" x14ac:dyDescent="0.25">
      <c r="A65" s="31">
        <v>1148</v>
      </c>
      <c r="B65" s="50" t="s">
        <v>295</v>
      </c>
      <c r="C65" s="343">
        <f t="shared" si="4"/>
        <v>0</v>
      </c>
      <c r="D65" s="233"/>
      <c r="E65" s="52"/>
      <c r="F65" s="126">
        <f t="shared" si="5"/>
        <v>0</v>
      </c>
      <c r="G65" s="233"/>
      <c r="H65" s="181"/>
      <c r="I65" s="96">
        <f t="shared" si="6"/>
        <v>0</v>
      </c>
      <c r="J65" s="233"/>
      <c r="K65" s="181"/>
      <c r="L65" s="96">
        <f t="shared" si="7"/>
        <v>0</v>
      </c>
      <c r="M65" s="110"/>
      <c r="N65" s="52"/>
      <c r="O65" s="96">
        <f t="shared" si="8"/>
        <v>0</v>
      </c>
      <c r="P65" s="351"/>
    </row>
    <row r="66" spans="1:16" ht="37.5" customHeight="1" x14ac:dyDescent="0.25">
      <c r="A66" s="31">
        <v>1149</v>
      </c>
      <c r="B66" s="50" t="s">
        <v>62</v>
      </c>
      <c r="C66" s="343">
        <f t="shared" si="4"/>
        <v>0</v>
      </c>
      <c r="D66" s="233"/>
      <c r="E66" s="52"/>
      <c r="F66" s="126">
        <f t="shared" si="5"/>
        <v>0</v>
      </c>
      <c r="G66" s="233"/>
      <c r="H66" s="181"/>
      <c r="I66" s="96">
        <f t="shared" si="6"/>
        <v>0</v>
      </c>
      <c r="J66" s="233"/>
      <c r="K66" s="181"/>
      <c r="L66" s="96">
        <f t="shared" si="7"/>
        <v>0</v>
      </c>
      <c r="M66" s="110"/>
      <c r="N66" s="52"/>
      <c r="O66" s="96">
        <f t="shared" si="8"/>
        <v>0</v>
      </c>
      <c r="P66" s="351"/>
    </row>
    <row r="67" spans="1:16" ht="36" x14ac:dyDescent="0.25">
      <c r="A67" s="92">
        <v>1150</v>
      </c>
      <c r="B67" s="69" t="s">
        <v>63</v>
      </c>
      <c r="C67" s="343">
        <f t="shared" si="4"/>
        <v>0</v>
      </c>
      <c r="D67" s="235"/>
      <c r="E67" s="99"/>
      <c r="F67" s="236">
        <f t="shared" si="5"/>
        <v>0</v>
      </c>
      <c r="G67" s="235"/>
      <c r="H67" s="182"/>
      <c r="I67" s="100">
        <f t="shared" si="6"/>
        <v>0</v>
      </c>
      <c r="J67" s="235"/>
      <c r="K67" s="182"/>
      <c r="L67" s="100">
        <f t="shared" si="7"/>
        <v>0</v>
      </c>
      <c r="M67" s="282"/>
      <c r="N67" s="99"/>
      <c r="O67" s="100">
        <f t="shared" si="8"/>
        <v>0</v>
      </c>
      <c r="P67" s="329"/>
    </row>
    <row r="68" spans="1:16" ht="36" x14ac:dyDescent="0.25">
      <c r="A68" s="38">
        <v>1200</v>
      </c>
      <c r="B68" s="90" t="s">
        <v>64</v>
      </c>
      <c r="C68" s="358">
        <f t="shared" si="4"/>
        <v>0</v>
      </c>
      <c r="D68" s="229">
        <f>SUM(D69:D70)</f>
        <v>0</v>
      </c>
      <c r="E68" s="43">
        <f>SUM(E69:E70)</f>
        <v>0</v>
      </c>
      <c r="F68" s="230">
        <f>D68+E68</f>
        <v>0</v>
      </c>
      <c r="G68" s="229">
        <f>SUM(G69:G70)</f>
        <v>0</v>
      </c>
      <c r="H68" s="91">
        <f>SUM(H69:H70)</f>
        <v>0</v>
      </c>
      <c r="I68" s="101">
        <f t="shared" si="6"/>
        <v>0</v>
      </c>
      <c r="J68" s="229">
        <f>SUM(J69:J70)</f>
        <v>0</v>
      </c>
      <c r="K68" s="91">
        <f>SUM(K69:K70)</f>
        <v>0</v>
      </c>
      <c r="L68" s="101">
        <f t="shared" si="7"/>
        <v>0</v>
      </c>
      <c r="M68" s="109">
        <f>SUM(M69:M70)</f>
        <v>0</v>
      </c>
      <c r="N68" s="43">
        <f>SUM(N69:N70)</f>
        <v>0</v>
      </c>
      <c r="O68" s="101">
        <f t="shared" si="8"/>
        <v>0</v>
      </c>
      <c r="P68" s="327"/>
    </row>
    <row r="69" spans="1:16" ht="24" x14ac:dyDescent="0.25">
      <c r="A69" s="102">
        <v>1210</v>
      </c>
      <c r="B69" s="45" t="s">
        <v>65</v>
      </c>
      <c r="C69" s="359">
        <f t="shared" si="4"/>
        <v>0</v>
      </c>
      <c r="D69" s="232"/>
      <c r="E69" s="47"/>
      <c r="F69" s="127">
        <f t="shared" si="5"/>
        <v>0</v>
      </c>
      <c r="G69" s="232"/>
      <c r="H69" s="180"/>
      <c r="I69" s="95">
        <f t="shared" si="6"/>
        <v>0</v>
      </c>
      <c r="J69" s="232"/>
      <c r="K69" s="180"/>
      <c r="L69" s="95">
        <f t="shared" si="7"/>
        <v>0</v>
      </c>
      <c r="M69" s="275"/>
      <c r="N69" s="47"/>
      <c r="O69" s="95">
        <f t="shared" si="8"/>
        <v>0</v>
      </c>
      <c r="P69" s="324"/>
    </row>
    <row r="70" spans="1:16" ht="24" x14ac:dyDescent="0.25">
      <c r="A70" s="97">
        <v>1220</v>
      </c>
      <c r="B70" s="50" t="s">
        <v>66</v>
      </c>
      <c r="C70" s="343">
        <f t="shared" si="4"/>
        <v>0</v>
      </c>
      <c r="D70" s="234">
        <f>SUM(D71:D75)</f>
        <v>0</v>
      </c>
      <c r="E70" s="34">
        <f>SUM(E71:E75)</f>
        <v>0</v>
      </c>
      <c r="F70" s="131">
        <f t="shared" si="5"/>
        <v>0</v>
      </c>
      <c r="G70" s="234">
        <f>SUM(G71:G75)</f>
        <v>0</v>
      </c>
      <c r="H70" s="104">
        <f>SUM(H71:H75)</f>
        <v>0</v>
      </c>
      <c r="I70" s="98">
        <f t="shared" si="6"/>
        <v>0</v>
      </c>
      <c r="J70" s="234">
        <f>SUM(J71:J75)</f>
        <v>0</v>
      </c>
      <c r="K70" s="104">
        <f>SUM(K71:K75)</f>
        <v>0</v>
      </c>
      <c r="L70" s="98">
        <f t="shared" si="7"/>
        <v>0</v>
      </c>
      <c r="M70" s="119">
        <f>SUM(M71:M75)</f>
        <v>0</v>
      </c>
      <c r="N70" s="34">
        <f>SUM(N71:N75)</f>
        <v>0</v>
      </c>
      <c r="O70" s="98">
        <f t="shared" si="8"/>
        <v>0</v>
      </c>
      <c r="P70" s="351"/>
    </row>
    <row r="71" spans="1:16" ht="60" x14ac:dyDescent="0.25">
      <c r="A71" s="31">
        <v>1221</v>
      </c>
      <c r="B71" s="50" t="s">
        <v>296</v>
      </c>
      <c r="C71" s="343">
        <f t="shared" si="4"/>
        <v>0</v>
      </c>
      <c r="D71" s="233"/>
      <c r="E71" s="52"/>
      <c r="F71" s="126">
        <f t="shared" si="5"/>
        <v>0</v>
      </c>
      <c r="G71" s="233"/>
      <c r="H71" s="181"/>
      <c r="I71" s="96">
        <f t="shared" si="6"/>
        <v>0</v>
      </c>
      <c r="J71" s="233"/>
      <c r="K71" s="181"/>
      <c r="L71" s="96">
        <f t="shared" si="7"/>
        <v>0</v>
      </c>
      <c r="M71" s="110"/>
      <c r="N71" s="52"/>
      <c r="O71" s="96">
        <f t="shared" si="8"/>
        <v>0</v>
      </c>
      <c r="P71" s="351"/>
    </row>
    <row r="72" spans="1:16" x14ac:dyDescent="0.25">
      <c r="A72" s="31">
        <v>1223</v>
      </c>
      <c r="B72" s="50" t="s">
        <v>67</v>
      </c>
      <c r="C72" s="343">
        <f t="shared" si="4"/>
        <v>0</v>
      </c>
      <c r="D72" s="233"/>
      <c r="E72" s="52"/>
      <c r="F72" s="126">
        <f t="shared" si="5"/>
        <v>0</v>
      </c>
      <c r="G72" s="233"/>
      <c r="H72" s="181"/>
      <c r="I72" s="96">
        <f t="shared" si="6"/>
        <v>0</v>
      </c>
      <c r="J72" s="233"/>
      <c r="K72" s="181"/>
      <c r="L72" s="96">
        <f t="shared" si="7"/>
        <v>0</v>
      </c>
      <c r="M72" s="110"/>
      <c r="N72" s="52"/>
      <c r="O72" s="96">
        <f t="shared" si="8"/>
        <v>0</v>
      </c>
      <c r="P72" s="351"/>
    </row>
    <row r="73" spans="1:16" x14ac:dyDescent="0.25">
      <c r="A73" s="31">
        <v>1225</v>
      </c>
      <c r="B73" s="50" t="s">
        <v>293</v>
      </c>
      <c r="C73" s="343">
        <f t="shared" si="4"/>
        <v>0</v>
      </c>
      <c r="D73" s="233"/>
      <c r="E73" s="52"/>
      <c r="F73" s="126">
        <f t="shared" si="5"/>
        <v>0</v>
      </c>
      <c r="G73" s="233"/>
      <c r="H73" s="181"/>
      <c r="I73" s="96">
        <f t="shared" si="6"/>
        <v>0</v>
      </c>
      <c r="J73" s="233"/>
      <c r="K73" s="181"/>
      <c r="L73" s="96">
        <f t="shared" si="7"/>
        <v>0</v>
      </c>
      <c r="M73" s="110"/>
      <c r="N73" s="52"/>
      <c r="O73" s="96">
        <f t="shared" si="8"/>
        <v>0</v>
      </c>
      <c r="P73" s="351"/>
    </row>
    <row r="74" spans="1:16" ht="36" x14ac:dyDescent="0.25">
      <c r="A74" s="31">
        <v>1227</v>
      </c>
      <c r="B74" s="50" t="s">
        <v>68</v>
      </c>
      <c r="C74" s="343">
        <f t="shared" si="4"/>
        <v>0</v>
      </c>
      <c r="D74" s="233"/>
      <c r="E74" s="52"/>
      <c r="F74" s="126">
        <f t="shared" si="5"/>
        <v>0</v>
      </c>
      <c r="G74" s="233"/>
      <c r="H74" s="181"/>
      <c r="I74" s="96">
        <f t="shared" si="6"/>
        <v>0</v>
      </c>
      <c r="J74" s="233"/>
      <c r="K74" s="181"/>
      <c r="L74" s="96">
        <f t="shared" si="7"/>
        <v>0</v>
      </c>
      <c r="M74" s="110"/>
      <c r="N74" s="52"/>
      <c r="O74" s="96">
        <f t="shared" si="8"/>
        <v>0</v>
      </c>
      <c r="P74" s="351"/>
    </row>
    <row r="75" spans="1:16" ht="60" x14ac:dyDescent="0.25">
      <c r="A75" s="31">
        <v>1228</v>
      </c>
      <c r="B75" s="50" t="s">
        <v>297</v>
      </c>
      <c r="C75" s="343">
        <f t="shared" si="4"/>
        <v>0</v>
      </c>
      <c r="D75" s="233"/>
      <c r="E75" s="52"/>
      <c r="F75" s="126">
        <f t="shared" si="5"/>
        <v>0</v>
      </c>
      <c r="G75" s="233"/>
      <c r="H75" s="181"/>
      <c r="I75" s="96">
        <f t="shared" si="6"/>
        <v>0</v>
      </c>
      <c r="J75" s="233"/>
      <c r="K75" s="181"/>
      <c r="L75" s="96">
        <f t="shared" si="7"/>
        <v>0</v>
      </c>
      <c r="M75" s="110"/>
      <c r="N75" s="52"/>
      <c r="O75" s="96">
        <f t="shared" si="8"/>
        <v>0</v>
      </c>
      <c r="P75" s="351"/>
    </row>
    <row r="76" spans="1:16" ht="15" customHeight="1" x14ac:dyDescent="0.25">
      <c r="A76" s="87">
        <v>2000</v>
      </c>
      <c r="B76" s="87" t="s">
        <v>69</v>
      </c>
      <c r="C76" s="369">
        <f t="shared" si="4"/>
        <v>0</v>
      </c>
      <c r="D76" s="227">
        <f>SUM(D77,D84,D131,D165,D166,D173)</f>
        <v>0</v>
      </c>
      <c r="E76" s="88">
        <f>SUM(E77,E84,E131,E165,E166,E173)</f>
        <v>0</v>
      </c>
      <c r="F76" s="228">
        <f t="shared" si="5"/>
        <v>0</v>
      </c>
      <c r="G76" s="227">
        <f>SUM(G77,G84,G131,G165,G166,G173)</f>
        <v>0</v>
      </c>
      <c r="H76" s="178">
        <f>SUM(H77,H84,H131,H165,H166,H173)</f>
        <v>0</v>
      </c>
      <c r="I76" s="89">
        <f t="shared" si="6"/>
        <v>0</v>
      </c>
      <c r="J76" s="227">
        <f>SUM(J77,J84,J131,J165,J166,J173)</f>
        <v>0</v>
      </c>
      <c r="K76" s="178">
        <f>SUM(K77,K84,K131,K165,K166,K173)</f>
        <v>0</v>
      </c>
      <c r="L76" s="89">
        <f t="shared" si="7"/>
        <v>0</v>
      </c>
      <c r="M76" s="122">
        <f>SUM(M77,M84,M131,M165,M166,M173)</f>
        <v>0</v>
      </c>
      <c r="N76" s="88">
        <f>SUM(N77,N84,N131,N165,N166,N173)</f>
        <v>0</v>
      </c>
      <c r="O76" s="89">
        <f t="shared" si="8"/>
        <v>0</v>
      </c>
      <c r="P76" s="333"/>
    </row>
    <row r="77" spans="1:16" ht="36" customHeight="1" x14ac:dyDescent="0.25">
      <c r="A77" s="38">
        <v>2100</v>
      </c>
      <c r="B77" s="90" t="s">
        <v>298</v>
      </c>
      <c r="C77" s="358">
        <f t="shared" si="4"/>
        <v>0</v>
      </c>
      <c r="D77" s="229">
        <f>SUM(D78,D81)</f>
        <v>0</v>
      </c>
      <c r="E77" s="43">
        <f>SUM(E78,E81)</f>
        <v>0</v>
      </c>
      <c r="F77" s="230">
        <f t="shared" si="5"/>
        <v>0</v>
      </c>
      <c r="G77" s="229">
        <f>SUM(G78,G81)</f>
        <v>0</v>
      </c>
      <c r="H77" s="91">
        <f>SUM(H78,H81)</f>
        <v>0</v>
      </c>
      <c r="I77" s="101">
        <f t="shared" si="6"/>
        <v>0</v>
      </c>
      <c r="J77" s="229">
        <f>SUM(J78,J81)</f>
        <v>0</v>
      </c>
      <c r="K77" s="91">
        <f>SUM(K78,K81)</f>
        <v>0</v>
      </c>
      <c r="L77" s="101">
        <f t="shared" si="7"/>
        <v>0</v>
      </c>
      <c r="M77" s="109">
        <f>SUM(M78,M81)</f>
        <v>0</v>
      </c>
      <c r="N77" s="43">
        <f>SUM(N78,N81)</f>
        <v>0</v>
      </c>
      <c r="O77" s="101">
        <f t="shared" si="8"/>
        <v>0</v>
      </c>
      <c r="P77" s="327"/>
    </row>
    <row r="78" spans="1:16" ht="35.25" customHeight="1" x14ac:dyDescent="0.25">
      <c r="A78" s="102">
        <v>2110</v>
      </c>
      <c r="B78" s="45" t="s">
        <v>299</v>
      </c>
      <c r="C78" s="359">
        <f t="shared" si="4"/>
        <v>0</v>
      </c>
      <c r="D78" s="237">
        <f>SUM(D79:D80)</f>
        <v>0</v>
      </c>
      <c r="E78" s="60">
        <f>SUM(E79:E80)</f>
        <v>0</v>
      </c>
      <c r="F78" s="238">
        <f t="shared" si="5"/>
        <v>0</v>
      </c>
      <c r="G78" s="237">
        <f>SUM(G79:G80)</f>
        <v>0</v>
      </c>
      <c r="H78" s="183">
        <f>SUM(H79:H80)</f>
        <v>0</v>
      </c>
      <c r="I78" s="103">
        <f t="shared" si="6"/>
        <v>0</v>
      </c>
      <c r="J78" s="237">
        <f>SUM(J79:J80)</f>
        <v>0</v>
      </c>
      <c r="K78" s="183">
        <f>SUM(K79:K80)</f>
        <v>0</v>
      </c>
      <c r="L78" s="103">
        <f t="shared" si="7"/>
        <v>0</v>
      </c>
      <c r="M78" s="124">
        <f>SUM(M79:M80)</f>
        <v>0</v>
      </c>
      <c r="N78" s="60">
        <f>SUM(N79:N80)</f>
        <v>0</v>
      </c>
      <c r="O78" s="103">
        <f t="shared" si="8"/>
        <v>0</v>
      </c>
      <c r="P78" s="324"/>
    </row>
    <row r="79" spans="1:16" x14ac:dyDescent="0.25">
      <c r="A79" s="31">
        <v>2111</v>
      </c>
      <c r="B79" s="50" t="s">
        <v>70</v>
      </c>
      <c r="C79" s="343">
        <f t="shared" si="4"/>
        <v>0</v>
      </c>
      <c r="D79" s="233"/>
      <c r="E79" s="52"/>
      <c r="F79" s="126">
        <f t="shared" si="5"/>
        <v>0</v>
      </c>
      <c r="G79" s="233"/>
      <c r="H79" s="181"/>
      <c r="I79" s="96">
        <f t="shared" si="6"/>
        <v>0</v>
      </c>
      <c r="J79" s="233"/>
      <c r="K79" s="181"/>
      <c r="L79" s="96">
        <f t="shared" si="7"/>
        <v>0</v>
      </c>
      <c r="M79" s="110"/>
      <c r="N79" s="52"/>
      <c r="O79" s="96">
        <f t="shared" si="8"/>
        <v>0</v>
      </c>
      <c r="P79" s="351"/>
    </row>
    <row r="80" spans="1:16" ht="24" x14ac:dyDescent="0.25">
      <c r="A80" s="31">
        <v>2112</v>
      </c>
      <c r="B80" s="50" t="s">
        <v>300</v>
      </c>
      <c r="C80" s="343">
        <f t="shared" si="4"/>
        <v>0</v>
      </c>
      <c r="D80" s="233"/>
      <c r="E80" s="52"/>
      <c r="F80" s="126">
        <f t="shared" si="5"/>
        <v>0</v>
      </c>
      <c r="G80" s="233"/>
      <c r="H80" s="181"/>
      <c r="I80" s="96">
        <f t="shared" si="6"/>
        <v>0</v>
      </c>
      <c r="J80" s="233"/>
      <c r="K80" s="181"/>
      <c r="L80" s="96">
        <f t="shared" si="7"/>
        <v>0</v>
      </c>
      <c r="M80" s="110"/>
      <c r="N80" s="52"/>
      <c r="O80" s="96">
        <f t="shared" si="8"/>
        <v>0</v>
      </c>
      <c r="P80" s="351"/>
    </row>
    <row r="81" spans="1:16" ht="33" customHeight="1" x14ac:dyDescent="0.25">
      <c r="A81" s="97">
        <v>2120</v>
      </c>
      <c r="B81" s="50" t="s">
        <v>301</v>
      </c>
      <c r="C81" s="343">
        <f t="shared" si="4"/>
        <v>0</v>
      </c>
      <c r="D81" s="234">
        <f>SUM(D82:D83)</f>
        <v>0</v>
      </c>
      <c r="E81" s="34">
        <f>SUM(E82:E83)</f>
        <v>0</v>
      </c>
      <c r="F81" s="131">
        <f t="shared" si="5"/>
        <v>0</v>
      </c>
      <c r="G81" s="234">
        <f>SUM(G82:G83)</f>
        <v>0</v>
      </c>
      <c r="H81" s="104">
        <f>SUM(H82:H83)</f>
        <v>0</v>
      </c>
      <c r="I81" s="98">
        <f t="shared" si="6"/>
        <v>0</v>
      </c>
      <c r="J81" s="234">
        <f>SUM(J82:J83)</f>
        <v>0</v>
      </c>
      <c r="K81" s="104">
        <f>SUM(K82:K83)</f>
        <v>0</v>
      </c>
      <c r="L81" s="98">
        <f t="shared" si="7"/>
        <v>0</v>
      </c>
      <c r="M81" s="119">
        <f>SUM(M82:M83)</f>
        <v>0</v>
      </c>
      <c r="N81" s="34">
        <f>SUM(N82:N83)</f>
        <v>0</v>
      </c>
      <c r="O81" s="98">
        <f t="shared" si="8"/>
        <v>0</v>
      </c>
      <c r="P81" s="351"/>
    </row>
    <row r="82" spans="1:16" x14ac:dyDescent="0.25">
      <c r="A82" s="31">
        <v>2121</v>
      </c>
      <c r="B82" s="50" t="s">
        <v>70</v>
      </c>
      <c r="C82" s="343">
        <f t="shared" si="4"/>
        <v>0</v>
      </c>
      <c r="D82" s="233"/>
      <c r="E82" s="52"/>
      <c r="F82" s="126">
        <f t="shared" si="5"/>
        <v>0</v>
      </c>
      <c r="G82" s="233"/>
      <c r="H82" s="181"/>
      <c r="I82" s="96">
        <f t="shared" si="6"/>
        <v>0</v>
      </c>
      <c r="J82" s="233"/>
      <c r="K82" s="181"/>
      <c r="L82" s="96">
        <f t="shared" si="7"/>
        <v>0</v>
      </c>
      <c r="M82" s="110"/>
      <c r="N82" s="52"/>
      <c r="O82" s="96">
        <f t="shared" si="8"/>
        <v>0</v>
      </c>
      <c r="P82" s="351"/>
    </row>
    <row r="83" spans="1:16" ht="24" x14ac:dyDescent="0.25">
      <c r="A83" s="31">
        <v>2122</v>
      </c>
      <c r="B83" s="50" t="s">
        <v>300</v>
      </c>
      <c r="C83" s="343">
        <f t="shared" si="4"/>
        <v>0</v>
      </c>
      <c r="D83" s="233"/>
      <c r="E83" s="52"/>
      <c r="F83" s="126">
        <f t="shared" si="5"/>
        <v>0</v>
      </c>
      <c r="G83" s="233"/>
      <c r="H83" s="181"/>
      <c r="I83" s="96">
        <f t="shared" si="6"/>
        <v>0</v>
      </c>
      <c r="J83" s="233"/>
      <c r="K83" s="181"/>
      <c r="L83" s="96">
        <f t="shared" si="7"/>
        <v>0</v>
      </c>
      <c r="M83" s="110"/>
      <c r="N83" s="52"/>
      <c r="O83" s="96">
        <f t="shared" si="8"/>
        <v>0</v>
      </c>
      <c r="P83" s="351"/>
    </row>
    <row r="84" spans="1:16" x14ac:dyDescent="0.25">
      <c r="A84" s="38">
        <v>2200</v>
      </c>
      <c r="B84" s="90" t="s">
        <v>71</v>
      </c>
      <c r="C84" s="344">
        <f t="shared" si="4"/>
        <v>0</v>
      </c>
      <c r="D84" s="229">
        <f>SUM(D85,D90,D96,D104,D113,D117,D123,D129)</f>
        <v>0</v>
      </c>
      <c r="E84" s="43">
        <f>SUM(E85,E90,E96,E104,E113,E117,E123,E129)</f>
        <v>0</v>
      </c>
      <c r="F84" s="230">
        <f t="shared" si="5"/>
        <v>0</v>
      </c>
      <c r="G84" s="229">
        <f>SUM(G85,G90,G96,G104,G113,G117,G123,G129)</f>
        <v>0</v>
      </c>
      <c r="H84" s="91">
        <f>SUM(H85,H90,H96,H104,H113,H117,H123,H129)</f>
        <v>0</v>
      </c>
      <c r="I84" s="101">
        <f t="shared" si="6"/>
        <v>0</v>
      </c>
      <c r="J84" s="229">
        <f>SUM(J85,J90,J96,J104,J113,J117,J123,J129)</f>
        <v>0</v>
      </c>
      <c r="K84" s="91">
        <f>SUM(K85,K90,K96,K104,K113,K117,K123,K129)</f>
        <v>0</v>
      </c>
      <c r="L84" s="101">
        <f t="shared" si="7"/>
        <v>0</v>
      </c>
      <c r="M84" s="121">
        <f>SUM(M85,M90,M96,M104,M113,M117,M123,M129)</f>
        <v>0</v>
      </c>
      <c r="N84" s="55">
        <f>SUM(N85,N90,N96,N104,N113,N117,N123,N129)</f>
        <v>0</v>
      </c>
      <c r="O84" s="265">
        <f t="shared" si="8"/>
        <v>0</v>
      </c>
      <c r="P84" s="335"/>
    </row>
    <row r="85" spans="1:16" ht="24" x14ac:dyDescent="0.25">
      <c r="A85" s="92">
        <v>2210</v>
      </c>
      <c r="B85" s="69" t="s">
        <v>72</v>
      </c>
      <c r="C85" s="364">
        <f t="shared" si="4"/>
        <v>0</v>
      </c>
      <c r="D85" s="115">
        <f>SUM(D86:D89)</f>
        <v>0</v>
      </c>
      <c r="E85" s="93">
        <f>SUM(E86:E89)</f>
        <v>0</v>
      </c>
      <c r="F85" s="231">
        <f t="shared" si="5"/>
        <v>0</v>
      </c>
      <c r="G85" s="115">
        <f>SUM(G86:G89)</f>
        <v>0</v>
      </c>
      <c r="H85" s="179">
        <f>SUM(H86:H89)</f>
        <v>0</v>
      </c>
      <c r="I85" s="94">
        <f t="shared" si="6"/>
        <v>0</v>
      </c>
      <c r="J85" s="115">
        <f>SUM(J86:J89)</f>
        <v>0</v>
      </c>
      <c r="K85" s="179">
        <f>SUM(K86:K89)</f>
        <v>0</v>
      </c>
      <c r="L85" s="94">
        <f t="shared" si="7"/>
        <v>0</v>
      </c>
      <c r="M85" s="120">
        <f>SUM(M86:M89)</f>
        <v>0</v>
      </c>
      <c r="N85" s="93">
        <f>SUM(N86:N89)</f>
        <v>0</v>
      </c>
      <c r="O85" s="94">
        <f t="shared" si="8"/>
        <v>0</v>
      </c>
      <c r="P85" s="329"/>
    </row>
    <row r="86" spans="1:16" ht="24" x14ac:dyDescent="0.25">
      <c r="A86" s="27">
        <v>2211</v>
      </c>
      <c r="B86" s="45" t="s">
        <v>73</v>
      </c>
      <c r="C86" s="343">
        <f t="shared" si="4"/>
        <v>0</v>
      </c>
      <c r="D86" s="232"/>
      <c r="E86" s="47"/>
      <c r="F86" s="127">
        <f t="shared" si="5"/>
        <v>0</v>
      </c>
      <c r="G86" s="232"/>
      <c r="H86" s="180"/>
      <c r="I86" s="95">
        <f t="shared" si="6"/>
        <v>0</v>
      </c>
      <c r="J86" s="232"/>
      <c r="K86" s="180"/>
      <c r="L86" s="95">
        <f t="shared" si="7"/>
        <v>0</v>
      </c>
      <c r="M86" s="275"/>
      <c r="N86" s="47"/>
      <c r="O86" s="95">
        <f t="shared" si="8"/>
        <v>0</v>
      </c>
      <c r="P86" s="324"/>
    </row>
    <row r="87" spans="1:16" ht="36" x14ac:dyDescent="0.25">
      <c r="A87" s="31">
        <v>2212</v>
      </c>
      <c r="B87" s="50" t="s">
        <v>74</v>
      </c>
      <c r="C87" s="343">
        <f t="shared" si="4"/>
        <v>0</v>
      </c>
      <c r="D87" s="233"/>
      <c r="E87" s="52"/>
      <c r="F87" s="126">
        <f t="shared" si="5"/>
        <v>0</v>
      </c>
      <c r="G87" s="233"/>
      <c r="H87" s="181"/>
      <c r="I87" s="96">
        <f t="shared" si="6"/>
        <v>0</v>
      </c>
      <c r="J87" s="233"/>
      <c r="K87" s="181"/>
      <c r="L87" s="96">
        <f t="shared" si="7"/>
        <v>0</v>
      </c>
      <c r="M87" s="110"/>
      <c r="N87" s="52"/>
      <c r="O87" s="96">
        <f t="shared" si="8"/>
        <v>0</v>
      </c>
      <c r="P87" s="351"/>
    </row>
    <row r="88" spans="1:16" ht="24" x14ac:dyDescent="0.25">
      <c r="A88" s="31">
        <v>2214</v>
      </c>
      <c r="B88" s="50" t="s">
        <v>75</v>
      </c>
      <c r="C88" s="343">
        <f t="shared" si="4"/>
        <v>0</v>
      </c>
      <c r="D88" s="233"/>
      <c r="E88" s="52"/>
      <c r="F88" s="126">
        <f t="shared" si="5"/>
        <v>0</v>
      </c>
      <c r="G88" s="233"/>
      <c r="H88" s="181"/>
      <c r="I88" s="96">
        <f t="shared" si="6"/>
        <v>0</v>
      </c>
      <c r="J88" s="233"/>
      <c r="K88" s="181"/>
      <c r="L88" s="96">
        <f t="shared" si="7"/>
        <v>0</v>
      </c>
      <c r="M88" s="110"/>
      <c r="N88" s="52"/>
      <c r="O88" s="96">
        <f t="shared" si="8"/>
        <v>0</v>
      </c>
      <c r="P88" s="351"/>
    </row>
    <row r="89" spans="1:16" x14ac:dyDescent="0.25">
      <c r="A89" s="31">
        <v>2219</v>
      </c>
      <c r="B89" s="50" t="s">
        <v>76</v>
      </c>
      <c r="C89" s="343">
        <f t="shared" si="4"/>
        <v>0</v>
      </c>
      <c r="D89" s="233"/>
      <c r="E89" s="52"/>
      <c r="F89" s="126">
        <f t="shared" si="5"/>
        <v>0</v>
      </c>
      <c r="G89" s="233"/>
      <c r="H89" s="181"/>
      <c r="I89" s="96">
        <f t="shared" si="6"/>
        <v>0</v>
      </c>
      <c r="J89" s="233"/>
      <c r="K89" s="181"/>
      <c r="L89" s="96">
        <f t="shared" si="7"/>
        <v>0</v>
      </c>
      <c r="M89" s="110"/>
      <c r="N89" s="52"/>
      <c r="O89" s="96">
        <f t="shared" si="8"/>
        <v>0</v>
      </c>
      <c r="P89" s="351"/>
    </row>
    <row r="90" spans="1:16" ht="24" x14ac:dyDescent="0.25">
      <c r="A90" s="97">
        <v>2220</v>
      </c>
      <c r="B90" s="50" t="s">
        <v>77</v>
      </c>
      <c r="C90" s="343">
        <f t="shared" si="4"/>
        <v>0</v>
      </c>
      <c r="D90" s="234">
        <f>SUM(D91:D95)</f>
        <v>0</v>
      </c>
      <c r="E90" s="34">
        <f>SUM(E91:E95)</f>
        <v>0</v>
      </c>
      <c r="F90" s="131">
        <f t="shared" si="5"/>
        <v>0</v>
      </c>
      <c r="G90" s="234">
        <f>SUM(G91:G95)</f>
        <v>0</v>
      </c>
      <c r="H90" s="104">
        <f>SUM(H91:H95)</f>
        <v>0</v>
      </c>
      <c r="I90" s="98">
        <f t="shared" si="6"/>
        <v>0</v>
      </c>
      <c r="J90" s="234">
        <f>SUM(J91:J95)</f>
        <v>0</v>
      </c>
      <c r="K90" s="104">
        <f>SUM(K91:K95)</f>
        <v>0</v>
      </c>
      <c r="L90" s="98">
        <f t="shared" si="7"/>
        <v>0</v>
      </c>
      <c r="M90" s="119">
        <f>SUM(M91:M95)</f>
        <v>0</v>
      </c>
      <c r="N90" s="34">
        <f>SUM(N91:N95)</f>
        <v>0</v>
      </c>
      <c r="O90" s="98">
        <f t="shared" si="8"/>
        <v>0</v>
      </c>
      <c r="P90" s="351"/>
    </row>
    <row r="91" spans="1:16" x14ac:dyDescent="0.25">
      <c r="A91" s="31">
        <v>2221</v>
      </c>
      <c r="B91" s="50" t="s">
        <v>78</v>
      </c>
      <c r="C91" s="343">
        <f t="shared" si="4"/>
        <v>0</v>
      </c>
      <c r="D91" s="233"/>
      <c r="E91" s="52"/>
      <c r="F91" s="126">
        <f t="shared" si="5"/>
        <v>0</v>
      </c>
      <c r="G91" s="233"/>
      <c r="H91" s="181"/>
      <c r="I91" s="96">
        <f t="shared" si="6"/>
        <v>0</v>
      </c>
      <c r="J91" s="233"/>
      <c r="K91" s="181"/>
      <c r="L91" s="96">
        <f t="shared" si="7"/>
        <v>0</v>
      </c>
      <c r="M91" s="110"/>
      <c r="N91" s="52"/>
      <c r="O91" s="96">
        <f t="shared" si="8"/>
        <v>0</v>
      </c>
      <c r="P91" s="351"/>
    </row>
    <row r="92" spans="1:16" x14ac:dyDescent="0.25">
      <c r="A92" s="31">
        <v>2222</v>
      </c>
      <c r="B92" s="50" t="s">
        <v>79</v>
      </c>
      <c r="C92" s="343">
        <f t="shared" si="4"/>
        <v>0</v>
      </c>
      <c r="D92" s="233"/>
      <c r="E92" s="52"/>
      <c r="F92" s="126">
        <f t="shared" si="5"/>
        <v>0</v>
      </c>
      <c r="G92" s="233"/>
      <c r="H92" s="181"/>
      <c r="I92" s="96">
        <f t="shared" si="6"/>
        <v>0</v>
      </c>
      <c r="J92" s="233"/>
      <c r="K92" s="181"/>
      <c r="L92" s="96">
        <f t="shared" si="7"/>
        <v>0</v>
      </c>
      <c r="M92" s="110"/>
      <c r="N92" s="52"/>
      <c r="O92" s="96">
        <f t="shared" si="8"/>
        <v>0</v>
      </c>
      <c r="P92" s="351"/>
    </row>
    <row r="93" spans="1:16" x14ac:dyDescent="0.25">
      <c r="A93" s="31">
        <v>2223</v>
      </c>
      <c r="B93" s="50" t="s">
        <v>80</v>
      </c>
      <c r="C93" s="343">
        <f t="shared" si="4"/>
        <v>0</v>
      </c>
      <c r="D93" s="233"/>
      <c r="E93" s="52"/>
      <c r="F93" s="126">
        <f t="shared" si="5"/>
        <v>0</v>
      </c>
      <c r="G93" s="233"/>
      <c r="H93" s="181"/>
      <c r="I93" s="96">
        <f t="shared" si="6"/>
        <v>0</v>
      </c>
      <c r="J93" s="233"/>
      <c r="K93" s="181"/>
      <c r="L93" s="96">
        <f t="shared" si="7"/>
        <v>0</v>
      </c>
      <c r="M93" s="110"/>
      <c r="N93" s="52"/>
      <c r="O93" s="96">
        <f t="shared" si="8"/>
        <v>0</v>
      </c>
      <c r="P93" s="351"/>
    </row>
    <row r="94" spans="1:16" ht="11.25" customHeight="1" x14ac:dyDescent="0.25">
      <c r="A94" s="31">
        <v>2224</v>
      </c>
      <c r="B94" s="50" t="s">
        <v>302</v>
      </c>
      <c r="C94" s="343">
        <f t="shared" si="4"/>
        <v>0</v>
      </c>
      <c r="D94" s="233"/>
      <c r="E94" s="52"/>
      <c r="F94" s="126">
        <f t="shared" si="5"/>
        <v>0</v>
      </c>
      <c r="G94" s="233"/>
      <c r="H94" s="181"/>
      <c r="I94" s="96">
        <f t="shared" si="6"/>
        <v>0</v>
      </c>
      <c r="J94" s="233"/>
      <c r="K94" s="181"/>
      <c r="L94" s="96">
        <f t="shared" si="7"/>
        <v>0</v>
      </c>
      <c r="M94" s="110"/>
      <c r="N94" s="52"/>
      <c r="O94" s="96">
        <f t="shared" si="8"/>
        <v>0</v>
      </c>
      <c r="P94" s="351"/>
    </row>
    <row r="95" spans="1:16" ht="24" x14ac:dyDescent="0.25">
      <c r="A95" s="31">
        <v>2229</v>
      </c>
      <c r="B95" s="50" t="s">
        <v>81</v>
      </c>
      <c r="C95" s="343">
        <f t="shared" si="4"/>
        <v>0</v>
      </c>
      <c r="D95" s="233"/>
      <c r="E95" s="52"/>
      <c r="F95" s="126">
        <f t="shared" si="5"/>
        <v>0</v>
      </c>
      <c r="G95" s="233"/>
      <c r="H95" s="181"/>
      <c r="I95" s="96">
        <f t="shared" si="6"/>
        <v>0</v>
      </c>
      <c r="J95" s="233"/>
      <c r="K95" s="181"/>
      <c r="L95" s="96">
        <f t="shared" si="7"/>
        <v>0</v>
      </c>
      <c r="M95" s="110"/>
      <c r="N95" s="52"/>
      <c r="O95" s="96">
        <f t="shared" si="8"/>
        <v>0</v>
      </c>
      <c r="P95" s="351"/>
    </row>
    <row r="96" spans="1:16" ht="36" x14ac:dyDescent="0.25">
      <c r="A96" s="97">
        <v>2230</v>
      </c>
      <c r="B96" s="50" t="s">
        <v>82</v>
      </c>
      <c r="C96" s="343">
        <f t="shared" si="4"/>
        <v>0</v>
      </c>
      <c r="D96" s="234">
        <f>SUM(D97:D103)</f>
        <v>0</v>
      </c>
      <c r="E96" s="34">
        <f>SUM(E97:E103)</f>
        <v>0</v>
      </c>
      <c r="F96" s="131">
        <f t="shared" si="5"/>
        <v>0</v>
      </c>
      <c r="G96" s="234">
        <f>SUM(G97:G103)</f>
        <v>0</v>
      </c>
      <c r="H96" s="104">
        <f>SUM(H97:H103)</f>
        <v>0</v>
      </c>
      <c r="I96" s="98">
        <f t="shared" si="6"/>
        <v>0</v>
      </c>
      <c r="J96" s="234">
        <f>SUM(J97:J103)</f>
        <v>0</v>
      </c>
      <c r="K96" s="104">
        <f>SUM(K97:K103)</f>
        <v>0</v>
      </c>
      <c r="L96" s="98">
        <f t="shared" si="7"/>
        <v>0</v>
      </c>
      <c r="M96" s="119">
        <f>SUM(M97:M103)</f>
        <v>0</v>
      </c>
      <c r="N96" s="34">
        <f>SUM(N97:N103)</f>
        <v>0</v>
      </c>
      <c r="O96" s="98">
        <f t="shared" si="8"/>
        <v>0</v>
      </c>
      <c r="P96" s="351"/>
    </row>
    <row r="97" spans="1:16" ht="24" x14ac:dyDescent="0.25">
      <c r="A97" s="31">
        <v>2231</v>
      </c>
      <c r="B97" s="50" t="s">
        <v>303</v>
      </c>
      <c r="C97" s="343">
        <f t="shared" si="4"/>
        <v>0</v>
      </c>
      <c r="D97" s="233"/>
      <c r="E97" s="52"/>
      <c r="F97" s="126">
        <f t="shared" si="5"/>
        <v>0</v>
      </c>
      <c r="G97" s="233"/>
      <c r="H97" s="181"/>
      <c r="I97" s="96">
        <f t="shared" si="6"/>
        <v>0</v>
      </c>
      <c r="J97" s="233"/>
      <c r="K97" s="181"/>
      <c r="L97" s="96">
        <f t="shared" si="7"/>
        <v>0</v>
      </c>
      <c r="M97" s="110"/>
      <c r="N97" s="52"/>
      <c r="O97" s="96">
        <f t="shared" si="8"/>
        <v>0</v>
      </c>
      <c r="P97" s="351"/>
    </row>
    <row r="98" spans="1:16" ht="36" x14ac:dyDescent="0.25">
      <c r="A98" s="31">
        <v>2232</v>
      </c>
      <c r="B98" s="50" t="s">
        <v>83</v>
      </c>
      <c r="C98" s="343">
        <f t="shared" si="4"/>
        <v>0</v>
      </c>
      <c r="D98" s="233"/>
      <c r="E98" s="52"/>
      <c r="F98" s="126">
        <f t="shared" si="5"/>
        <v>0</v>
      </c>
      <c r="G98" s="233"/>
      <c r="H98" s="181"/>
      <c r="I98" s="96">
        <f t="shared" si="6"/>
        <v>0</v>
      </c>
      <c r="J98" s="233"/>
      <c r="K98" s="181"/>
      <c r="L98" s="96">
        <f t="shared" si="7"/>
        <v>0</v>
      </c>
      <c r="M98" s="110"/>
      <c r="N98" s="52"/>
      <c r="O98" s="96">
        <f t="shared" si="8"/>
        <v>0</v>
      </c>
      <c r="P98" s="351"/>
    </row>
    <row r="99" spans="1:16" ht="24" x14ac:dyDescent="0.25">
      <c r="A99" s="27">
        <v>2233</v>
      </c>
      <c r="B99" s="45" t="s">
        <v>84</v>
      </c>
      <c r="C99" s="343">
        <f t="shared" si="4"/>
        <v>0</v>
      </c>
      <c r="D99" s="232"/>
      <c r="E99" s="47"/>
      <c r="F99" s="127">
        <f t="shared" si="5"/>
        <v>0</v>
      </c>
      <c r="G99" s="232"/>
      <c r="H99" s="180"/>
      <c r="I99" s="95">
        <f t="shared" si="6"/>
        <v>0</v>
      </c>
      <c r="J99" s="232"/>
      <c r="K99" s="180"/>
      <c r="L99" s="95">
        <f t="shared" si="7"/>
        <v>0</v>
      </c>
      <c r="M99" s="275"/>
      <c r="N99" s="47"/>
      <c r="O99" s="95">
        <f t="shared" si="8"/>
        <v>0</v>
      </c>
      <c r="P99" s="324"/>
    </row>
    <row r="100" spans="1:16" ht="36" x14ac:dyDescent="0.25">
      <c r="A100" s="31">
        <v>2234</v>
      </c>
      <c r="B100" s="50" t="s">
        <v>85</v>
      </c>
      <c r="C100" s="343">
        <f t="shared" si="4"/>
        <v>0</v>
      </c>
      <c r="D100" s="233"/>
      <c r="E100" s="52"/>
      <c r="F100" s="126">
        <f t="shared" si="5"/>
        <v>0</v>
      </c>
      <c r="G100" s="233"/>
      <c r="H100" s="181"/>
      <c r="I100" s="96">
        <f t="shared" si="6"/>
        <v>0</v>
      </c>
      <c r="J100" s="233"/>
      <c r="K100" s="181"/>
      <c r="L100" s="96">
        <f t="shared" si="7"/>
        <v>0</v>
      </c>
      <c r="M100" s="110"/>
      <c r="N100" s="52"/>
      <c r="O100" s="96">
        <f t="shared" si="8"/>
        <v>0</v>
      </c>
      <c r="P100" s="351"/>
    </row>
    <row r="101" spans="1:16" ht="24" x14ac:dyDescent="0.25">
      <c r="A101" s="31">
        <v>2235</v>
      </c>
      <c r="B101" s="50" t="s">
        <v>304</v>
      </c>
      <c r="C101" s="343">
        <f t="shared" si="4"/>
        <v>0</v>
      </c>
      <c r="D101" s="233"/>
      <c r="E101" s="52"/>
      <c r="F101" s="126">
        <f t="shared" si="5"/>
        <v>0</v>
      </c>
      <c r="G101" s="233"/>
      <c r="H101" s="181"/>
      <c r="I101" s="96">
        <f t="shared" si="6"/>
        <v>0</v>
      </c>
      <c r="J101" s="233"/>
      <c r="K101" s="181"/>
      <c r="L101" s="96">
        <f t="shared" si="7"/>
        <v>0</v>
      </c>
      <c r="M101" s="110"/>
      <c r="N101" s="52"/>
      <c r="O101" s="96">
        <f t="shared" si="8"/>
        <v>0</v>
      </c>
      <c r="P101" s="351"/>
    </row>
    <row r="102" spans="1:16" x14ac:dyDescent="0.25">
      <c r="A102" s="31">
        <v>2236</v>
      </c>
      <c r="B102" s="50" t="s">
        <v>86</v>
      </c>
      <c r="C102" s="343">
        <f t="shared" si="4"/>
        <v>0</v>
      </c>
      <c r="D102" s="233"/>
      <c r="E102" s="52"/>
      <c r="F102" s="126">
        <f t="shared" si="5"/>
        <v>0</v>
      </c>
      <c r="G102" s="233"/>
      <c r="H102" s="181"/>
      <c r="I102" s="96">
        <f t="shared" si="6"/>
        <v>0</v>
      </c>
      <c r="J102" s="233"/>
      <c r="K102" s="181"/>
      <c r="L102" s="96">
        <f t="shared" si="7"/>
        <v>0</v>
      </c>
      <c r="M102" s="110"/>
      <c r="N102" s="52"/>
      <c r="O102" s="96">
        <f t="shared" si="8"/>
        <v>0</v>
      </c>
      <c r="P102" s="351"/>
    </row>
    <row r="103" spans="1:16" ht="24" x14ac:dyDescent="0.25">
      <c r="A103" s="31">
        <v>2239</v>
      </c>
      <c r="B103" s="50" t="s">
        <v>87</v>
      </c>
      <c r="C103" s="343">
        <f t="shared" si="4"/>
        <v>0</v>
      </c>
      <c r="D103" s="233"/>
      <c r="E103" s="52"/>
      <c r="F103" s="126">
        <f t="shared" si="5"/>
        <v>0</v>
      </c>
      <c r="G103" s="233"/>
      <c r="H103" s="181"/>
      <c r="I103" s="96">
        <f t="shared" si="6"/>
        <v>0</v>
      </c>
      <c r="J103" s="233"/>
      <c r="K103" s="181"/>
      <c r="L103" s="96">
        <f t="shared" si="7"/>
        <v>0</v>
      </c>
      <c r="M103" s="110"/>
      <c r="N103" s="52"/>
      <c r="O103" s="96">
        <f t="shared" si="8"/>
        <v>0</v>
      </c>
      <c r="P103" s="351"/>
    </row>
    <row r="104" spans="1:16" ht="36" x14ac:dyDescent="0.25">
      <c r="A104" s="97">
        <v>2240</v>
      </c>
      <c r="B104" s="50" t="s">
        <v>305</v>
      </c>
      <c r="C104" s="343">
        <f t="shared" si="4"/>
        <v>0</v>
      </c>
      <c r="D104" s="234">
        <f>SUM(D105:D112)</f>
        <v>0</v>
      </c>
      <c r="E104" s="34">
        <f>SUM(E105:E112)</f>
        <v>0</v>
      </c>
      <c r="F104" s="131">
        <f t="shared" si="5"/>
        <v>0</v>
      </c>
      <c r="G104" s="234">
        <f>SUM(G105:G112)</f>
        <v>0</v>
      </c>
      <c r="H104" s="104">
        <f>SUM(H105:H112)</f>
        <v>0</v>
      </c>
      <c r="I104" s="98">
        <f t="shared" si="6"/>
        <v>0</v>
      </c>
      <c r="J104" s="234">
        <f>SUM(J105:J112)</f>
        <v>0</v>
      </c>
      <c r="K104" s="104">
        <f>SUM(K105:K112)</f>
        <v>0</v>
      </c>
      <c r="L104" s="98">
        <f t="shared" si="7"/>
        <v>0</v>
      </c>
      <c r="M104" s="119">
        <f>SUM(M105:M112)</f>
        <v>0</v>
      </c>
      <c r="N104" s="34">
        <f>SUM(N105:N112)</f>
        <v>0</v>
      </c>
      <c r="O104" s="98">
        <f t="shared" si="8"/>
        <v>0</v>
      </c>
      <c r="P104" s="351"/>
    </row>
    <row r="105" spans="1:16" x14ac:dyDescent="0.25">
      <c r="A105" s="31">
        <v>2241</v>
      </c>
      <c r="B105" s="50" t="s">
        <v>88</v>
      </c>
      <c r="C105" s="343">
        <f t="shared" si="4"/>
        <v>0</v>
      </c>
      <c r="D105" s="233"/>
      <c r="E105" s="52"/>
      <c r="F105" s="126">
        <f t="shared" si="5"/>
        <v>0</v>
      </c>
      <c r="G105" s="233"/>
      <c r="H105" s="181"/>
      <c r="I105" s="96">
        <f t="shared" si="6"/>
        <v>0</v>
      </c>
      <c r="J105" s="233"/>
      <c r="K105" s="181"/>
      <c r="L105" s="96">
        <f t="shared" si="7"/>
        <v>0</v>
      </c>
      <c r="M105" s="110"/>
      <c r="N105" s="52"/>
      <c r="O105" s="96">
        <f t="shared" si="8"/>
        <v>0</v>
      </c>
      <c r="P105" s="351"/>
    </row>
    <row r="106" spans="1:16" ht="24" x14ac:dyDescent="0.25">
      <c r="A106" s="31">
        <v>2242</v>
      </c>
      <c r="B106" s="50" t="s">
        <v>89</v>
      </c>
      <c r="C106" s="343">
        <f t="shared" si="4"/>
        <v>0</v>
      </c>
      <c r="D106" s="233"/>
      <c r="E106" s="52"/>
      <c r="F106" s="126">
        <f t="shared" si="5"/>
        <v>0</v>
      </c>
      <c r="G106" s="233"/>
      <c r="H106" s="181"/>
      <c r="I106" s="96">
        <f t="shared" si="6"/>
        <v>0</v>
      </c>
      <c r="J106" s="233"/>
      <c r="K106" s="181"/>
      <c r="L106" s="96">
        <f t="shared" si="7"/>
        <v>0</v>
      </c>
      <c r="M106" s="110"/>
      <c r="N106" s="52"/>
      <c r="O106" s="96">
        <f t="shared" si="8"/>
        <v>0</v>
      </c>
      <c r="P106" s="351"/>
    </row>
    <row r="107" spans="1:16" ht="24" x14ac:dyDescent="0.25">
      <c r="A107" s="31">
        <v>2243</v>
      </c>
      <c r="B107" s="50" t="s">
        <v>90</v>
      </c>
      <c r="C107" s="343">
        <f t="shared" si="4"/>
        <v>0</v>
      </c>
      <c r="D107" s="233"/>
      <c r="E107" s="52"/>
      <c r="F107" s="126">
        <f t="shared" si="5"/>
        <v>0</v>
      </c>
      <c r="G107" s="233"/>
      <c r="H107" s="181"/>
      <c r="I107" s="96">
        <f t="shared" si="6"/>
        <v>0</v>
      </c>
      <c r="J107" s="233"/>
      <c r="K107" s="181"/>
      <c r="L107" s="96">
        <f t="shared" si="7"/>
        <v>0</v>
      </c>
      <c r="M107" s="110"/>
      <c r="N107" s="52"/>
      <c r="O107" s="96">
        <f t="shared" si="8"/>
        <v>0</v>
      </c>
      <c r="P107" s="351"/>
    </row>
    <row r="108" spans="1:16" x14ac:dyDescent="0.25">
      <c r="A108" s="31">
        <v>2244</v>
      </c>
      <c r="B108" s="50" t="s">
        <v>306</v>
      </c>
      <c r="C108" s="343">
        <f t="shared" si="4"/>
        <v>0</v>
      </c>
      <c r="D108" s="233"/>
      <c r="E108" s="52"/>
      <c r="F108" s="126">
        <f t="shared" si="5"/>
        <v>0</v>
      </c>
      <c r="G108" s="233"/>
      <c r="H108" s="181"/>
      <c r="I108" s="96">
        <f t="shared" si="6"/>
        <v>0</v>
      </c>
      <c r="J108" s="233"/>
      <c r="K108" s="181"/>
      <c r="L108" s="96">
        <f t="shared" si="7"/>
        <v>0</v>
      </c>
      <c r="M108" s="110"/>
      <c r="N108" s="52"/>
      <c r="O108" s="96">
        <f t="shared" si="8"/>
        <v>0</v>
      </c>
      <c r="P108" s="351"/>
    </row>
    <row r="109" spans="1:16" ht="24" x14ac:dyDescent="0.25">
      <c r="A109" s="31">
        <v>2246</v>
      </c>
      <c r="B109" s="50" t="s">
        <v>91</v>
      </c>
      <c r="C109" s="343">
        <f t="shared" si="4"/>
        <v>0</v>
      </c>
      <c r="D109" s="233"/>
      <c r="E109" s="52"/>
      <c r="F109" s="126">
        <f t="shared" si="5"/>
        <v>0</v>
      </c>
      <c r="G109" s="233"/>
      <c r="H109" s="181"/>
      <c r="I109" s="96">
        <f t="shared" si="6"/>
        <v>0</v>
      </c>
      <c r="J109" s="233"/>
      <c r="K109" s="181"/>
      <c r="L109" s="96">
        <f t="shared" si="7"/>
        <v>0</v>
      </c>
      <c r="M109" s="110"/>
      <c r="N109" s="52"/>
      <c r="O109" s="96">
        <f t="shared" si="8"/>
        <v>0</v>
      </c>
      <c r="P109" s="351"/>
    </row>
    <row r="110" spans="1:16" x14ac:dyDescent="0.25">
      <c r="A110" s="31">
        <v>2247</v>
      </c>
      <c r="B110" s="50" t="s">
        <v>92</v>
      </c>
      <c r="C110" s="343">
        <f t="shared" si="4"/>
        <v>0</v>
      </c>
      <c r="D110" s="233"/>
      <c r="E110" s="52"/>
      <c r="F110" s="126">
        <f t="shared" si="5"/>
        <v>0</v>
      </c>
      <c r="G110" s="233"/>
      <c r="H110" s="181"/>
      <c r="I110" s="96">
        <f t="shared" si="6"/>
        <v>0</v>
      </c>
      <c r="J110" s="233"/>
      <c r="K110" s="181"/>
      <c r="L110" s="96">
        <f t="shared" si="7"/>
        <v>0</v>
      </c>
      <c r="M110" s="110"/>
      <c r="N110" s="52"/>
      <c r="O110" s="96">
        <f t="shared" si="8"/>
        <v>0</v>
      </c>
      <c r="P110" s="351"/>
    </row>
    <row r="111" spans="1:16" ht="24" x14ac:dyDescent="0.25">
      <c r="A111" s="31">
        <v>2248</v>
      </c>
      <c r="B111" s="50" t="s">
        <v>93</v>
      </c>
      <c r="C111" s="343">
        <f t="shared" si="4"/>
        <v>0</v>
      </c>
      <c r="D111" s="233"/>
      <c r="E111" s="52"/>
      <c r="F111" s="126">
        <f t="shared" si="5"/>
        <v>0</v>
      </c>
      <c r="G111" s="233"/>
      <c r="H111" s="181"/>
      <c r="I111" s="96">
        <f t="shared" si="6"/>
        <v>0</v>
      </c>
      <c r="J111" s="233"/>
      <c r="K111" s="181"/>
      <c r="L111" s="96">
        <f t="shared" si="7"/>
        <v>0</v>
      </c>
      <c r="M111" s="110"/>
      <c r="N111" s="52"/>
      <c r="O111" s="96">
        <f t="shared" si="8"/>
        <v>0</v>
      </c>
      <c r="P111" s="351"/>
    </row>
    <row r="112" spans="1:16" ht="24" x14ac:dyDescent="0.25">
      <c r="A112" s="31">
        <v>2249</v>
      </c>
      <c r="B112" s="50" t="s">
        <v>94</v>
      </c>
      <c r="C112" s="343">
        <f t="shared" si="4"/>
        <v>0</v>
      </c>
      <c r="D112" s="233"/>
      <c r="E112" s="52"/>
      <c r="F112" s="126">
        <f t="shared" si="5"/>
        <v>0</v>
      </c>
      <c r="G112" s="233"/>
      <c r="H112" s="181"/>
      <c r="I112" s="96">
        <f t="shared" si="6"/>
        <v>0</v>
      </c>
      <c r="J112" s="233"/>
      <c r="K112" s="181"/>
      <c r="L112" s="96">
        <f t="shared" si="7"/>
        <v>0</v>
      </c>
      <c r="M112" s="110"/>
      <c r="N112" s="52"/>
      <c r="O112" s="96">
        <f t="shared" si="8"/>
        <v>0</v>
      </c>
      <c r="P112" s="351"/>
    </row>
    <row r="113" spans="1:16" x14ac:dyDescent="0.25">
      <c r="A113" s="97">
        <v>2250</v>
      </c>
      <c r="B113" s="50" t="s">
        <v>95</v>
      </c>
      <c r="C113" s="343">
        <f t="shared" si="4"/>
        <v>0</v>
      </c>
      <c r="D113" s="234">
        <f>SUM(D114:D116)</f>
        <v>0</v>
      </c>
      <c r="E113" s="34">
        <f>SUM(E114:E116)</f>
        <v>0</v>
      </c>
      <c r="F113" s="131">
        <f t="shared" si="5"/>
        <v>0</v>
      </c>
      <c r="G113" s="234">
        <f>SUM(G114:G116)</f>
        <v>0</v>
      </c>
      <c r="H113" s="104">
        <f>SUM(H114:H116)</f>
        <v>0</v>
      </c>
      <c r="I113" s="98">
        <f t="shared" si="6"/>
        <v>0</v>
      </c>
      <c r="J113" s="234">
        <f>SUM(J114:J116)</f>
        <v>0</v>
      </c>
      <c r="K113" s="104">
        <f>SUM(K114:K116)</f>
        <v>0</v>
      </c>
      <c r="L113" s="98">
        <f t="shared" si="7"/>
        <v>0</v>
      </c>
      <c r="M113" s="119">
        <f>SUM(M114:M116)</f>
        <v>0</v>
      </c>
      <c r="N113" s="34">
        <f>SUM(N114:N116)</f>
        <v>0</v>
      </c>
      <c r="O113" s="98">
        <f t="shared" si="8"/>
        <v>0</v>
      </c>
      <c r="P113" s="351"/>
    </row>
    <row r="114" spans="1:16" x14ac:dyDescent="0.25">
      <c r="A114" s="31">
        <v>2251</v>
      </c>
      <c r="B114" s="50" t="s">
        <v>96</v>
      </c>
      <c r="C114" s="343">
        <f t="shared" si="4"/>
        <v>0</v>
      </c>
      <c r="D114" s="233"/>
      <c r="E114" s="52"/>
      <c r="F114" s="126">
        <f t="shared" si="5"/>
        <v>0</v>
      </c>
      <c r="G114" s="233"/>
      <c r="H114" s="181"/>
      <c r="I114" s="96">
        <f t="shared" si="6"/>
        <v>0</v>
      </c>
      <c r="J114" s="233"/>
      <c r="K114" s="181"/>
      <c r="L114" s="96">
        <f t="shared" si="7"/>
        <v>0</v>
      </c>
      <c r="M114" s="110"/>
      <c r="N114" s="52"/>
      <c r="O114" s="96">
        <f t="shared" si="8"/>
        <v>0</v>
      </c>
      <c r="P114" s="351"/>
    </row>
    <row r="115" spans="1:16" ht="24" x14ac:dyDescent="0.25">
      <c r="A115" s="31">
        <v>2252</v>
      </c>
      <c r="B115" s="50" t="s">
        <v>97</v>
      </c>
      <c r="C115" s="343">
        <f t="shared" ref="C115:C179" si="9">F115+I115+L115+O115</f>
        <v>0</v>
      </c>
      <c r="D115" s="233"/>
      <c r="E115" s="52"/>
      <c r="F115" s="126">
        <f t="shared" si="5"/>
        <v>0</v>
      </c>
      <c r="G115" s="233"/>
      <c r="H115" s="181"/>
      <c r="I115" s="96">
        <f t="shared" si="6"/>
        <v>0</v>
      </c>
      <c r="J115" s="233"/>
      <c r="K115" s="181"/>
      <c r="L115" s="96">
        <f t="shared" si="7"/>
        <v>0</v>
      </c>
      <c r="M115" s="110"/>
      <c r="N115" s="52"/>
      <c r="O115" s="96">
        <f t="shared" si="8"/>
        <v>0</v>
      </c>
      <c r="P115" s="351"/>
    </row>
    <row r="116" spans="1:16" ht="24" x14ac:dyDescent="0.25">
      <c r="A116" s="31">
        <v>2259</v>
      </c>
      <c r="B116" s="50" t="s">
        <v>98</v>
      </c>
      <c r="C116" s="343">
        <f t="shared" si="9"/>
        <v>0</v>
      </c>
      <c r="D116" s="233"/>
      <c r="E116" s="52"/>
      <c r="F116" s="126">
        <f t="shared" ref="F116:F180" si="10">D116+E116</f>
        <v>0</v>
      </c>
      <c r="G116" s="233"/>
      <c r="H116" s="181"/>
      <c r="I116" s="96">
        <f t="shared" ref="I116:I180" si="11">G116+H116</f>
        <v>0</v>
      </c>
      <c r="J116" s="233"/>
      <c r="K116" s="181"/>
      <c r="L116" s="96">
        <f t="shared" ref="L116:L180" si="12">J116+K116</f>
        <v>0</v>
      </c>
      <c r="M116" s="110"/>
      <c r="N116" s="52"/>
      <c r="O116" s="96">
        <f t="shared" ref="O116:O180" si="13">M116+N116</f>
        <v>0</v>
      </c>
      <c r="P116" s="351"/>
    </row>
    <row r="117" spans="1:16" x14ac:dyDescent="0.25">
      <c r="A117" s="97">
        <v>2260</v>
      </c>
      <c r="B117" s="50" t="s">
        <v>99</v>
      </c>
      <c r="C117" s="343">
        <f t="shared" si="9"/>
        <v>0</v>
      </c>
      <c r="D117" s="234">
        <f>SUM(D118:D122)</f>
        <v>0</v>
      </c>
      <c r="E117" s="34">
        <f>SUM(E118:E122)</f>
        <v>0</v>
      </c>
      <c r="F117" s="131">
        <f t="shared" si="10"/>
        <v>0</v>
      </c>
      <c r="G117" s="234">
        <f>SUM(G118:G122)</f>
        <v>0</v>
      </c>
      <c r="H117" s="104">
        <f>SUM(H118:H122)</f>
        <v>0</v>
      </c>
      <c r="I117" s="98">
        <f t="shared" si="11"/>
        <v>0</v>
      </c>
      <c r="J117" s="234">
        <f>SUM(J118:J122)</f>
        <v>0</v>
      </c>
      <c r="K117" s="104">
        <f>SUM(K118:K122)</f>
        <v>0</v>
      </c>
      <c r="L117" s="98">
        <f t="shared" si="12"/>
        <v>0</v>
      </c>
      <c r="M117" s="119">
        <f>SUM(M118:M122)</f>
        <v>0</v>
      </c>
      <c r="N117" s="34">
        <f>SUM(N118:N122)</f>
        <v>0</v>
      </c>
      <c r="O117" s="98">
        <f t="shared" si="13"/>
        <v>0</v>
      </c>
      <c r="P117" s="351"/>
    </row>
    <row r="118" spans="1:16" x14ac:dyDescent="0.25">
      <c r="A118" s="31">
        <v>2261</v>
      </c>
      <c r="B118" s="50" t="s">
        <v>100</v>
      </c>
      <c r="C118" s="343">
        <f t="shared" si="9"/>
        <v>0</v>
      </c>
      <c r="D118" s="233"/>
      <c r="E118" s="52"/>
      <c r="F118" s="126">
        <f t="shared" si="10"/>
        <v>0</v>
      </c>
      <c r="G118" s="233"/>
      <c r="H118" s="181"/>
      <c r="I118" s="96">
        <f t="shared" si="11"/>
        <v>0</v>
      </c>
      <c r="J118" s="233"/>
      <c r="K118" s="181"/>
      <c r="L118" s="96">
        <f t="shared" si="12"/>
        <v>0</v>
      </c>
      <c r="M118" s="110"/>
      <c r="N118" s="52"/>
      <c r="O118" s="96">
        <f t="shared" si="13"/>
        <v>0</v>
      </c>
      <c r="P118" s="351"/>
    </row>
    <row r="119" spans="1:16" x14ac:dyDescent="0.25">
      <c r="A119" s="31">
        <v>2262</v>
      </c>
      <c r="B119" s="50" t="s">
        <v>101</v>
      </c>
      <c r="C119" s="343">
        <f t="shared" si="9"/>
        <v>0</v>
      </c>
      <c r="D119" s="233"/>
      <c r="E119" s="52"/>
      <c r="F119" s="126">
        <f t="shared" si="10"/>
        <v>0</v>
      </c>
      <c r="G119" s="233"/>
      <c r="H119" s="181"/>
      <c r="I119" s="96">
        <f t="shared" si="11"/>
        <v>0</v>
      </c>
      <c r="J119" s="233"/>
      <c r="K119" s="181"/>
      <c r="L119" s="96">
        <f t="shared" si="12"/>
        <v>0</v>
      </c>
      <c r="M119" s="110"/>
      <c r="N119" s="52"/>
      <c r="O119" s="96">
        <f t="shared" si="13"/>
        <v>0</v>
      </c>
      <c r="P119" s="351"/>
    </row>
    <row r="120" spans="1:16" x14ac:dyDescent="0.25">
      <c r="A120" s="31">
        <v>2263</v>
      </c>
      <c r="B120" s="50" t="s">
        <v>102</v>
      </c>
      <c r="C120" s="343">
        <f t="shared" si="9"/>
        <v>0</v>
      </c>
      <c r="D120" s="233"/>
      <c r="E120" s="52"/>
      <c r="F120" s="126">
        <f t="shared" si="10"/>
        <v>0</v>
      </c>
      <c r="G120" s="233"/>
      <c r="H120" s="181"/>
      <c r="I120" s="96">
        <f t="shared" si="11"/>
        <v>0</v>
      </c>
      <c r="J120" s="233"/>
      <c r="K120" s="181"/>
      <c r="L120" s="96">
        <f t="shared" si="12"/>
        <v>0</v>
      </c>
      <c r="M120" s="110"/>
      <c r="N120" s="52"/>
      <c r="O120" s="96">
        <f t="shared" si="13"/>
        <v>0</v>
      </c>
      <c r="P120" s="351"/>
    </row>
    <row r="121" spans="1:16" ht="24" x14ac:dyDescent="0.25">
      <c r="A121" s="31">
        <v>2264</v>
      </c>
      <c r="B121" s="50" t="s">
        <v>307</v>
      </c>
      <c r="C121" s="343">
        <f t="shared" si="9"/>
        <v>0</v>
      </c>
      <c r="D121" s="233"/>
      <c r="E121" s="52"/>
      <c r="F121" s="126">
        <f t="shared" si="10"/>
        <v>0</v>
      </c>
      <c r="G121" s="233"/>
      <c r="H121" s="181"/>
      <c r="I121" s="96">
        <f t="shared" si="11"/>
        <v>0</v>
      </c>
      <c r="J121" s="233"/>
      <c r="K121" s="181"/>
      <c r="L121" s="96">
        <f t="shared" si="12"/>
        <v>0</v>
      </c>
      <c r="M121" s="110"/>
      <c r="N121" s="52"/>
      <c r="O121" s="96">
        <f t="shared" si="13"/>
        <v>0</v>
      </c>
      <c r="P121" s="351"/>
    </row>
    <row r="122" spans="1:16" x14ac:dyDescent="0.25">
      <c r="A122" s="31">
        <v>2269</v>
      </c>
      <c r="B122" s="50" t="s">
        <v>103</v>
      </c>
      <c r="C122" s="343">
        <f t="shared" si="9"/>
        <v>0</v>
      </c>
      <c r="D122" s="233"/>
      <c r="E122" s="52"/>
      <c r="F122" s="126">
        <f t="shared" si="10"/>
        <v>0</v>
      </c>
      <c r="G122" s="233"/>
      <c r="H122" s="181"/>
      <c r="I122" s="96">
        <f t="shared" si="11"/>
        <v>0</v>
      </c>
      <c r="J122" s="233"/>
      <c r="K122" s="181"/>
      <c r="L122" s="96">
        <f t="shared" si="12"/>
        <v>0</v>
      </c>
      <c r="M122" s="110"/>
      <c r="N122" s="52"/>
      <c r="O122" s="96">
        <f t="shared" si="13"/>
        <v>0</v>
      </c>
      <c r="P122" s="351"/>
    </row>
    <row r="123" spans="1:16" x14ac:dyDescent="0.25">
      <c r="A123" s="97">
        <v>2270</v>
      </c>
      <c r="B123" s="50" t="s">
        <v>104</v>
      </c>
      <c r="C123" s="343">
        <f t="shared" si="9"/>
        <v>0</v>
      </c>
      <c r="D123" s="234">
        <f>SUM(D124:D128)</f>
        <v>0</v>
      </c>
      <c r="E123" s="34">
        <f>SUM(E124:E128)</f>
        <v>0</v>
      </c>
      <c r="F123" s="131">
        <f t="shared" si="10"/>
        <v>0</v>
      </c>
      <c r="G123" s="234">
        <f>SUM(G124:G128)</f>
        <v>0</v>
      </c>
      <c r="H123" s="104">
        <f>SUM(H124:H128)</f>
        <v>0</v>
      </c>
      <c r="I123" s="98">
        <f t="shared" si="11"/>
        <v>0</v>
      </c>
      <c r="J123" s="234">
        <f>SUM(J124:J128)</f>
        <v>0</v>
      </c>
      <c r="K123" s="104">
        <f>SUM(K124:K128)</f>
        <v>0</v>
      </c>
      <c r="L123" s="98">
        <f t="shared" si="12"/>
        <v>0</v>
      </c>
      <c r="M123" s="119">
        <f>SUM(M124:M128)</f>
        <v>0</v>
      </c>
      <c r="N123" s="34">
        <f>SUM(N124:N128)</f>
        <v>0</v>
      </c>
      <c r="O123" s="98">
        <f t="shared" si="13"/>
        <v>0</v>
      </c>
      <c r="P123" s="351"/>
    </row>
    <row r="124" spans="1:16" x14ac:dyDescent="0.25">
      <c r="A124" s="31">
        <v>2272</v>
      </c>
      <c r="B124" s="1" t="s">
        <v>105</v>
      </c>
      <c r="C124" s="343">
        <f t="shared" si="9"/>
        <v>0</v>
      </c>
      <c r="D124" s="233"/>
      <c r="E124" s="52"/>
      <c r="F124" s="126">
        <f t="shared" si="10"/>
        <v>0</v>
      </c>
      <c r="G124" s="233"/>
      <c r="H124" s="181"/>
      <c r="I124" s="96">
        <f t="shared" si="11"/>
        <v>0</v>
      </c>
      <c r="J124" s="233"/>
      <c r="K124" s="181"/>
      <c r="L124" s="96">
        <f t="shared" si="12"/>
        <v>0</v>
      </c>
      <c r="M124" s="110"/>
      <c r="N124" s="52"/>
      <c r="O124" s="96">
        <f t="shared" si="13"/>
        <v>0</v>
      </c>
      <c r="P124" s="351"/>
    </row>
    <row r="125" spans="1:16" ht="24" x14ac:dyDescent="0.25">
      <c r="A125" s="31">
        <v>2275</v>
      </c>
      <c r="B125" s="50" t="s">
        <v>106</v>
      </c>
      <c r="C125" s="343">
        <f t="shared" si="9"/>
        <v>0</v>
      </c>
      <c r="D125" s="233"/>
      <c r="E125" s="52"/>
      <c r="F125" s="126">
        <f t="shared" si="10"/>
        <v>0</v>
      </c>
      <c r="G125" s="233"/>
      <c r="H125" s="181"/>
      <c r="I125" s="96">
        <f t="shared" si="11"/>
        <v>0</v>
      </c>
      <c r="J125" s="233"/>
      <c r="K125" s="181"/>
      <c r="L125" s="96">
        <f t="shared" si="12"/>
        <v>0</v>
      </c>
      <c r="M125" s="110"/>
      <c r="N125" s="52"/>
      <c r="O125" s="96">
        <f t="shared" si="13"/>
        <v>0</v>
      </c>
      <c r="P125" s="351"/>
    </row>
    <row r="126" spans="1:16" ht="36" x14ac:dyDescent="0.25">
      <c r="A126" s="31">
        <v>2276</v>
      </c>
      <c r="B126" s="50" t="s">
        <v>107</v>
      </c>
      <c r="C126" s="343">
        <f t="shared" si="9"/>
        <v>0</v>
      </c>
      <c r="D126" s="233"/>
      <c r="E126" s="52"/>
      <c r="F126" s="126">
        <f t="shared" si="10"/>
        <v>0</v>
      </c>
      <c r="G126" s="233"/>
      <c r="H126" s="181"/>
      <c r="I126" s="96">
        <f t="shared" si="11"/>
        <v>0</v>
      </c>
      <c r="J126" s="233"/>
      <c r="K126" s="181"/>
      <c r="L126" s="96">
        <f t="shared" si="12"/>
        <v>0</v>
      </c>
      <c r="M126" s="110"/>
      <c r="N126" s="52"/>
      <c r="O126" s="96">
        <f t="shared" si="13"/>
        <v>0</v>
      </c>
      <c r="P126" s="351"/>
    </row>
    <row r="127" spans="1:16" ht="24" customHeight="1" x14ac:dyDescent="0.25">
      <c r="A127" s="31">
        <v>2278</v>
      </c>
      <c r="B127" s="50" t="s">
        <v>108</v>
      </c>
      <c r="C127" s="343">
        <f t="shared" si="9"/>
        <v>0</v>
      </c>
      <c r="D127" s="233"/>
      <c r="E127" s="52"/>
      <c r="F127" s="126">
        <f t="shared" si="10"/>
        <v>0</v>
      </c>
      <c r="G127" s="233"/>
      <c r="H127" s="181"/>
      <c r="I127" s="96">
        <f t="shared" si="11"/>
        <v>0</v>
      </c>
      <c r="J127" s="233"/>
      <c r="K127" s="181"/>
      <c r="L127" s="96">
        <f t="shared" si="12"/>
        <v>0</v>
      </c>
      <c r="M127" s="110"/>
      <c r="N127" s="52"/>
      <c r="O127" s="96">
        <f t="shared" si="13"/>
        <v>0</v>
      </c>
      <c r="P127" s="351"/>
    </row>
    <row r="128" spans="1:16" ht="24" x14ac:dyDescent="0.25">
      <c r="A128" s="31">
        <v>2279</v>
      </c>
      <c r="B128" s="50" t="s">
        <v>109</v>
      </c>
      <c r="C128" s="343">
        <f t="shared" si="9"/>
        <v>0</v>
      </c>
      <c r="D128" s="233"/>
      <c r="E128" s="52"/>
      <c r="F128" s="126">
        <f t="shared" si="10"/>
        <v>0</v>
      </c>
      <c r="G128" s="233"/>
      <c r="H128" s="181"/>
      <c r="I128" s="96">
        <f t="shared" si="11"/>
        <v>0</v>
      </c>
      <c r="J128" s="233"/>
      <c r="K128" s="181"/>
      <c r="L128" s="96">
        <f t="shared" si="12"/>
        <v>0</v>
      </c>
      <c r="M128" s="110"/>
      <c r="N128" s="52"/>
      <c r="O128" s="96">
        <f t="shared" si="13"/>
        <v>0</v>
      </c>
      <c r="P128" s="351"/>
    </row>
    <row r="129" spans="1:16" ht="24" x14ac:dyDescent="0.25">
      <c r="A129" s="102">
        <v>2280</v>
      </c>
      <c r="B129" s="45" t="s">
        <v>110</v>
      </c>
      <c r="C129" s="343">
        <f t="shared" si="9"/>
        <v>0</v>
      </c>
      <c r="D129" s="237">
        <f t="shared" ref="D129:N129" si="14">SUM(D130)</f>
        <v>0</v>
      </c>
      <c r="E129" s="60">
        <f t="shared" si="14"/>
        <v>0</v>
      </c>
      <c r="F129" s="238">
        <f t="shared" si="10"/>
        <v>0</v>
      </c>
      <c r="G129" s="237">
        <f t="shared" si="14"/>
        <v>0</v>
      </c>
      <c r="H129" s="183">
        <f t="shared" si="14"/>
        <v>0</v>
      </c>
      <c r="I129" s="103">
        <f t="shared" si="11"/>
        <v>0</v>
      </c>
      <c r="J129" s="237">
        <f t="shared" si="14"/>
        <v>0</v>
      </c>
      <c r="K129" s="183">
        <f t="shared" si="14"/>
        <v>0</v>
      </c>
      <c r="L129" s="103">
        <f t="shared" si="12"/>
        <v>0</v>
      </c>
      <c r="M129" s="119">
        <f t="shared" si="14"/>
        <v>0</v>
      </c>
      <c r="N129" s="34">
        <f t="shared" si="14"/>
        <v>0</v>
      </c>
      <c r="O129" s="98">
        <f t="shared" si="13"/>
        <v>0</v>
      </c>
      <c r="P129" s="351"/>
    </row>
    <row r="130" spans="1:16" ht="24" x14ac:dyDescent="0.25">
      <c r="A130" s="31">
        <v>2283</v>
      </c>
      <c r="B130" s="50" t="s">
        <v>111</v>
      </c>
      <c r="C130" s="343">
        <f t="shared" si="9"/>
        <v>0</v>
      </c>
      <c r="D130" s="233"/>
      <c r="E130" s="52"/>
      <c r="F130" s="126">
        <f t="shared" si="10"/>
        <v>0</v>
      </c>
      <c r="G130" s="233"/>
      <c r="H130" s="181"/>
      <c r="I130" s="96">
        <f t="shared" si="11"/>
        <v>0</v>
      </c>
      <c r="J130" s="233"/>
      <c r="K130" s="181"/>
      <c r="L130" s="96">
        <f t="shared" si="12"/>
        <v>0</v>
      </c>
      <c r="M130" s="110"/>
      <c r="N130" s="52"/>
      <c r="O130" s="96">
        <f t="shared" si="13"/>
        <v>0</v>
      </c>
      <c r="P130" s="351"/>
    </row>
    <row r="131" spans="1:16" ht="38.25" customHeight="1" x14ac:dyDescent="0.25">
      <c r="A131" s="38">
        <v>2300</v>
      </c>
      <c r="B131" s="90" t="s">
        <v>112</v>
      </c>
      <c r="C131" s="358">
        <f t="shared" si="9"/>
        <v>0</v>
      </c>
      <c r="D131" s="229">
        <f>SUM(D132,D137,D141,D142,D145,D152,D160,D161,D164)</f>
        <v>0</v>
      </c>
      <c r="E131" s="43">
        <f>SUM(E132,E137,E141,E142,E145,E152,E160,E161,E164)</f>
        <v>0</v>
      </c>
      <c r="F131" s="230">
        <f t="shared" si="10"/>
        <v>0</v>
      </c>
      <c r="G131" s="229">
        <f>SUM(G132,G137,G141,G142,G145,G152,G160,G161,G164)</f>
        <v>0</v>
      </c>
      <c r="H131" s="91">
        <f>SUM(H132,H137,H141,H142,H145,H152,H160,H161,H164)</f>
        <v>0</v>
      </c>
      <c r="I131" s="101">
        <f t="shared" si="11"/>
        <v>0</v>
      </c>
      <c r="J131" s="229">
        <f>SUM(J132,J137,J141,J142,J145,J152,J160,J161,J164)</f>
        <v>0</v>
      </c>
      <c r="K131" s="91">
        <f>SUM(K132,K137,K141,K142,K145,K152,K160,K161,K164)</f>
        <v>0</v>
      </c>
      <c r="L131" s="101">
        <f t="shared" si="12"/>
        <v>0</v>
      </c>
      <c r="M131" s="109">
        <f>SUM(M132,M137,M141,M142,M145,M152,M160,M161,M164)</f>
        <v>0</v>
      </c>
      <c r="N131" s="43">
        <f>SUM(N132,N137,N141,N142,N145,N152,N160,N161,N164)</f>
        <v>0</v>
      </c>
      <c r="O131" s="101">
        <f t="shared" si="13"/>
        <v>0</v>
      </c>
      <c r="P131" s="327"/>
    </row>
    <row r="132" spans="1:16" ht="24" x14ac:dyDescent="0.25">
      <c r="A132" s="102">
        <v>2310</v>
      </c>
      <c r="B132" s="45" t="s">
        <v>308</v>
      </c>
      <c r="C132" s="359">
        <f t="shared" si="9"/>
        <v>0</v>
      </c>
      <c r="D132" s="342">
        <f>SUM(D133:D136)</f>
        <v>0</v>
      </c>
      <c r="E132" s="183">
        <f>SUM(E133:E136)</f>
        <v>0</v>
      </c>
      <c r="F132" s="238">
        <f t="shared" si="10"/>
        <v>0</v>
      </c>
      <c r="G132" s="237">
        <f>SUM(G133:G136)</f>
        <v>0</v>
      </c>
      <c r="H132" s="183">
        <f>SUM(H133:H136)</f>
        <v>0</v>
      </c>
      <c r="I132" s="103">
        <f t="shared" si="11"/>
        <v>0</v>
      </c>
      <c r="J132" s="237">
        <f>SUM(J133:J136)</f>
        <v>0</v>
      </c>
      <c r="K132" s="183">
        <f>SUM(K133:K136)</f>
        <v>0</v>
      </c>
      <c r="L132" s="103">
        <f t="shared" si="12"/>
        <v>0</v>
      </c>
      <c r="M132" s="124">
        <f>SUM(M133:M136)</f>
        <v>0</v>
      </c>
      <c r="N132" s="60">
        <f>SUM(N133:N136)</f>
        <v>0</v>
      </c>
      <c r="O132" s="103">
        <f t="shared" si="13"/>
        <v>0</v>
      </c>
      <c r="P132" s="324"/>
    </row>
    <row r="133" spans="1:16" x14ac:dyDescent="0.25">
      <c r="A133" s="31">
        <v>2311</v>
      </c>
      <c r="B133" s="50" t="s">
        <v>113</v>
      </c>
      <c r="C133" s="343">
        <f t="shared" si="9"/>
        <v>0</v>
      </c>
      <c r="D133" s="233"/>
      <c r="E133" s="52"/>
      <c r="F133" s="126">
        <f t="shared" si="10"/>
        <v>0</v>
      </c>
      <c r="G133" s="233"/>
      <c r="H133" s="181"/>
      <c r="I133" s="96">
        <f t="shared" si="11"/>
        <v>0</v>
      </c>
      <c r="J133" s="233"/>
      <c r="K133" s="181"/>
      <c r="L133" s="96">
        <f t="shared" si="12"/>
        <v>0</v>
      </c>
      <c r="M133" s="110"/>
      <c r="N133" s="52"/>
      <c r="O133" s="96">
        <f t="shared" si="13"/>
        <v>0</v>
      </c>
      <c r="P133" s="351"/>
    </row>
    <row r="134" spans="1:16" x14ac:dyDescent="0.25">
      <c r="A134" s="31">
        <v>2312</v>
      </c>
      <c r="B134" s="50" t="s">
        <v>114</v>
      </c>
      <c r="C134" s="343">
        <f t="shared" si="9"/>
        <v>0</v>
      </c>
      <c r="D134" s="233"/>
      <c r="E134" s="52"/>
      <c r="F134" s="126">
        <f t="shared" si="10"/>
        <v>0</v>
      </c>
      <c r="G134" s="233"/>
      <c r="H134" s="181"/>
      <c r="I134" s="96">
        <f t="shared" si="11"/>
        <v>0</v>
      </c>
      <c r="J134" s="233"/>
      <c r="K134" s="181"/>
      <c r="L134" s="96">
        <f t="shared" si="12"/>
        <v>0</v>
      </c>
      <c r="M134" s="110"/>
      <c r="N134" s="52"/>
      <c r="O134" s="96">
        <f t="shared" si="13"/>
        <v>0</v>
      </c>
      <c r="P134" s="351"/>
    </row>
    <row r="135" spans="1:16" x14ac:dyDescent="0.25">
      <c r="A135" s="31">
        <v>2313</v>
      </c>
      <c r="B135" s="50" t="s">
        <v>115</v>
      </c>
      <c r="C135" s="343">
        <f t="shared" si="9"/>
        <v>0</v>
      </c>
      <c r="D135" s="233"/>
      <c r="E135" s="52"/>
      <c r="F135" s="126">
        <f t="shared" si="10"/>
        <v>0</v>
      </c>
      <c r="G135" s="233"/>
      <c r="H135" s="181"/>
      <c r="I135" s="96">
        <f t="shared" si="11"/>
        <v>0</v>
      </c>
      <c r="J135" s="233"/>
      <c r="K135" s="181"/>
      <c r="L135" s="96">
        <f t="shared" si="12"/>
        <v>0</v>
      </c>
      <c r="M135" s="110"/>
      <c r="N135" s="52"/>
      <c r="O135" s="96">
        <f t="shared" si="13"/>
        <v>0</v>
      </c>
      <c r="P135" s="351"/>
    </row>
    <row r="136" spans="1:16" ht="36" x14ac:dyDescent="0.25">
      <c r="A136" s="31">
        <v>2314</v>
      </c>
      <c r="B136" s="50" t="s">
        <v>294</v>
      </c>
      <c r="C136" s="343">
        <f t="shared" si="9"/>
        <v>0</v>
      </c>
      <c r="D136" s="233"/>
      <c r="E136" s="52"/>
      <c r="F136" s="126">
        <f t="shared" si="10"/>
        <v>0</v>
      </c>
      <c r="G136" s="233"/>
      <c r="H136" s="181"/>
      <c r="I136" s="96">
        <f t="shared" si="11"/>
        <v>0</v>
      </c>
      <c r="J136" s="233"/>
      <c r="K136" s="181"/>
      <c r="L136" s="96">
        <f t="shared" si="12"/>
        <v>0</v>
      </c>
      <c r="M136" s="110"/>
      <c r="N136" s="52"/>
      <c r="O136" s="96">
        <f t="shared" si="13"/>
        <v>0</v>
      </c>
      <c r="P136" s="351"/>
    </row>
    <row r="137" spans="1:16" x14ac:dyDescent="0.25">
      <c r="A137" s="97">
        <v>2320</v>
      </c>
      <c r="B137" s="50" t="s">
        <v>116</v>
      </c>
      <c r="C137" s="343">
        <f t="shared" si="9"/>
        <v>0</v>
      </c>
      <c r="D137" s="234">
        <f>SUM(D138:D140)</f>
        <v>0</v>
      </c>
      <c r="E137" s="34">
        <f>SUM(E138:E140)</f>
        <v>0</v>
      </c>
      <c r="F137" s="131">
        <f t="shared" si="10"/>
        <v>0</v>
      </c>
      <c r="G137" s="234">
        <f>SUM(G138:G140)</f>
        <v>0</v>
      </c>
      <c r="H137" s="104">
        <f>SUM(H138:H140)</f>
        <v>0</v>
      </c>
      <c r="I137" s="98">
        <f t="shared" si="11"/>
        <v>0</v>
      </c>
      <c r="J137" s="234">
        <f>SUM(J138:J140)</f>
        <v>0</v>
      </c>
      <c r="K137" s="104">
        <f>SUM(K138:K140)</f>
        <v>0</v>
      </c>
      <c r="L137" s="98">
        <f t="shared" si="12"/>
        <v>0</v>
      </c>
      <c r="M137" s="119">
        <f>SUM(M138:M140)</f>
        <v>0</v>
      </c>
      <c r="N137" s="34">
        <f>SUM(N138:N140)</f>
        <v>0</v>
      </c>
      <c r="O137" s="98">
        <f t="shared" si="13"/>
        <v>0</v>
      </c>
      <c r="P137" s="351"/>
    </row>
    <row r="138" spans="1:16" x14ac:dyDescent="0.25">
      <c r="A138" s="31">
        <v>2321</v>
      </c>
      <c r="B138" s="50" t="s">
        <v>117</v>
      </c>
      <c r="C138" s="343">
        <f t="shared" si="9"/>
        <v>0</v>
      </c>
      <c r="D138" s="233"/>
      <c r="E138" s="52"/>
      <c r="F138" s="126">
        <f t="shared" si="10"/>
        <v>0</v>
      </c>
      <c r="G138" s="233"/>
      <c r="H138" s="181"/>
      <c r="I138" s="96">
        <f t="shared" si="11"/>
        <v>0</v>
      </c>
      <c r="J138" s="233"/>
      <c r="K138" s="181"/>
      <c r="L138" s="96">
        <f t="shared" si="12"/>
        <v>0</v>
      </c>
      <c r="M138" s="110"/>
      <c r="N138" s="52"/>
      <c r="O138" s="96">
        <f t="shared" si="13"/>
        <v>0</v>
      </c>
      <c r="P138" s="351"/>
    </row>
    <row r="139" spans="1:16" x14ac:dyDescent="0.25">
      <c r="A139" s="31">
        <v>2322</v>
      </c>
      <c r="B139" s="50" t="s">
        <v>118</v>
      </c>
      <c r="C139" s="343">
        <f t="shared" si="9"/>
        <v>0</v>
      </c>
      <c r="D139" s="233"/>
      <c r="E139" s="52"/>
      <c r="F139" s="126">
        <f t="shared" si="10"/>
        <v>0</v>
      </c>
      <c r="G139" s="233"/>
      <c r="H139" s="181"/>
      <c r="I139" s="96">
        <f t="shared" si="11"/>
        <v>0</v>
      </c>
      <c r="J139" s="233"/>
      <c r="K139" s="181"/>
      <c r="L139" s="96">
        <f t="shared" si="12"/>
        <v>0</v>
      </c>
      <c r="M139" s="110"/>
      <c r="N139" s="52"/>
      <c r="O139" s="96">
        <f t="shared" si="13"/>
        <v>0</v>
      </c>
      <c r="P139" s="351"/>
    </row>
    <row r="140" spans="1:16" ht="10.5" customHeight="1" x14ac:dyDescent="0.25">
      <c r="A140" s="31">
        <v>2329</v>
      </c>
      <c r="B140" s="50" t="s">
        <v>119</v>
      </c>
      <c r="C140" s="343">
        <f t="shared" si="9"/>
        <v>0</v>
      </c>
      <c r="D140" s="233"/>
      <c r="E140" s="52"/>
      <c r="F140" s="126">
        <f t="shared" si="10"/>
        <v>0</v>
      </c>
      <c r="G140" s="233"/>
      <c r="H140" s="181"/>
      <c r="I140" s="96">
        <f t="shared" si="11"/>
        <v>0</v>
      </c>
      <c r="J140" s="233"/>
      <c r="K140" s="181"/>
      <c r="L140" s="96">
        <f t="shared" si="12"/>
        <v>0</v>
      </c>
      <c r="M140" s="110"/>
      <c r="N140" s="52"/>
      <c r="O140" s="96">
        <f t="shared" si="13"/>
        <v>0</v>
      </c>
      <c r="P140" s="351"/>
    </row>
    <row r="141" spans="1:16" x14ac:dyDescent="0.25">
      <c r="A141" s="97">
        <v>2330</v>
      </c>
      <c r="B141" s="50" t="s">
        <v>120</v>
      </c>
      <c r="C141" s="343">
        <f t="shared" si="9"/>
        <v>0</v>
      </c>
      <c r="D141" s="233"/>
      <c r="E141" s="52"/>
      <c r="F141" s="126">
        <f t="shared" si="10"/>
        <v>0</v>
      </c>
      <c r="G141" s="233"/>
      <c r="H141" s="181"/>
      <c r="I141" s="96">
        <f t="shared" si="11"/>
        <v>0</v>
      </c>
      <c r="J141" s="233"/>
      <c r="K141" s="181"/>
      <c r="L141" s="96">
        <f t="shared" si="12"/>
        <v>0</v>
      </c>
      <c r="M141" s="110"/>
      <c r="N141" s="52"/>
      <c r="O141" s="96">
        <f t="shared" si="13"/>
        <v>0</v>
      </c>
      <c r="P141" s="351"/>
    </row>
    <row r="142" spans="1:16" ht="48" x14ac:dyDescent="0.25">
      <c r="A142" s="97">
        <v>2340</v>
      </c>
      <c r="B142" s="50" t="s">
        <v>121</v>
      </c>
      <c r="C142" s="343">
        <f t="shared" si="9"/>
        <v>0</v>
      </c>
      <c r="D142" s="234">
        <f>SUM(D143:D144)</f>
        <v>0</v>
      </c>
      <c r="E142" s="34">
        <f>SUM(E143:E144)</f>
        <v>0</v>
      </c>
      <c r="F142" s="131">
        <f t="shared" si="10"/>
        <v>0</v>
      </c>
      <c r="G142" s="234">
        <f>SUM(G143:G144)</f>
        <v>0</v>
      </c>
      <c r="H142" s="104">
        <f>SUM(H143:H144)</f>
        <v>0</v>
      </c>
      <c r="I142" s="98">
        <f t="shared" si="11"/>
        <v>0</v>
      </c>
      <c r="J142" s="234">
        <f>SUM(J143:J144)</f>
        <v>0</v>
      </c>
      <c r="K142" s="104">
        <f>SUM(K143:K144)</f>
        <v>0</v>
      </c>
      <c r="L142" s="98">
        <f t="shared" si="12"/>
        <v>0</v>
      </c>
      <c r="M142" s="119">
        <f>SUM(M143:M144)</f>
        <v>0</v>
      </c>
      <c r="N142" s="34">
        <f>SUM(N143:N144)</f>
        <v>0</v>
      </c>
      <c r="O142" s="98">
        <f t="shared" si="13"/>
        <v>0</v>
      </c>
      <c r="P142" s="351"/>
    </row>
    <row r="143" spans="1:16" x14ac:dyDescent="0.25">
      <c r="A143" s="31">
        <v>2341</v>
      </c>
      <c r="B143" s="50" t="s">
        <v>122</v>
      </c>
      <c r="C143" s="343">
        <f t="shared" si="9"/>
        <v>0</v>
      </c>
      <c r="D143" s="233"/>
      <c r="E143" s="52"/>
      <c r="F143" s="126">
        <f t="shared" si="10"/>
        <v>0</v>
      </c>
      <c r="G143" s="233"/>
      <c r="H143" s="181"/>
      <c r="I143" s="96">
        <f t="shared" si="11"/>
        <v>0</v>
      </c>
      <c r="J143" s="233"/>
      <c r="K143" s="181"/>
      <c r="L143" s="96">
        <f t="shared" si="12"/>
        <v>0</v>
      </c>
      <c r="M143" s="110"/>
      <c r="N143" s="52"/>
      <c r="O143" s="96">
        <f t="shared" si="13"/>
        <v>0</v>
      </c>
      <c r="P143" s="351"/>
    </row>
    <row r="144" spans="1:16" ht="24" x14ac:dyDescent="0.25">
      <c r="A144" s="31">
        <v>2344</v>
      </c>
      <c r="B144" s="50" t="s">
        <v>123</v>
      </c>
      <c r="C144" s="343">
        <f t="shared" si="9"/>
        <v>0</v>
      </c>
      <c r="D144" s="233"/>
      <c r="E144" s="52"/>
      <c r="F144" s="126">
        <f t="shared" si="10"/>
        <v>0</v>
      </c>
      <c r="G144" s="233"/>
      <c r="H144" s="181"/>
      <c r="I144" s="96">
        <f t="shared" si="11"/>
        <v>0</v>
      </c>
      <c r="J144" s="233"/>
      <c r="K144" s="181"/>
      <c r="L144" s="96">
        <f t="shared" si="12"/>
        <v>0</v>
      </c>
      <c r="M144" s="110"/>
      <c r="N144" s="52"/>
      <c r="O144" s="96">
        <f t="shared" si="13"/>
        <v>0</v>
      </c>
      <c r="P144" s="351"/>
    </row>
    <row r="145" spans="1:16" ht="24" x14ac:dyDescent="0.25">
      <c r="A145" s="92">
        <v>2350</v>
      </c>
      <c r="B145" s="69" t="s">
        <v>124</v>
      </c>
      <c r="C145" s="343">
        <f t="shared" si="9"/>
        <v>0</v>
      </c>
      <c r="D145" s="115">
        <f>SUM(D146:D151)</f>
        <v>0</v>
      </c>
      <c r="E145" s="93">
        <f>SUM(E146:E151)</f>
        <v>0</v>
      </c>
      <c r="F145" s="231">
        <f t="shared" si="10"/>
        <v>0</v>
      </c>
      <c r="G145" s="115">
        <f>SUM(G146:G151)</f>
        <v>0</v>
      </c>
      <c r="H145" s="179">
        <f>SUM(H146:H151)</f>
        <v>0</v>
      </c>
      <c r="I145" s="94">
        <f t="shared" si="11"/>
        <v>0</v>
      </c>
      <c r="J145" s="115">
        <f>SUM(J146:J151)</f>
        <v>0</v>
      </c>
      <c r="K145" s="179">
        <f>SUM(K146:K151)</f>
        <v>0</v>
      </c>
      <c r="L145" s="94">
        <f t="shared" si="12"/>
        <v>0</v>
      </c>
      <c r="M145" s="120">
        <f>SUM(M146:M151)</f>
        <v>0</v>
      </c>
      <c r="N145" s="93">
        <f>SUM(N146:N151)</f>
        <v>0</v>
      </c>
      <c r="O145" s="94">
        <f t="shared" si="13"/>
        <v>0</v>
      </c>
      <c r="P145" s="329"/>
    </row>
    <row r="146" spans="1:16" x14ac:dyDescent="0.25">
      <c r="A146" s="27">
        <v>2351</v>
      </c>
      <c r="B146" s="45" t="s">
        <v>125</v>
      </c>
      <c r="C146" s="343">
        <f t="shared" si="9"/>
        <v>0</v>
      </c>
      <c r="D146" s="232"/>
      <c r="E146" s="47"/>
      <c r="F146" s="127">
        <f t="shared" si="10"/>
        <v>0</v>
      </c>
      <c r="G146" s="232"/>
      <c r="H146" s="180"/>
      <c r="I146" s="95">
        <f t="shared" si="11"/>
        <v>0</v>
      </c>
      <c r="J146" s="232"/>
      <c r="K146" s="180"/>
      <c r="L146" s="95">
        <f t="shared" si="12"/>
        <v>0</v>
      </c>
      <c r="M146" s="275"/>
      <c r="N146" s="47"/>
      <c r="O146" s="95">
        <f t="shared" si="13"/>
        <v>0</v>
      </c>
      <c r="P146" s="324"/>
    </row>
    <row r="147" spans="1:16" x14ac:dyDescent="0.25">
      <c r="A147" s="31">
        <v>2352</v>
      </c>
      <c r="B147" s="50" t="s">
        <v>126</v>
      </c>
      <c r="C147" s="343">
        <f t="shared" si="9"/>
        <v>0</v>
      </c>
      <c r="D147" s="233"/>
      <c r="E147" s="52"/>
      <c r="F147" s="126">
        <f t="shared" si="10"/>
        <v>0</v>
      </c>
      <c r="G147" s="233"/>
      <c r="H147" s="181"/>
      <c r="I147" s="96">
        <f t="shared" si="11"/>
        <v>0</v>
      </c>
      <c r="J147" s="233"/>
      <c r="K147" s="181"/>
      <c r="L147" s="96">
        <f t="shared" si="12"/>
        <v>0</v>
      </c>
      <c r="M147" s="110"/>
      <c r="N147" s="52"/>
      <c r="O147" s="96">
        <f t="shared" si="13"/>
        <v>0</v>
      </c>
      <c r="P147" s="351"/>
    </row>
    <row r="148" spans="1:16" ht="24" x14ac:dyDescent="0.25">
      <c r="A148" s="31">
        <v>2353</v>
      </c>
      <c r="B148" s="50" t="s">
        <v>127</v>
      </c>
      <c r="C148" s="343">
        <f t="shared" si="9"/>
        <v>0</v>
      </c>
      <c r="D148" s="233"/>
      <c r="E148" s="52"/>
      <c r="F148" s="126">
        <f t="shared" si="10"/>
        <v>0</v>
      </c>
      <c r="G148" s="233"/>
      <c r="H148" s="181"/>
      <c r="I148" s="96">
        <f t="shared" si="11"/>
        <v>0</v>
      </c>
      <c r="J148" s="233"/>
      <c r="K148" s="181"/>
      <c r="L148" s="96">
        <f t="shared" si="12"/>
        <v>0</v>
      </c>
      <c r="M148" s="110"/>
      <c r="N148" s="52"/>
      <c r="O148" s="96">
        <f t="shared" si="13"/>
        <v>0</v>
      </c>
      <c r="P148" s="351"/>
    </row>
    <row r="149" spans="1:16" ht="24" x14ac:dyDescent="0.25">
      <c r="A149" s="31">
        <v>2354</v>
      </c>
      <c r="B149" s="50" t="s">
        <v>128</v>
      </c>
      <c r="C149" s="343">
        <f t="shared" si="9"/>
        <v>0</v>
      </c>
      <c r="D149" s="233"/>
      <c r="E149" s="52"/>
      <c r="F149" s="126">
        <f t="shared" si="10"/>
        <v>0</v>
      </c>
      <c r="G149" s="233"/>
      <c r="H149" s="181"/>
      <c r="I149" s="96">
        <f t="shared" si="11"/>
        <v>0</v>
      </c>
      <c r="J149" s="233"/>
      <c r="K149" s="181"/>
      <c r="L149" s="96">
        <f t="shared" si="12"/>
        <v>0</v>
      </c>
      <c r="M149" s="110"/>
      <c r="N149" s="52"/>
      <c r="O149" s="96">
        <f t="shared" si="13"/>
        <v>0</v>
      </c>
      <c r="P149" s="351"/>
    </row>
    <row r="150" spans="1:16" ht="24" x14ac:dyDescent="0.25">
      <c r="A150" s="31">
        <v>2355</v>
      </c>
      <c r="B150" s="50" t="s">
        <v>129</v>
      </c>
      <c r="C150" s="343">
        <f t="shared" si="9"/>
        <v>0</v>
      </c>
      <c r="D150" s="233"/>
      <c r="E150" s="52"/>
      <c r="F150" s="126">
        <f t="shared" si="10"/>
        <v>0</v>
      </c>
      <c r="G150" s="233"/>
      <c r="H150" s="181"/>
      <c r="I150" s="96">
        <f t="shared" si="11"/>
        <v>0</v>
      </c>
      <c r="J150" s="233"/>
      <c r="K150" s="181"/>
      <c r="L150" s="96">
        <f t="shared" si="12"/>
        <v>0</v>
      </c>
      <c r="M150" s="110"/>
      <c r="N150" s="52"/>
      <c r="O150" s="96">
        <f t="shared" si="13"/>
        <v>0</v>
      </c>
      <c r="P150" s="351"/>
    </row>
    <row r="151" spans="1:16" ht="24" x14ac:dyDescent="0.25">
      <c r="A151" s="31">
        <v>2359</v>
      </c>
      <c r="B151" s="50" t="s">
        <v>130</v>
      </c>
      <c r="C151" s="343">
        <f t="shared" si="9"/>
        <v>0</v>
      </c>
      <c r="D151" s="233"/>
      <c r="E151" s="52"/>
      <c r="F151" s="126">
        <f t="shared" si="10"/>
        <v>0</v>
      </c>
      <c r="G151" s="233"/>
      <c r="H151" s="181"/>
      <c r="I151" s="96">
        <f t="shared" si="11"/>
        <v>0</v>
      </c>
      <c r="J151" s="233"/>
      <c r="K151" s="181"/>
      <c r="L151" s="96">
        <f t="shared" si="12"/>
        <v>0</v>
      </c>
      <c r="M151" s="110"/>
      <c r="N151" s="52"/>
      <c r="O151" s="96">
        <f t="shared" si="13"/>
        <v>0</v>
      </c>
      <c r="P151" s="351"/>
    </row>
    <row r="152" spans="1:16" ht="24.75" customHeight="1" x14ac:dyDescent="0.25">
      <c r="A152" s="97">
        <v>2360</v>
      </c>
      <c r="B152" s="50" t="s">
        <v>131</v>
      </c>
      <c r="C152" s="343">
        <f t="shared" si="9"/>
        <v>0</v>
      </c>
      <c r="D152" s="234">
        <f>SUM(D153:D159)</f>
        <v>0</v>
      </c>
      <c r="E152" s="34">
        <f>SUM(E153:E159)</f>
        <v>0</v>
      </c>
      <c r="F152" s="131">
        <f t="shared" si="10"/>
        <v>0</v>
      </c>
      <c r="G152" s="234">
        <f>SUM(G153:G159)</f>
        <v>0</v>
      </c>
      <c r="H152" s="104">
        <f>SUM(H153:H159)</f>
        <v>0</v>
      </c>
      <c r="I152" s="98">
        <f t="shared" si="11"/>
        <v>0</v>
      </c>
      <c r="J152" s="234">
        <f>SUM(J153:J159)</f>
        <v>0</v>
      </c>
      <c r="K152" s="104">
        <f>SUM(K153:K159)</f>
        <v>0</v>
      </c>
      <c r="L152" s="98">
        <f t="shared" si="12"/>
        <v>0</v>
      </c>
      <c r="M152" s="119">
        <f>SUM(M153:M159)</f>
        <v>0</v>
      </c>
      <c r="N152" s="34">
        <f>SUM(N153:N159)</f>
        <v>0</v>
      </c>
      <c r="O152" s="98">
        <f t="shared" si="13"/>
        <v>0</v>
      </c>
      <c r="P152" s="351"/>
    </row>
    <row r="153" spans="1:16" x14ac:dyDescent="0.25">
      <c r="A153" s="30">
        <v>2361</v>
      </c>
      <c r="B153" s="50" t="s">
        <v>132</v>
      </c>
      <c r="C153" s="343">
        <f t="shared" si="9"/>
        <v>0</v>
      </c>
      <c r="D153" s="233"/>
      <c r="E153" s="52"/>
      <c r="F153" s="126">
        <f t="shared" si="10"/>
        <v>0</v>
      </c>
      <c r="G153" s="233"/>
      <c r="H153" s="181"/>
      <c r="I153" s="96">
        <f t="shared" si="11"/>
        <v>0</v>
      </c>
      <c r="J153" s="233"/>
      <c r="K153" s="181"/>
      <c r="L153" s="96">
        <f t="shared" si="12"/>
        <v>0</v>
      </c>
      <c r="M153" s="110"/>
      <c r="N153" s="52"/>
      <c r="O153" s="96">
        <f t="shared" si="13"/>
        <v>0</v>
      </c>
      <c r="P153" s="351"/>
    </row>
    <row r="154" spans="1:16" ht="24" x14ac:dyDescent="0.25">
      <c r="A154" s="30">
        <v>2362</v>
      </c>
      <c r="B154" s="50" t="s">
        <v>133</v>
      </c>
      <c r="C154" s="343">
        <f t="shared" si="9"/>
        <v>0</v>
      </c>
      <c r="D154" s="233"/>
      <c r="E154" s="52"/>
      <c r="F154" s="126">
        <f t="shared" si="10"/>
        <v>0</v>
      </c>
      <c r="G154" s="233"/>
      <c r="H154" s="181"/>
      <c r="I154" s="96">
        <f t="shared" si="11"/>
        <v>0</v>
      </c>
      <c r="J154" s="233"/>
      <c r="K154" s="181"/>
      <c r="L154" s="96">
        <f t="shared" si="12"/>
        <v>0</v>
      </c>
      <c r="M154" s="110"/>
      <c r="N154" s="52"/>
      <c r="O154" s="96">
        <f t="shared" si="13"/>
        <v>0</v>
      </c>
      <c r="P154" s="351"/>
    </row>
    <row r="155" spans="1:16" x14ac:dyDescent="0.25">
      <c r="A155" s="30">
        <v>2363</v>
      </c>
      <c r="B155" s="50" t="s">
        <v>134</v>
      </c>
      <c r="C155" s="343">
        <f t="shared" si="9"/>
        <v>0</v>
      </c>
      <c r="D155" s="233"/>
      <c r="E155" s="52"/>
      <c r="F155" s="126">
        <f t="shared" si="10"/>
        <v>0</v>
      </c>
      <c r="G155" s="233"/>
      <c r="H155" s="181"/>
      <c r="I155" s="96">
        <f t="shared" si="11"/>
        <v>0</v>
      </c>
      <c r="J155" s="233"/>
      <c r="K155" s="181"/>
      <c r="L155" s="96">
        <f t="shared" si="12"/>
        <v>0</v>
      </c>
      <c r="M155" s="110"/>
      <c r="N155" s="52"/>
      <c r="O155" s="96">
        <f t="shared" si="13"/>
        <v>0</v>
      </c>
      <c r="P155" s="351"/>
    </row>
    <row r="156" spans="1:16" x14ac:dyDescent="0.25">
      <c r="A156" s="30">
        <v>2364</v>
      </c>
      <c r="B156" s="50" t="s">
        <v>135</v>
      </c>
      <c r="C156" s="343">
        <f t="shared" si="9"/>
        <v>0</v>
      </c>
      <c r="D156" s="233"/>
      <c r="E156" s="52"/>
      <c r="F156" s="126">
        <f t="shared" si="10"/>
        <v>0</v>
      </c>
      <c r="G156" s="233"/>
      <c r="H156" s="181"/>
      <c r="I156" s="96">
        <f t="shared" si="11"/>
        <v>0</v>
      </c>
      <c r="J156" s="233"/>
      <c r="K156" s="181"/>
      <c r="L156" s="96">
        <f t="shared" si="12"/>
        <v>0</v>
      </c>
      <c r="M156" s="110"/>
      <c r="N156" s="52"/>
      <c r="O156" s="96">
        <f t="shared" si="13"/>
        <v>0</v>
      </c>
      <c r="P156" s="351"/>
    </row>
    <row r="157" spans="1:16" ht="12.75" customHeight="1" x14ac:dyDescent="0.25">
      <c r="A157" s="30">
        <v>2365</v>
      </c>
      <c r="B157" s="50" t="s">
        <v>136</v>
      </c>
      <c r="C157" s="343">
        <f t="shared" si="9"/>
        <v>0</v>
      </c>
      <c r="D157" s="233"/>
      <c r="E157" s="52"/>
      <c r="F157" s="126">
        <f t="shared" si="10"/>
        <v>0</v>
      </c>
      <c r="G157" s="233"/>
      <c r="H157" s="181"/>
      <c r="I157" s="96">
        <f t="shared" si="11"/>
        <v>0</v>
      </c>
      <c r="J157" s="233"/>
      <c r="K157" s="181"/>
      <c r="L157" s="96">
        <f t="shared" si="12"/>
        <v>0</v>
      </c>
      <c r="M157" s="110"/>
      <c r="N157" s="52"/>
      <c r="O157" s="96">
        <f t="shared" si="13"/>
        <v>0</v>
      </c>
      <c r="P157" s="351"/>
    </row>
    <row r="158" spans="1:16" ht="42.75" customHeight="1" x14ac:dyDescent="0.25">
      <c r="A158" s="30">
        <v>2366</v>
      </c>
      <c r="B158" s="50" t="s">
        <v>137</v>
      </c>
      <c r="C158" s="343">
        <f t="shared" si="9"/>
        <v>0</v>
      </c>
      <c r="D158" s="233"/>
      <c r="E158" s="52"/>
      <c r="F158" s="126">
        <f t="shared" si="10"/>
        <v>0</v>
      </c>
      <c r="G158" s="233"/>
      <c r="H158" s="181"/>
      <c r="I158" s="96">
        <f t="shared" si="11"/>
        <v>0</v>
      </c>
      <c r="J158" s="233"/>
      <c r="K158" s="181"/>
      <c r="L158" s="96">
        <f t="shared" si="12"/>
        <v>0</v>
      </c>
      <c r="M158" s="110"/>
      <c r="N158" s="52"/>
      <c r="O158" s="96">
        <f t="shared" si="13"/>
        <v>0</v>
      </c>
      <c r="P158" s="351"/>
    </row>
    <row r="159" spans="1:16" ht="48" x14ac:dyDescent="0.25">
      <c r="A159" s="30">
        <v>2369</v>
      </c>
      <c r="B159" s="50" t="s">
        <v>138</v>
      </c>
      <c r="C159" s="343">
        <f t="shared" si="9"/>
        <v>0</v>
      </c>
      <c r="D159" s="233"/>
      <c r="E159" s="52"/>
      <c r="F159" s="126">
        <f t="shared" si="10"/>
        <v>0</v>
      </c>
      <c r="G159" s="233"/>
      <c r="H159" s="181"/>
      <c r="I159" s="96">
        <f t="shared" si="11"/>
        <v>0</v>
      </c>
      <c r="J159" s="233"/>
      <c r="K159" s="181"/>
      <c r="L159" s="96">
        <f t="shared" si="12"/>
        <v>0</v>
      </c>
      <c r="M159" s="110"/>
      <c r="N159" s="52"/>
      <c r="O159" s="96">
        <f t="shared" si="13"/>
        <v>0</v>
      </c>
      <c r="P159" s="351"/>
    </row>
    <row r="160" spans="1:16" x14ac:dyDescent="0.25">
      <c r="A160" s="92">
        <v>2370</v>
      </c>
      <c r="B160" s="69" t="s">
        <v>139</v>
      </c>
      <c r="C160" s="343">
        <f t="shared" si="9"/>
        <v>0</v>
      </c>
      <c r="D160" s="235"/>
      <c r="E160" s="99"/>
      <c r="F160" s="236">
        <f t="shared" si="10"/>
        <v>0</v>
      </c>
      <c r="G160" s="235"/>
      <c r="H160" s="182"/>
      <c r="I160" s="100">
        <f t="shared" si="11"/>
        <v>0</v>
      </c>
      <c r="J160" s="235"/>
      <c r="K160" s="182"/>
      <c r="L160" s="100">
        <f t="shared" si="12"/>
        <v>0</v>
      </c>
      <c r="M160" s="282"/>
      <c r="N160" s="99"/>
      <c r="O160" s="100">
        <f t="shared" si="13"/>
        <v>0</v>
      </c>
      <c r="P160" s="329"/>
    </row>
    <row r="161" spans="1:16" x14ac:dyDescent="0.25">
      <c r="A161" s="92">
        <v>2380</v>
      </c>
      <c r="B161" s="69" t="s">
        <v>140</v>
      </c>
      <c r="C161" s="343">
        <f t="shared" si="9"/>
        <v>0</v>
      </c>
      <c r="D161" s="115">
        <f>SUM(D162:D163)</f>
        <v>0</v>
      </c>
      <c r="E161" s="93">
        <f>SUM(E162:E163)</f>
        <v>0</v>
      </c>
      <c r="F161" s="231">
        <f t="shared" si="10"/>
        <v>0</v>
      </c>
      <c r="G161" s="115">
        <f>SUM(G162:G163)</f>
        <v>0</v>
      </c>
      <c r="H161" s="179">
        <f>SUM(H162:H163)</f>
        <v>0</v>
      </c>
      <c r="I161" s="94">
        <f t="shared" si="11"/>
        <v>0</v>
      </c>
      <c r="J161" s="115">
        <f>SUM(J162:J163)</f>
        <v>0</v>
      </c>
      <c r="K161" s="179">
        <f>SUM(K162:K163)</f>
        <v>0</v>
      </c>
      <c r="L161" s="94">
        <f t="shared" si="12"/>
        <v>0</v>
      </c>
      <c r="M161" s="120">
        <f>SUM(M162:M163)</f>
        <v>0</v>
      </c>
      <c r="N161" s="93">
        <f>SUM(N162:N163)</f>
        <v>0</v>
      </c>
      <c r="O161" s="94">
        <f t="shared" si="13"/>
        <v>0</v>
      </c>
      <c r="P161" s="329"/>
    </row>
    <row r="162" spans="1:16" x14ac:dyDescent="0.25">
      <c r="A162" s="26">
        <v>2381</v>
      </c>
      <c r="B162" s="45" t="s">
        <v>141</v>
      </c>
      <c r="C162" s="343">
        <f t="shared" si="9"/>
        <v>0</v>
      </c>
      <c r="D162" s="232"/>
      <c r="E162" s="47"/>
      <c r="F162" s="127">
        <f t="shared" si="10"/>
        <v>0</v>
      </c>
      <c r="G162" s="232"/>
      <c r="H162" s="180"/>
      <c r="I162" s="95">
        <f t="shared" si="11"/>
        <v>0</v>
      </c>
      <c r="J162" s="232"/>
      <c r="K162" s="180"/>
      <c r="L162" s="95">
        <f t="shared" si="12"/>
        <v>0</v>
      </c>
      <c r="M162" s="275"/>
      <c r="N162" s="47"/>
      <c r="O162" s="95">
        <f t="shared" si="13"/>
        <v>0</v>
      </c>
      <c r="P162" s="324"/>
    </row>
    <row r="163" spans="1:16" ht="24" x14ac:dyDescent="0.25">
      <c r="A163" s="30">
        <v>2389</v>
      </c>
      <c r="B163" s="50" t="s">
        <v>142</v>
      </c>
      <c r="C163" s="343">
        <f t="shared" si="9"/>
        <v>0</v>
      </c>
      <c r="D163" s="233"/>
      <c r="E163" s="52"/>
      <c r="F163" s="126">
        <f t="shared" si="10"/>
        <v>0</v>
      </c>
      <c r="G163" s="233"/>
      <c r="H163" s="181"/>
      <c r="I163" s="96">
        <f t="shared" si="11"/>
        <v>0</v>
      </c>
      <c r="J163" s="233"/>
      <c r="K163" s="181"/>
      <c r="L163" s="96">
        <f t="shared" si="12"/>
        <v>0</v>
      </c>
      <c r="M163" s="110"/>
      <c r="N163" s="52"/>
      <c r="O163" s="96">
        <f t="shared" si="13"/>
        <v>0</v>
      </c>
      <c r="P163" s="351"/>
    </row>
    <row r="164" spans="1:16" x14ac:dyDescent="0.25">
      <c r="A164" s="92">
        <v>2390</v>
      </c>
      <c r="B164" s="69" t="s">
        <v>143</v>
      </c>
      <c r="C164" s="343">
        <f t="shared" si="9"/>
        <v>0</v>
      </c>
      <c r="D164" s="235"/>
      <c r="E164" s="99"/>
      <c r="F164" s="236">
        <f t="shared" si="10"/>
        <v>0</v>
      </c>
      <c r="G164" s="235"/>
      <c r="H164" s="182"/>
      <c r="I164" s="100">
        <f t="shared" si="11"/>
        <v>0</v>
      </c>
      <c r="J164" s="235"/>
      <c r="K164" s="182"/>
      <c r="L164" s="100">
        <f t="shared" si="12"/>
        <v>0</v>
      </c>
      <c r="M164" s="282"/>
      <c r="N164" s="99"/>
      <c r="O164" s="100">
        <f t="shared" si="13"/>
        <v>0</v>
      </c>
      <c r="P164" s="329"/>
    </row>
    <row r="165" spans="1:16" x14ac:dyDescent="0.25">
      <c r="A165" s="38">
        <v>2400</v>
      </c>
      <c r="B165" s="90" t="s">
        <v>144</v>
      </c>
      <c r="C165" s="358">
        <f t="shared" si="9"/>
        <v>0</v>
      </c>
      <c r="D165" s="239"/>
      <c r="E165" s="105"/>
      <c r="F165" s="240">
        <f t="shared" si="10"/>
        <v>0</v>
      </c>
      <c r="G165" s="239"/>
      <c r="H165" s="184"/>
      <c r="I165" s="106">
        <f t="shared" si="11"/>
        <v>0</v>
      </c>
      <c r="J165" s="239"/>
      <c r="K165" s="184"/>
      <c r="L165" s="106">
        <f t="shared" si="12"/>
        <v>0</v>
      </c>
      <c r="M165" s="283"/>
      <c r="N165" s="105"/>
      <c r="O165" s="106">
        <f t="shared" si="13"/>
        <v>0</v>
      </c>
      <c r="P165" s="327"/>
    </row>
    <row r="166" spans="1:16" ht="24" x14ac:dyDescent="0.25">
      <c r="A166" s="38">
        <v>2500</v>
      </c>
      <c r="B166" s="90" t="s">
        <v>145</v>
      </c>
      <c r="C166" s="358">
        <f t="shared" si="9"/>
        <v>0</v>
      </c>
      <c r="D166" s="229">
        <f>SUM(D167,D172)</f>
        <v>0</v>
      </c>
      <c r="E166" s="43">
        <f>SUM(E167,E172)</f>
        <v>0</v>
      </c>
      <c r="F166" s="230">
        <f t="shared" si="10"/>
        <v>0</v>
      </c>
      <c r="G166" s="229">
        <f t="shared" ref="G166:K166" si="15">SUM(G167,G172)</f>
        <v>0</v>
      </c>
      <c r="H166" s="91">
        <f t="shared" si="15"/>
        <v>0</v>
      </c>
      <c r="I166" s="101">
        <f t="shared" si="11"/>
        <v>0</v>
      </c>
      <c r="J166" s="229">
        <f t="shared" si="15"/>
        <v>0</v>
      </c>
      <c r="K166" s="91">
        <f t="shared" si="15"/>
        <v>0</v>
      </c>
      <c r="L166" s="101">
        <f t="shared" si="12"/>
        <v>0</v>
      </c>
      <c r="M166" s="123">
        <f t="shared" ref="M166:N166" si="16">SUM(M167,M172)</f>
        <v>0</v>
      </c>
      <c r="N166" s="114">
        <f t="shared" si="16"/>
        <v>0</v>
      </c>
      <c r="O166" s="141">
        <f t="shared" si="13"/>
        <v>0</v>
      </c>
      <c r="P166" s="334"/>
    </row>
    <row r="167" spans="1:16" ht="16.5" customHeight="1" x14ac:dyDescent="0.25">
      <c r="A167" s="102">
        <v>2510</v>
      </c>
      <c r="B167" s="45" t="s">
        <v>146</v>
      </c>
      <c r="C167" s="359">
        <f t="shared" si="9"/>
        <v>0</v>
      </c>
      <c r="D167" s="237">
        <f>SUM(D168:D171)</f>
        <v>0</v>
      </c>
      <c r="E167" s="60">
        <f>SUM(E168:E171)</f>
        <v>0</v>
      </c>
      <c r="F167" s="238">
        <f t="shared" si="10"/>
        <v>0</v>
      </c>
      <c r="G167" s="237">
        <f t="shared" ref="G167:K167" si="17">SUM(G168:G171)</f>
        <v>0</v>
      </c>
      <c r="H167" s="183">
        <f t="shared" si="17"/>
        <v>0</v>
      </c>
      <c r="I167" s="103">
        <f t="shared" si="11"/>
        <v>0</v>
      </c>
      <c r="J167" s="237">
        <f t="shared" si="17"/>
        <v>0</v>
      </c>
      <c r="K167" s="183">
        <f t="shared" si="17"/>
        <v>0</v>
      </c>
      <c r="L167" s="103">
        <f t="shared" si="12"/>
        <v>0</v>
      </c>
      <c r="M167" s="289">
        <f t="shared" ref="M167:N167" si="18">SUM(M168:M171)</f>
        <v>0</v>
      </c>
      <c r="N167" s="292">
        <f t="shared" si="18"/>
        <v>0</v>
      </c>
      <c r="O167" s="297">
        <f t="shared" si="13"/>
        <v>0</v>
      </c>
      <c r="P167" s="328"/>
    </row>
    <row r="168" spans="1:16" ht="24" x14ac:dyDescent="0.25">
      <c r="A168" s="31">
        <v>2512</v>
      </c>
      <c r="B168" s="50" t="s">
        <v>147</v>
      </c>
      <c r="C168" s="343">
        <f t="shared" si="9"/>
        <v>0</v>
      </c>
      <c r="D168" s="233"/>
      <c r="E168" s="52"/>
      <c r="F168" s="126">
        <f t="shared" si="10"/>
        <v>0</v>
      </c>
      <c r="G168" s="233"/>
      <c r="H168" s="181"/>
      <c r="I168" s="96">
        <f t="shared" si="11"/>
        <v>0</v>
      </c>
      <c r="J168" s="233"/>
      <c r="K168" s="181"/>
      <c r="L168" s="96">
        <f t="shared" si="12"/>
        <v>0</v>
      </c>
      <c r="M168" s="110"/>
      <c r="N168" s="52"/>
      <c r="O168" s="96">
        <f t="shared" si="13"/>
        <v>0</v>
      </c>
      <c r="P168" s="351"/>
    </row>
    <row r="169" spans="1:16" ht="36" x14ac:dyDescent="0.25">
      <c r="A169" s="31">
        <v>2513</v>
      </c>
      <c r="B169" s="50" t="s">
        <v>148</v>
      </c>
      <c r="C169" s="343">
        <f t="shared" si="9"/>
        <v>0</v>
      </c>
      <c r="D169" s="233"/>
      <c r="E169" s="52"/>
      <c r="F169" s="126">
        <f t="shared" si="10"/>
        <v>0</v>
      </c>
      <c r="G169" s="233"/>
      <c r="H169" s="181"/>
      <c r="I169" s="96">
        <f t="shared" si="11"/>
        <v>0</v>
      </c>
      <c r="J169" s="233"/>
      <c r="K169" s="181"/>
      <c r="L169" s="96">
        <f t="shared" si="12"/>
        <v>0</v>
      </c>
      <c r="M169" s="110"/>
      <c r="N169" s="52"/>
      <c r="O169" s="96">
        <f t="shared" si="13"/>
        <v>0</v>
      </c>
      <c r="P169" s="351"/>
    </row>
    <row r="170" spans="1:16" ht="24" x14ac:dyDescent="0.25">
      <c r="A170" s="31">
        <v>2515</v>
      </c>
      <c r="B170" s="50" t="s">
        <v>149</v>
      </c>
      <c r="C170" s="343">
        <f t="shared" si="9"/>
        <v>0</v>
      </c>
      <c r="D170" s="233"/>
      <c r="E170" s="52"/>
      <c r="F170" s="126">
        <f t="shared" si="10"/>
        <v>0</v>
      </c>
      <c r="G170" s="233"/>
      <c r="H170" s="181"/>
      <c r="I170" s="96">
        <f t="shared" si="11"/>
        <v>0</v>
      </c>
      <c r="J170" s="233"/>
      <c r="K170" s="181"/>
      <c r="L170" s="96">
        <f t="shared" si="12"/>
        <v>0</v>
      </c>
      <c r="M170" s="110"/>
      <c r="N170" s="52"/>
      <c r="O170" s="96">
        <f t="shared" si="13"/>
        <v>0</v>
      </c>
      <c r="P170" s="351"/>
    </row>
    <row r="171" spans="1:16" ht="24" x14ac:dyDescent="0.25">
      <c r="A171" s="31">
        <v>2519</v>
      </c>
      <c r="B171" s="50" t="s">
        <v>150</v>
      </c>
      <c r="C171" s="343">
        <f t="shared" si="9"/>
        <v>0</v>
      </c>
      <c r="D171" s="233"/>
      <c r="E171" s="52"/>
      <c r="F171" s="126">
        <f t="shared" si="10"/>
        <v>0</v>
      </c>
      <c r="G171" s="233"/>
      <c r="H171" s="181"/>
      <c r="I171" s="96">
        <f t="shared" si="11"/>
        <v>0</v>
      </c>
      <c r="J171" s="233"/>
      <c r="K171" s="181"/>
      <c r="L171" s="96">
        <f t="shared" si="12"/>
        <v>0</v>
      </c>
      <c r="M171" s="110"/>
      <c r="N171" s="52"/>
      <c r="O171" s="96">
        <f t="shared" si="13"/>
        <v>0</v>
      </c>
      <c r="P171" s="351"/>
    </row>
    <row r="172" spans="1:16" ht="24" x14ac:dyDescent="0.25">
      <c r="A172" s="97">
        <v>2520</v>
      </c>
      <c r="B172" s="50" t="s">
        <v>151</v>
      </c>
      <c r="C172" s="343">
        <f t="shared" si="9"/>
        <v>0</v>
      </c>
      <c r="D172" s="233"/>
      <c r="E172" s="52"/>
      <c r="F172" s="126">
        <f t="shared" si="10"/>
        <v>0</v>
      </c>
      <c r="G172" s="233"/>
      <c r="H172" s="181"/>
      <c r="I172" s="96">
        <f t="shared" si="11"/>
        <v>0</v>
      </c>
      <c r="J172" s="233"/>
      <c r="K172" s="181"/>
      <c r="L172" s="96">
        <f t="shared" si="12"/>
        <v>0</v>
      </c>
      <c r="M172" s="110"/>
      <c r="N172" s="52"/>
      <c r="O172" s="96">
        <f t="shared" si="13"/>
        <v>0</v>
      </c>
      <c r="P172" s="351"/>
    </row>
    <row r="173" spans="1:16" s="107" customFormat="1" ht="48" x14ac:dyDescent="0.25">
      <c r="A173" s="16">
        <v>2800</v>
      </c>
      <c r="B173" s="45" t="s">
        <v>152</v>
      </c>
      <c r="C173" s="359">
        <f t="shared" si="9"/>
        <v>0</v>
      </c>
      <c r="D173" s="199"/>
      <c r="E173" s="28"/>
      <c r="F173" s="200">
        <f t="shared" si="10"/>
        <v>0</v>
      </c>
      <c r="G173" s="199"/>
      <c r="H173" s="165"/>
      <c r="I173" s="29">
        <f t="shared" si="11"/>
        <v>0</v>
      </c>
      <c r="J173" s="199"/>
      <c r="K173" s="165"/>
      <c r="L173" s="29">
        <f t="shared" si="12"/>
        <v>0</v>
      </c>
      <c r="M173" s="271"/>
      <c r="N173" s="28"/>
      <c r="O173" s="29">
        <f t="shared" si="13"/>
        <v>0</v>
      </c>
      <c r="P173" s="324"/>
    </row>
    <row r="174" spans="1:16" x14ac:dyDescent="0.25">
      <c r="A174" s="87">
        <v>3000</v>
      </c>
      <c r="B174" s="87" t="s">
        <v>153</v>
      </c>
      <c r="C174" s="369">
        <f t="shared" si="9"/>
        <v>0</v>
      </c>
      <c r="D174" s="227">
        <f>SUM(D175,D185)</f>
        <v>0</v>
      </c>
      <c r="E174" s="88">
        <f>SUM(E175,E185)</f>
        <v>0</v>
      </c>
      <c r="F174" s="228">
        <f t="shared" si="10"/>
        <v>0</v>
      </c>
      <c r="G174" s="227">
        <f>SUM(G175,G185)</f>
        <v>0</v>
      </c>
      <c r="H174" s="178">
        <f>SUM(H175,H185)</f>
        <v>0</v>
      </c>
      <c r="I174" s="89">
        <f t="shared" si="11"/>
        <v>0</v>
      </c>
      <c r="J174" s="227">
        <f>SUM(J175,J185)</f>
        <v>0</v>
      </c>
      <c r="K174" s="178">
        <f>SUM(K175,K185)</f>
        <v>0</v>
      </c>
      <c r="L174" s="89">
        <f t="shared" si="12"/>
        <v>0</v>
      </c>
      <c r="M174" s="122">
        <f>SUM(M175,M185)</f>
        <v>0</v>
      </c>
      <c r="N174" s="88">
        <f>SUM(N175,N185)</f>
        <v>0</v>
      </c>
      <c r="O174" s="89">
        <f t="shared" si="13"/>
        <v>0</v>
      </c>
      <c r="P174" s="333"/>
    </row>
    <row r="175" spans="1:16" ht="24" x14ac:dyDescent="0.25">
      <c r="A175" s="38">
        <v>3200</v>
      </c>
      <c r="B175" s="108" t="s">
        <v>309</v>
      </c>
      <c r="C175" s="358">
        <f t="shared" si="9"/>
        <v>0</v>
      </c>
      <c r="D175" s="229">
        <f>SUM(D176,D180)</f>
        <v>0</v>
      </c>
      <c r="E175" s="43">
        <f>SUM(E176,E180)</f>
        <v>0</v>
      </c>
      <c r="F175" s="230">
        <f t="shared" si="10"/>
        <v>0</v>
      </c>
      <c r="G175" s="229">
        <f t="shared" ref="G175:K175" si="19">SUM(G176,G180)</f>
        <v>0</v>
      </c>
      <c r="H175" s="91">
        <f t="shared" si="19"/>
        <v>0</v>
      </c>
      <c r="I175" s="101">
        <f t="shared" si="11"/>
        <v>0</v>
      </c>
      <c r="J175" s="229">
        <f t="shared" si="19"/>
        <v>0</v>
      </c>
      <c r="K175" s="91">
        <f t="shared" si="19"/>
        <v>0</v>
      </c>
      <c r="L175" s="101">
        <f t="shared" si="12"/>
        <v>0</v>
      </c>
      <c r="M175" s="123">
        <f t="shared" ref="M175:N175" si="20">SUM(M176,M180)</f>
        <v>0</v>
      </c>
      <c r="N175" s="114">
        <f t="shared" si="20"/>
        <v>0</v>
      </c>
      <c r="O175" s="141">
        <f t="shared" si="13"/>
        <v>0</v>
      </c>
      <c r="P175" s="334"/>
    </row>
    <row r="176" spans="1:16" ht="50.25" customHeight="1" x14ac:dyDescent="0.25">
      <c r="A176" s="102">
        <v>3260</v>
      </c>
      <c r="B176" s="45" t="s">
        <v>154</v>
      </c>
      <c r="C176" s="359">
        <f t="shared" si="9"/>
        <v>0</v>
      </c>
      <c r="D176" s="237">
        <f>SUM(D177:D179)</f>
        <v>0</v>
      </c>
      <c r="E176" s="60">
        <f>SUM(E177:E179)</f>
        <v>0</v>
      </c>
      <c r="F176" s="238">
        <f t="shared" si="10"/>
        <v>0</v>
      </c>
      <c r="G176" s="237">
        <f>SUM(G177:G179)</f>
        <v>0</v>
      </c>
      <c r="H176" s="183">
        <f>SUM(H177:H179)</f>
        <v>0</v>
      </c>
      <c r="I176" s="103">
        <f t="shared" si="11"/>
        <v>0</v>
      </c>
      <c r="J176" s="237">
        <f>SUM(J177:J179)</f>
        <v>0</v>
      </c>
      <c r="K176" s="183">
        <f>SUM(K177:K179)</f>
        <v>0</v>
      </c>
      <c r="L176" s="103">
        <f t="shared" si="12"/>
        <v>0</v>
      </c>
      <c r="M176" s="124">
        <f>SUM(M177:M179)</f>
        <v>0</v>
      </c>
      <c r="N176" s="60">
        <f>SUM(N177:N179)</f>
        <v>0</v>
      </c>
      <c r="O176" s="103">
        <f t="shared" si="13"/>
        <v>0</v>
      </c>
      <c r="P176" s="324"/>
    </row>
    <row r="177" spans="1:16" ht="24" x14ac:dyDescent="0.25">
      <c r="A177" s="31">
        <v>3261</v>
      </c>
      <c r="B177" s="50" t="s">
        <v>155</v>
      </c>
      <c r="C177" s="343">
        <f t="shared" si="9"/>
        <v>0</v>
      </c>
      <c r="D177" s="233"/>
      <c r="E177" s="52"/>
      <c r="F177" s="126">
        <f t="shared" si="10"/>
        <v>0</v>
      </c>
      <c r="G177" s="233"/>
      <c r="H177" s="181"/>
      <c r="I177" s="96">
        <f t="shared" si="11"/>
        <v>0</v>
      </c>
      <c r="J177" s="233"/>
      <c r="K177" s="181"/>
      <c r="L177" s="96">
        <f t="shared" si="12"/>
        <v>0</v>
      </c>
      <c r="M177" s="110"/>
      <c r="N177" s="52"/>
      <c r="O177" s="96">
        <f t="shared" si="13"/>
        <v>0</v>
      </c>
      <c r="P177" s="351"/>
    </row>
    <row r="178" spans="1:16" ht="36" x14ac:dyDescent="0.25">
      <c r="A178" s="31">
        <v>3262</v>
      </c>
      <c r="B178" s="50" t="s">
        <v>310</v>
      </c>
      <c r="C178" s="343">
        <f t="shared" si="9"/>
        <v>0</v>
      </c>
      <c r="D178" s="233"/>
      <c r="E178" s="52"/>
      <c r="F178" s="126">
        <f t="shared" si="10"/>
        <v>0</v>
      </c>
      <c r="G178" s="233"/>
      <c r="H178" s="181"/>
      <c r="I178" s="96">
        <f t="shared" si="11"/>
        <v>0</v>
      </c>
      <c r="J178" s="233"/>
      <c r="K178" s="181"/>
      <c r="L178" s="96">
        <f t="shared" si="12"/>
        <v>0</v>
      </c>
      <c r="M178" s="110"/>
      <c r="N178" s="52"/>
      <c r="O178" s="96">
        <f t="shared" si="13"/>
        <v>0</v>
      </c>
      <c r="P178" s="351"/>
    </row>
    <row r="179" spans="1:16" ht="24" x14ac:dyDescent="0.25">
      <c r="A179" s="31">
        <v>3263</v>
      </c>
      <c r="B179" s="50" t="s">
        <v>156</v>
      </c>
      <c r="C179" s="343">
        <f t="shared" si="9"/>
        <v>0</v>
      </c>
      <c r="D179" s="233"/>
      <c r="E179" s="52"/>
      <c r="F179" s="126">
        <f t="shared" si="10"/>
        <v>0</v>
      </c>
      <c r="G179" s="233"/>
      <c r="H179" s="181"/>
      <c r="I179" s="96">
        <f t="shared" si="11"/>
        <v>0</v>
      </c>
      <c r="J179" s="233"/>
      <c r="K179" s="181"/>
      <c r="L179" s="96">
        <f t="shared" si="12"/>
        <v>0</v>
      </c>
      <c r="M179" s="110"/>
      <c r="N179" s="52"/>
      <c r="O179" s="96">
        <f t="shared" si="13"/>
        <v>0</v>
      </c>
      <c r="P179" s="351"/>
    </row>
    <row r="180" spans="1:16" ht="84" x14ac:dyDescent="0.25">
      <c r="A180" s="102">
        <v>3290</v>
      </c>
      <c r="B180" s="45" t="s">
        <v>311</v>
      </c>
      <c r="C180" s="343">
        <f t="shared" ref="C180:C256" si="21">F180+I180+L180+O180</f>
        <v>0</v>
      </c>
      <c r="D180" s="237">
        <f>SUM(D181:D184)</f>
        <v>0</v>
      </c>
      <c r="E180" s="60">
        <f>SUM(E181:E184)</f>
        <v>0</v>
      </c>
      <c r="F180" s="238">
        <f t="shared" si="10"/>
        <v>0</v>
      </c>
      <c r="G180" s="237">
        <f t="shared" ref="G180:K180" si="22">SUM(G181:G184)</f>
        <v>0</v>
      </c>
      <c r="H180" s="183">
        <f t="shared" si="22"/>
        <v>0</v>
      </c>
      <c r="I180" s="103">
        <f t="shared" si="11"/>
        <v>0</v>
      </c>
      <c r="J180" s="237">
        <f t="shared" si="22"/>
        <v>0</v>
      </c>
      <c r="K180" s="183">
        <f t="shared" si="22"/>
        <v>0</v>
      </c>
      <c r="L180" s="103">
        <f t="shared" si="12"/>
        <v>0</v>
      </c>
      <c r="M180" s="125">
        <f t="shared" ref="M180:N180" si="23">SUM(M181:M184)</f>
        <v>0</v>
      </c>
      <c r="N180" s="293">
        <f t="shared" si="23"/>
        <v>0</v>
      </c>
      <c r="O180" s="298">
        <f t="shared" si="13"/>
        <v>0</v>
      </c>
      <c r="P180" s="336"/>
    </row>
    <row r="181" spans="1:16" ht="72" x14ac:dyDescent="0.25">
      <c r="A181" s="31">
        <v>3291</v>
      </c>
      <c r="B181" s="50" t="s">
        <v>157</v>
      </c>
      <c r="C181" s="343">
        <f t="shared" si="21"/>
        <v>0</v>
      </c>
      <c r="D181" s="233"/>
      <c r="E181" s="52"/>
      <c r="F181" s="126">
        <f t="shared" ref="F181:F244" si="24">D181+E181</f>
        <v>0</v>
      </c>
      <c r="G181" s="233"/>
      <c r="H181" s="181"/>
      <c r="I181" s="96">
        <f t="shared" ref="I181:I244" si="25">G181+H181</f>
        <v>0</v>
      </c>
      <c r="J181" s="233"/>
      <c r="K181" s="181"/>
      <c r="L181" s="96">
        <f t="shared" ref="L181:L244" si="26">J181+K181</f>
        <v>0</v>
      </c>
      <c r="M181" s="110"/>
      <c r="N181" s="52"/>
      <c r="O181" s="96">
        <f t="shared" ref="O181:O244" si="27">M181+N181</f>
        <v>0</v>
      </c>
      <c r="P181" s="351"/>
    </row>
    <row r="182" spans="1:16" ht="72" x14ac:dyDescent="0.25">
      <c r="A182" s="31">
        <v>3292</v>
      </c>
      <c r="B182" s="50" t="s">
        <v>312</v>
      </c>
      <c r="C182" s="343">
        <f t="shared" si="21"/>
        <v>0</v>
      </c>
      <c r="D182" s="233"/>
      <c r="E182" s="52"/>
      <c r="F182" s="126">
        <f t="shared" si="24"/>
        <v>0</v>
      </c>
      <c r="G182" s="233"/>
      <c r="H182" s="181"/>
      <c r="I182" s="96">
        <f t="shared" si="25"/>
        <v>0</v>
      </c>
      <c r="J182" s="233"/>
      <c r="K182" s="181"/>
      <c r="L182" s="96">
        <f t="shared" si="26"/>
        <v>0</v>
      </c>
      <c r="M182" s="110"/>
      <c r="N182" s="52"/>
      <c r="O182" s="96">
        <f t="shared" si="27"/>
        <v>0</v>
      </c>
      <c r="P182" s="351"/>
    </row>
    <row r="183" spans="1:16" ht="72" x14ac:dyDescent="0.25">
      <c r="A183" s="31">
        <v>3293</v>
      </c>
      <c r="B183" s="50" t="s">
        <v>313</v>
      </c>
      <c r="C183" s="343">
        <f t="shared" si="21"/>
        <v>0</v>
      </c>
      <c r="D183" s="233"/>
      <c r="E183" s="52"/>
      <c r="F183" s="126">
        <f t="shared" si="24"/>
        <v>0</v>
      </c>
      <c r="G183" s="233"/>
      <c r="H183" s="181"/>
      <c r="I183" s="96">
        <f t="shared" si="25"/>
        <v>0</v>
      </c>
      <c r="J183" s="233"/>
      <c r="K183" s="181"/>
      <c r="L183" s="96">
        <f t="shared" si="26"/>
        <v>0</v>
      </c>
      <c r="M183" s="110"/>
      <c r="N183" s="52"/>
      <c r="O183" s="96">
        <f t="shared" si="27"/>
        <v>0</v>
      </c>
      <c r="P183" s="351"/>
    </row>
    <row r="184" spans="1:16" ht="60" x14ac:dyDescent="0.25">
      <c r="A184" s="111">
        <v>3294</v>
      </c>
      <c r="B184" s="50" t="s">
        <v>158</v>
      </c>
      <c r="C184" s="370">
        <f t="shared" si="21"/>
        <v>0</v>
      </c>
      <c r="D184" s="241"/>
      <c r="E184" s="112"/>
      <c r="F184" s="242">
        <f t="shared" si="24"/>
        <v>0</v>
      </c>
      <c r="G184" s="241"/>
      <c r="H184" s="185"/>
      <c r="I184" s="135">
        <f t="shared" si="25"/>
        <v>0</v>
      </c>
      <c r="J184" s="241"/>
      <c r="K184" s="185"/>
      <c r="L184" s="135">
        <f t="shared" si="26"/>
        <v>0</v>
      </c>
      <c r="M184" s="113"/>
      <c r="N184" s="112"/>
      <c r="O184" s="135">
        <f t="shared" si="27"/>
        <v>0</v>
      </c>
      <c r="P184" s="336"/>
    </row>
    <row r="185" spans="1:16" ht="48" x14ac:dyDescent="0.25">
      <c r="A185" s="63">
        <v>3300</v>
      </c>
      <c r="B185" s="108" t="s">
        <v>159</v>
      </c>
      <c r="C185" s="345">
        <f t="shared" si="21"/>
        <v>0</v>
      </c>
      <c r="D185" s="243">
        <f>SUM(D186:D187)</f>
        <v>0</v>
      </c>
      <c r="E185" s="114">
        <f>SUM(E186:E187)</f>
        <v>0</v>
      </c>
      <c r="F185" s="140">
        <f t="shared" si="24"/>
        <v>0</v>
      </c>
      <c r="G185" s="243">
        <f t="shared" ref="G185:K185" si="28">SUM(G186:G187)</f>
        <v>0</v>
      </c>
      <c r="H185" s="186">
        <f t="shared" si="28"/>
        <v>0</v>
      </c>
      <c r="I185" s="141">
        <f t="shared" si="25"/>
        <v>0</v>
      </c>
      <c r="J185" s="243">
        <f t="shared" si="28"/>
        <v>0</v>
      </c>
      <c r="K185" s="186">
        <f t="shared" si="28"/>
        <v>0</v>
      </c>
      <c r="L185" s="141">
        <f t="shared" si="26"/>
        <v>0</v>
      </c>
      <c r="M185" s="123">
        <f t="shared" ref="M185:N185" si="29">SUM(M186:M187)</f>
        <v>0</v>
      </c>
      <c r="N185" s="114">
        <f t="shared" si="29"/>
        <v>0</v>
      </c>
      <c r="O185" s="141">
        <f t="shared" si="27"/>
        <v>0</v>
      </c>
      <c r="P185" s="334"/>
    </row>
    <row r="186" spans="1:16" ht="48" x14ac:dyDescent="0.25">
      <c r="A186" s="68">
        <v>3310</v>
      </c>
      <c r="B186" s="69" t="s">
        <v>160</v>
      </c>
      <c r="C186" s="364">
        <f t="shared" si="21"/>
        <v>0</v>
      </c>
      <c r="D186" s="235"/>
      <c r="E186" s="99"/>
      <c r="F186" s="236">
        <f t="shared" si="24"/>
        <v>0</v>
      </c>
      <c r="G186" s="235"/>
      <c r="H186" s="182"/>
      <c r="I186" s="100">
        <f t="shared" si="25"/>
        <v>0</v>
      </c>
      <c r="J186" s="235"/>
      <c r="K186" s="182"/>
      <c r="L186" s="100">
        <f t="shared" si="26"/>
        <v>0</v>
      </c>
      <c r="M186" s="282"/>
      <c r="N186" s="99"/>
      <c r="O186" s="100">
        <f t="shared" si="27"/>
        <v>0</v>
      </c>
      <c r="P186" s="329"/>
    </row>
    <row r="187" spans="1:16" ht="58.5" customHeight="1" x14ac:dyDescent="0.25">
      <c r="A187" s="27">
        <v>3320</v>
      </c>
      <c r="B187" s="45" t="s">
        <v>161</v>
      </c>
      <c r="C187" s="359">
        <f t="shared" si="21"/>
        <v>0</v>
      </c>
      <c r="D187" s="232"/>
      <c r="E187" s="47"/>
      <c r="F187" s="127">
        <f t="shared" si="24"/>
        <v>0</v>
      </c>
      <c r="G187" s="232"/>
      <c r="H187" s="180"/>
      <c r="I187" s="95">
        <f t="shared" si="25"/>
        <v>0</v>
      </c>
      <c r="J187" s="232"/>
      <c r="K187" s="180"/>
      <c r="L187" s="95">
        <f t="shared" si="26"/>
        <v>0</v>
      </c>
      <c r="M187" s="275"/>
      <c r="N187" s="47"/>
      <c r="O187" s="95">
        <f t="shared" si="27"/>
        <v>0</v>
      </c>
      <c r="P187" s="324"/>
    </row>
    <row r="188" spans="1:16" x14ac:dyDescent="0.25">
      <c r="A188" s="116">
        <v>4000</v>
      </c>
      <c r="B188" s="87" t="s">
        <v>162</v>
      </c>
      <c r="C188" s="369">
        <f t="shared" si="21"/>
        <v>0</v>
      </c>
      <c r="D188" s="227">
        <f>SUM(D189,D192)</f>
        <v>0</v>
      </c>
      <c r="E188" s="88">
        <f>SUM(E189,E192)</f>
        <v>0</v>
      </c>
      <c r="F188" s="228">
        <f t="shared" si="24"/>
        <v>0</v>
      </c>
      <c r="G188" s="227">
        <f>SUM(G189,G192)</f>
        <v>0</v>
      </c>
      <c r="H188" s="178">
        <f>SUM(H189,H192)</f>
        <v>0</v>
      </c>
      <c r="I188" s="89">
        <f t="shared" si="25"/>
        <v>0</v>
      </c>
      <c r="J188" s="227">
        <f>SUM(J189,J192)</f>
        <v>0</v>
      </c>
      <c r="K188" s="178">
        <f>SUM(K189,K192)</f>
        <v>0</v>
      </c>
      <c r="L188" s="89">
        <f t="shared" si="26"/>
        <v>0</v>
      </c>
      <c r="M188" s="122">
        <f>SUM(M189,M192)</f>
        <v>0</v>
      </c>
      <c r="N188" s="88">
        <f>SUM(N189,N192)</f>
        <v>0</v>
      </c>
      <c r="O188" s="89">
        <f t="shared" si="27"/>
        <v>0</v>
      </c>
      <c r="P188" s="333"/>
    </row>
    <row r="189" spans="1:16" ht="24" x14ac:dyDescent="0.25">
      <c r="A189" s="117">
        <v>4200</v>
      </c>
      <c r="B189" s="90" t="s">
        <v>163</v>
      </c>
      <c r="C189" s="358">
        <f t="shared" si="21"/>
        <v>0</v>
      </c>
      <c r="D189" s="229">
        <f>SUM(D190,D191)</f>
        <v>0</v>
      </c>
      <c r="E189" s="43">
        <f>SUM(E190,E191)</f>
        <v>0</v>
      </c>
      <c r="F189" s="230">
        <f t="shared" si="24"/>
        <v>0</v>
      </c>
      <c r="G189" s="229">
        <f>SUM(G190,G191)</f>
        <v>0</v>
      </c>
      <c r="H189" s="91">
        <f>SUM(H190,H191)</f>
        <v>0</v>
      </c>
      <c r="I189" s="101">
        <f t="shared" si="25"/>
        <v>0</v>
      </c>
      <c r="J189" s="229">
        <f>SUM(J190,J191)</f>
        <v>0</v>
      </c>
      <c r="K189" s="91">
        <f>SUM(K190,K191)</f>
        <v>0</v>
      </c>
      <c r="L189" s="101">
        <f t="shared" si="26"/>
        <v>0</v>
      </c>
      <c r="M189" s="109">
        <f>SUM(M190,M191)</f>
        <v>0</v>
      </c>
      <c r="N189" s="43">
        <f>SUM(N190,N191)</f>
        <v>0</v>
      </c>
      <c r="O189" s="101">
        <f t="shared" si="27"/>
        <v>0</v>
      </c>
      <c r="P189" s="327"/>
    </row>
    <row r="190" spans="1:16" ht="36" x14ac:dyDescent="0.25">
      <c r="A190" s="102">
        <v>4240</v>
      </c>
      <c r="B190" s="45" t="s">
        <v>314</v>
      </c>
      <c r="C190" s="359">
        <f t="shared" si="21"/>
        <v>0</v>
      </c>
      <c r="D190" s="232"/>
      <c r="E190" s="47"/>
      <c r="F190" s="127">
        <f t="shared" si="24"/>
        <v>0</v>
      </c>
      <c r="G190" s="232"/>
      <c r="H190" s="180"/>
      <c r="I190" s="95">
        <f t="shared" si="25"/>
        <v>0</v>
      </c>
      <c r="J190" s="232"/>
      <c r="K190" s="180"/>
      <c r="L190" s="95">
        <f t="shared" si="26"/>
        <v>0</v>
      </c>
      <c r="M190" s="275"/>
      <c r="N190" s="47"/>
      <c r="O190" s="95">
        <f t="shared" si="27"/>
        <v>0</v>
      </c>
      <c r="P190" s="324"/>
    </row>
    <row r="191" spans="1:16" ht="24" x14ac:dyDescent="0.25">
      <c r="A191" s="97">
        <v>4250</v>
      </c>
      <c r="B191" s="50" t="s">
        <v>164</v>
      </c>
      <c r="C191" s="343">
        <f t="shared" si="21"/>
        <v>0</v>
      </c>
      <c r="D191" s="233"/>
      <c r="E191" s="52"/>
      <c r="F191" s="126">
        <f t="shared" si="24"/>
        <v>0</v>
      </c>
      <c r="G191" s="233"/>
      <c r="H191" s="181"/>
      <c r="I191" s="96">
        <f t="shared" si="25"/>
        <v>0</v>
      </c>
      <c r="J191" s="233"/>
      <c r="K191" s="181"/>
      <c r="L191" s="96">
        <f t="shared" si="26"/>
        <v>0</v>
      </c>
      <c r="M191" s="110"/>
      <c r="N191" s="52"/>
      <c r="O191" s="96">
        <f t="shared" si="27"/>
        <v>0</v>
      </c>
      <c r="P191" s="351"/>
    </row>
    <row r="192" spans="1:16" x14ac:dyDescent="0.25">
      <c r="A192" s="38">
        <v>4300</v>
      </c>
      <c r="B192" s="90" t="s">
        <v>165</v>
      </c>
      <c r="C192" s="358">
        <f t="shared" si="21"/>
        <v>0</v>
      </c>
      <c r="D192" s="229">
        <f>SUM(D193)</f>
        <v>0</v>
      </c>
      <c r="E192" s="43">
        <f>SUM(E193)</f>
        <v>0</v>
      </c>
      <c r="F192" s="230">
        <f t="shared" si="24"/>
        <v>0</v>
      </c>
      <c r="G192" s="229">
        <f>SUM(G193)</f>
        <v>0</v>
      </c>
      <c r="H192" s="91">
        <f>SUM(H193)</f>
        <v>0</v>
      </c>
      <c r="I192" s="101">
        <f t="shared" si="25"/>
        <v>0</v>
      </c>
      <c r="J192" s="229">
        <f>SUM(J193)</f>
        <v>0</v>
      </c>
      <c r="K192" s="91">
        <f>SUM(K193)</f>
        <v>0</v>
      </c>
      <c r="L192" s="101">
        <f t="shared" si="26"/>
        <v>0</v>
      </c>
      <c r="M192" s="109">
        <f>SUM(M193)</f>
        <v>0</v>
      </c>
      <c r="N192" s="43">
        <f>SUM(N193)</f>
        <v>0</v>
      </c>
      <c r="O192" s="101">
        <f t="shared" si="27"/>
        <v>0</v>
      </c>
      <c r="P192" s="327"/>
    </row>
    <row r="193" spans="1:16" ht="24" x14ac:dyDescent="0.25">
      <c r="A193" s="102">
        <v>4310</v>
      </c>
      <c r="B193" s="45" t="s">
        <v>166</v>
      </c>
      <c r="C193" s="359">
        <f t="shared" si="21"/>
        <v>0</v>
      </c>
      <c r="D193" s="237">
        <f>SUM(D194:D194)</f>
        <v>0</v>
      </c>
      <c r="E193" s="60">
        <f>SUM(E194:E194)</f>
        <v>0</v>
      </c>
      <c r="F193" s="238">
        <f t="shared" si="24"/>
        <v>0</v>
      </c>
      <c r="G193" s="237">
        <f>SUM(G194:G194)</f>
        <v>0</v>
      </c>
      <c r="H193" s="183">
        <f>SUM(H194:H194)</f>
        <v>0</v>
      </c>
      <c r="I193" s="103">
        <f t="shared" si="25"/>
        <v>0</v>
      </c>
      <c r="J193" s="237">
        <f>SUM(J194:J194)</f>
        <v>0</v>
      </c>
      <c r="K193" s="183">
        <f>SUM(K194:K194)</f>
        <v>0</v>
      </c>
      <c r="L193" s="103">
        <f t="shared" si="26"/>
        <v>0</v>
      </c>
      <c r="M193" s="124">
        <f>SUM(M194:M194)</f>
        <v>0</v>
      </c>
      <c r="N193" s="60">
        <f>SUM(N194:N194)</f>
        <v>0</v>
      </c>
      <c r="O193" s="103">
        <f t="shared" si="27"/>
        <v>0</v>
      </c>
      <c r="P193" s="324"/>
    </row>
    <row r="194" spans="1:16" ht="36" x14ac:dyDescent="0.25">
      <c r="A194" s="31">
        <v>4311</v>
      </c>
      <c r="B194" s="50" t="s">
        <v>315</v>
      </c>
      <c r="C194" s="343">
        <f t="shared" si="21"/>
        <v>0</v>
      </c>
      <c r="D194" s="233"/>
      <c r="E194" s="52"/>
      <c r="F194" s="126">
        <f t="shared" si="24"/>
        <v>0</v>
      </c>
      <c r="G194" s="233"/>
      <c r="H194" s="181"/>
      <c r="I194" s="96">
        <f t="shared" si="25"/>
        <v>0</v>
      </c>
      <c r="J194" s="233"/>
      <c r="K194" s="181"/>
      <c r="L194" s="96">
        <f t="shared" si="26"/>
        <v>0</v>
      </c>
      <c r="M194" s="110"/>
      <c r="N194" s="52"/>
      <c r="O194" s="96">
        <f t="shared" si="27"/>
        <v>0</v>
      </c>
      <c r="P194" s="351"/>
    </row>
    <row r="195" spans="1:16" s="17" customFormat="1" ht="24" x14ac:dyDescent="0.25">
      <c r="A195" s="118"/>
      <c r="B195" s="16" t="s">
        <v>167</v>
      </c>
      <c r="C195" s="368">
        <f t="shared" si="21"/>
        <v>491156</v>
      </c>
      <c r="D195" s="225">
        <f>SUM(D196,D231,D269)</f>
        <v>484000</v>
      </c>
      <c r="E195" s="85">
        <f>SUM(E196,E231,E269)</f>
        <v>7156</v>
      </c>
      <c r="F195" s="226">
        <f t="shared" si="24"/>
        <v>491156</v>
      </c>
      <c r="G195" s="225">
        <f>SUM(G196,G231,G269)</f>
        <v>0</v>
      </c>
      <c r="H195" s="177">
        <f>SUM(H196,H231,H269)</f>
        <v>0</v>
      </c>
      <c r="I195" s="86">
        <f t="shared" si="25"/>
        <v>0</v>
      </c>
      <c r="J195" s="225">
        <f>SUM(J196,J231,J269)</f>
        <v>0</v>
      </c>
      <c r="K195" s="177">
        <f>SUM(K196,K231,K269)</f>
        <v>0</v>
      </c>
      <c r="L195" s="86">
        <f t="shared" si="26"/>
        <v>0</v>
      </c>
      <c r="M195" s="290">
        <f>SUM(M196,M231,M269)</f>
        <v>0</v>
      </c>
      <c r="N195" s="294">
        <f>SUM(N196,N231,N269)</f>
        <v>0</v>
      </c>
      <c r="O195" s="299">
        <f t="shared" si="27"/>
        <v>0</v>
      </c>
      <c r="P195" s="337"/>
    </row>
    <row r="196" spans="1:16" x14ac:dyDescent="0.25">
      <c r="A196" s="87">
        <v>5000</v>
      </c>
      <c r="B196" s="87" t="s">
        <v>168</v>
      </c>
      <c r="C196" s="369">
        <f>F196+I196+L196+O196</f>
        <v>491156</v>
      </c>
      <c r="D196" s="227">
        <f>D197+D205</f>
        <v>484000</v>
      </c>
      <c r="E196" s="88">
        <f>E197+E205</f>
        <v>7156</v>
      </c>
      <c r="F196" s="228">
        <f t="shared" si="24"/>
        <v>491156</v>
      </c>
      <c r="G196" s="227">
        <f>G197+G205</f>
        <v>0</v>
      </c>
      <c r="H196" s="178">
        <f>H197+H205</f>
        <v>0</v>
      </c>
      <c r="I196" s="89">
        <f t="shared" si="25"/>
        <v>0</v>
      </c>
      <c r="J196" s="227">
        <f>J197+J205</f>
        <v>0</v>
      </c>
      <c r="K196" s="178">
        <f>K197+K205</f>
        <v>0</v>
      </c>
      <c r="L196" s="89">
        <f t="shared" si="26"/>
        <v>0</v>
      </c>
      <c r="M196" s="122">
        <f>M197+M205</f>
        <v>0</v>
      </c>
      <c r="N196" s="88">
        <f>N197+N205</f>
        <v>0</v>
      </c>
      <c r="O196" s="89">
        <f t="shared" si="27"/>
        <v>0</v>
      </c>
      <c r="P196" s="333"/>
    </row>
    <row r="197" spans="1:16" x14ac:dyDescent="0.25">
      <c r="A197" s="38">
        <v>5100</v>
      </c>
      <c r="B197" s="90" t="s">
        <v>169</v>
      </c>
      <c r="C197" s="358">
        <f t="shared" si="21"/>
        <v>0</v>
      </c>
      <c r="D197" s="229">
        <f>D198+D199+D202+D203+D204</f>
        <v>0</v>
      </c>
      <c r="E197" s="43">
        <f>E198+E199+E202+E203+E204</f>
        <v>0</v>
      </c>
      <c r="F197" s="230">
        <f t="shared" si="24"/>
        <v>0</v>
      </c>
      <c r="G197" s="229">
        <f>G198+G199+G202+G203+G204</f>
        <v>0</v>
      </c>
      <c r="H197" s="91">
        <f>H198+H199+H202+H203+H204</f>
        <v>0</v>
      </c>
      <c r="I197" s="101">
        <f t="shared" si="25"/>
        <v>0</v>
      </c>
      <c r="J197" s="229">
        <f>J198+J199+J202+J203+J204</f>
        <v>0</v>
      </c>
      <c r="K197" s="91">
        <f>K198+K199+K202+K203+K204</f>
        <v>0</v>
      </c>
      <c r="L197" s="101">
        <f t="shared" si="26"/>
        <v>0</v>
      </c>
      <c r="M197" s="109">
        <f>M198+M199+M202+M203+M204</f>
        <v>0</v>
      </c>
      <c r="N197" s="43">
        <f>N198+N199+N202+N203+N204</f>
        <v>0</v>
      </c>
      <c r="O197" s="101">
        <f t="shared" si="27"/>
        <v>0</v>
      </c>
      <c r="P197" s="327"/>
    </row>
    <row r="198" spans="1:16" x14ac:dyDescent="0.25">
      <c r="A198" s="102">
        <v>5110</v>
      </c>
      <c r="B198" s="45" t="s">
        <v>170</v>
      </c>
      <c r="C198" s="359">
        <f t="shared" si="21"/>
        <v>0</v>
      </c>
      <c r="D198" s="232"/>
      <c r="E198" s="47"/>
      <c r="F198" s="127">
        <f t="shared" si="24"/>
        <v>0</v>
      </c>
      <c r="G198" s="232"/>
      <c r="H198" s="180"/>
      <c r="I198" s="95">
        <f t="shared" si="25"/>
        <v>0</v>
      </c>
      <c r="J198" s="232"/>
      <c r="K198" s="180"/>
      <c r="L198" s="95">
        <f t="shared" si="26"/>
        <v>0</v>
      </c>
      <c r="M198" s="275"/>
      <c r="N198" s="47"/>
      <c r="O198" s="95">
        <f t="shared" si="27"/>
        <v>0</v>
      </c>
      <c r="P198" s="324"/>
    </row>
    <row r="199" spans="1:16" ht="24" x14ac:dyDescent="0.25">
      <c r="A199" s="97">
        <v>5120</v>
      </c>
      <c r="B199" s="50" t="s">
        <v>171</v>
      </c>
      <c r="C199" s="343">
        <f t="shared" si="21"/>
        <v>0</v>
      </c>
      <c r="D199" s="234">
        <f>D200+D201</f>
        <v>0</v>
      </c>
      <c r="E199" s="34">
        <f>E200+E201</f>
        <v>0</v>
      </c>
      <c r="F199" s="131">
        <f t="shared" si="24"/>
        <v>0</v>
      </c>
      <c r="G199" s="234">
        <f>G200+G201</f>
        <v>0</v>
      </c>
      <c r="H199" s="104">
        <f>H200+H201</f>
        <v>0</v>
      </c>
      <c r="I199" s="98">
        <f t="shared" si="25"/>
        <v>0</v>
      </c>
      <c r="J199" s="234">
        <f>J200+J201</f>
        <v>0</v>
      </c>
      <c r="K199" s="104">
        <f>K200+K201</f>
        <v>0</v>
      </c>
      <c r="L199" s="98">
        <f t="shared" si="26"/>
        <v>0</v>
      </c>
      <c r="M199" s="119">
        <f>M200+M201</f>
        <v>0</v>
      </c>
      <c r="N199" s="34">
        <f>N200+N201</f>
        <v>0</v>
      </c>
      <c r="O199" s="98">
        <f t="shared" si="27"/>
        <v>0</v>
      </c>
      <c r="P199" s="351"/>
    </row>
    <row r="200" spans="1:16" x14ac:dyDescent="0.25">
      <c r="A200" s="31">
        <v>5121</v>
      </c>
      <c r="B200" s="50" t="s">
        <v>172</v>
      </c>
      <c r="C200" s="343">
        <f t="shared" si="21"/>
        <v>0</v>
      </c>
      <c r="D200" s="233"/>
      <c r="E200" s="52"/>
      <c r="F200" s="126">
        <f t="shared" si="24"/>
        <v>0</v>
      </c>
      <c r="G200" s="233"/>
      <c r="H200" s="181"/>
      <c r="I200" s="96">
        <f t="shared" si="25"/>
        <v>0</v>
      </c>
      <c r="J200" s="233"/>
      <c r="K200" s="181"/>
      <c r="L200" s="96">
        <f t="shared" si="26"/>
        <v>0</v>
      </c>
      <c r="M200" s="110"/>
      <c r="N200" s="52"/>
      <c r="O200" s="96">
        <f t="shared" si="27"/>
        <v>0</v>
      </c>
      <c r="P200" s="351"/>
    </row>
    <row r="201" spans="1:16" ht="35.25" customHeight="1" x14ac:dyDescent="0.25">
      <c r="A201" s="31">
        <v>5129</v>
      </c>
      <c r="B201" s="50" t="s">
        <v>173</v>
      </c>
      <c r="C201" s="343">
        <f t="shared" si="21"/>
        <v>0</v>
      </c>
      <c r="D201" s="233"/>
      <c r="E201" s="52"/>
      <c r="F201" s="126">
        <f t="shared" si="24"/>
        <v>0</v>
      </c>
      <c r="G201" s="233"/>
      <c r="H201" s="181"/>
      <c r="I201" s="96">
        <f t="shared" si="25"/>
        <v>0</v>
      </c>
      <c r="J201" s="233"/>
      <c r="K201" s="181"/>
      <c r="L201" s="96">
        <f t="shared" si="26"/>
        <v>0</v>
      </c>
      <c r="M201" s="110"/>
      <c r="N201" s="52"/>
      <c r="O201" s="96">
        <f t="shared" si="27"/>
        <v>0</v>
      </c>
      <c r="P201" s="351"/>
    </row>
    <row r="202" spans="1:16" x14ac:dyDescent="0.25">
      <c r="A202" s="97">
        <v>5130</v>
      </c>
      <c r="B202" s="50" t="s">
        <v>174</v>
      </c>
      <c r="C202" s="343">
        <f t="shared" si="21"/>
        <v>0</v>
      </c>
      <c r="D202" s="233"/>
      <c r="E202" s="52"/>
      <c r="F202" s="126">
        <f t="shared" si="24"/>
        <v>0</v>
      </c>
      <c r="G202" s="233"/>
      <c r="H202" s="181"/>
      <c r="I202" s="96">
        <f t="shared" si="25"/>
        <v>0</v>
      </c>
      <c r="J202" s="233"/>
      <c r="K202" s="181"/>
      <c r="L202" s="96">
        <f t="shared" si="26"/>
        <v>0</v>
      </c>
      <c r="M202" s="110"/>
      <c r="N202" s="52"/>
      <c r="O202" s="96">
        <f t="shared" si="27"/>
        <v>0</v>
      </c>
      <c r="P202" s="351"/>
    </row>
    <row r="203" spans="1:16" x14ac:dyDescent="0.25">
      <c r="A203" s="97">
        <v>5140</v>
      </c>
      <c r="B203" s="50" t="s">
        <v>175</v>
      </c>
      <c r="C203" s="343">
        <f t="shared" si="21"/>
        <v>0</v>
      </c>
      <c r="D203" s="233"/>
      <c r="E203" s="52"/>
      <c r="F203" s="126">
        <f t="shared" si="24"/>
        <v>0</v>
      </c>
      <c r="G203" s="233"/>
      <c r="H203" s="181"/>
      <c r="I203" s="96">
        <f t="shared" si="25"/>
        <v>0</v>
      </c>
      <c r="J203" s="233"/>
      <c r="K203" s="181"/>
      <c r="L203" s="96">
        <f t="shared" si="26"/>
        <v>0</v>
      </c>
      <c r="M203" s="110"/>
      <c r="N203" s="52"/>
      <c r="O203" s="96">
        <f t="shared" si="27"/>
        <v>0</v>
      </c>
      <c r="P203" s="351"/>
    </row>
    <row r="204" spans="1:16" ht="24" x14ac:dyDescent="0.25">
      <c r="A204" s="97">
        <v>5170</v>
      </c>
      <c r="B204" s="50" t="s">
        <v>176</v>
      </c>
      <c r="C204" s="343">
        <f t="shared" si="21"/>
        <v>0</v>
      </c>
      <c r="D204" s="233"/>
      <c r="E204" s="52"/>
      <c r="F204" s="126">
        <f t="shared" si="24"/>
        <v>0</v>
      </c>
      <c r="G204" s="233"/>
      <c r="H204" s="181"/>
      <c r="I204" s="96">
        <f t="shared" si="25"/>
        <v>0</v>
      </c>
      <c r="J204" s="233"/>
      <c r="K204" s="181"/>
      <c r="L204" s="96">
        <f t="shared" si="26"/>
        <v>0</v>
      </c>
      <c r="M204" s="110"/>
      <c r="N204" s="52"/>
      <c r="O204" s="96">
        <f t="shared" si="27"/>
        <v>0</v>
      </c>
      <c r="P204" s="351"/>
    </row>
    <row r="205" spans="1:16" x14ac:dyDescent="0.25">
      <c r="A205" s="38">
        <v>5200</v>
      </c>
      <c r="B205" s="90" t="s">
        <v>177</v>
      </c>
      <c r="C205" s="358">
        <f t="shared" si="21"/>
        <v>491156</v>
      </c>
      <c r="D205" s="229">
        <f>D206+D216+D217+D226+D227+D228+D230</f>
        <v>484000</v>
      </c>
      <c r="E205" s="43">
        <f>E206+E216+E217+E226+E227+E228+E230</f>
        <v>7156</v>
      </c>
      <c r="F205" s="230">
        <f t="shared" si="24"/>
        <v>491156</v>
      </c>
      <c r="G205" s="229">
        <f>G206+G216+G217+G226+G227+G228+G230</f>
        <v>0</v>
      </c>
      <c r="H205" s="91">
        <f>H206+H216+H217+H226+H227+H228+H230</f>
        <v>0</v>
      </c>
      <c r="I205" s="101">
        <f t="shared" si="25"/>
        <v>0</v>
      </c>
      <c r="J205" s="229">
        <f>J206+J216+J217+J226+J227+J228+J230</f>
        <v>0</v>
      </c>
      <c r="K205" s="91">
        <f>K206+K216+K217+K226+K227+K228+K230</f>
        <v>0</v>
      </c>
      <c r="L205" s="101">
        <f t="shared" si="26"/>
        <v>0</v>
      </c>
      <c r="M205" s="109">
        <f>M206+M216+M217+M226+M227+M228+M230</f>
        <v>0</v>
      </c>
      <c r="N205" s="43">
        <f>N206+N216+N217+N226+N227+N228+N230</f>
        <v>0</v>
      </c>
      <c r="O205" s="101">
        <f t="shared" si="27"/>
        <v>0</v>
      </c>
      <c r="P205" s="327"/>
    </row>
    <row r="206" spans="1:16" x14ac:dyDescent="0.25">
      <c r="A206" s="92">
        <v>5210</v>
      </c>
      <c r="B206" s="69" t="s">
        <v>178</v>
      </c>
      <c r="C206" s="364">
        <f t="shared" si="21"/>
        <v>0</v>
      </c>
      <c r="D206" s="115">
        <f>SUM(D207:D215)</f>
        <v>0</v>
      </c>
      <c r="E206" s="93">
        <f>SUM(E207:E215)</f>
        <v>0</v>
      </c>
      <c r="F206" s="231">
        <f t="shared" si="24"/>
        <v>0</v>
      </c>
      <c r="G206" s="115">
        <f>SUM(G207:G215)</f>
        <v>0</v>
      </c>
      <c r="H206" s="179">
        <f>SUM(H207:H215)</f>
        <v>0</v>
      </c>
      <c r="I206" s="94">
        <f t="shared" si="25"/>
        <v>0</v>
      </c>
      <c r="J206" s="115">
        <f>SUM(J207:J215)</f>
        <v>0</v>
      </c>
      <c r="K206" s="179">
        <f>SUM(K207:K215)</f>
        <v>0</v>
      </c>
      <c r="L206" s="94">
        <f t="shared" si="26"/>
        <v>0</v>
      </c>
      <c r="M206" s="120">
        <f>SUM(M207:M215)</f>
        <v>0</v>
      </c>
      <c r="N206" s="93">
        <f>SUM(N207:N215)</f>
        <v>0</v>
      </c>
      <c r="O206" s="94">
        <f t="shared" si="27"/>
        <v>0</v>
      </c>
      <c r="P206" s="329"/>
    </row>
    <row r="207" spans="1:16" x14ac:dyDescent="0.25">
      <c r="A207" s="27">
        <v>5211</v>
      </c>
      <c r="B207" s="45" t="s">
        <v>179</v>
      </c>
      <c r="C207" s="343">
        <f t="shared" si="21"/>
        <v>0</v>
      </c>
      <c r="D207" s="232"/>
      <c r="E207" s="47"/>
      <c r="F207" s="127">
        <f t="shared" si="24"/>
        <v>0</v>
      </c>
      <c r="G207" s="232"/>
      <c r="H207" s="180"/>
      <c r="I207" s="95">
        <f t="shared" si="25"/>
        <v>0</v>
      </c>
      <c r="J207" s="232"/>
      <c r="K207" s="180"/>
      <c r="L207" s="95">
        <f t="shared" si="26"/>
        <v>0</v>
      </c>
      <c r="M207" s="275"/>
      <c r="N207" s="47"/>
      <c r="O207" s="95">
        <f t="shared" si="27"/>
        <v>0</v>
      </c>
      <c r="P207" s="324"/>
    </row>
    <row r="208" spans="1:16" x14ac:dyDescent="0.25">
      <c r="A208" s="31">
        <v>5212</v>
      </c>
      <c r="B208" s="50" t="s">
        <v>180</v>
      </c>
      <c r="C208" s="343">
        <f t="shared" si="21"/>
        <v>0</v>
      </c>
      <c r="D208" s="233"/>
      <c r="E208" s="52"/>
      <c r="F208" s="126">
        <f t="shared" si="24"/>
        <v>0</v>
      </c>
      <c r="G208" s="233"/>
      <c r="H208" s="181"/>
      <c r="I208" s="96">
        <f t="shared" si="25"/>
        <v>0</v>
      </c>
      <c r="J208" s="233"/>
      <c r="K208" s="181"/>
      <c r="L208" s="96">
        <f t="shared" si="26"/>
        <v>0</v>
      </c>
      <c r="M208" s="110"/>
      <c r="N208" s="52"/>
      <c r="O208" s="96">
        <f t="shared" si="27"/>
        <v>0</v>
      </c>
      <c r="P208" s="351"/>
    </row>
    <row r="209" spans="1:16" x14ac:dyDescent="0.25">
      <c r="A209" s="31">
        <v>5213</v>
      </c>
      <c r="B209" s="50" t="s">
        <v>181</v>
      </c>
      <c r="C209" s="343">
        <f t="shared" si="21"/>
        <v>0</v>
      </c>
      <c r="D209" s="233"/>
      <c r="E209" s="52"/>
      <c r="F209" s="126">
        <f t="shared" si="24"/>
        <v>0</v>
      </c>
      <c r="G209" s="233"/>
      <c r="H209" s="181"/>
      <c r="I209" s="96">
        <f t="shared" si="25"/>
        <v>0</v>
      </c>
      <c r="J209" s="233"/>
      <c r="K209" s="181"/>
      <c r="L209" s="96">
        <f t="shared" si="26"/>
        <v>0</v>
      </c>
      <c r="M209" s="110"/>
      <c r="N209" s="52"/>
      <c r="O209" s="96">
        <f t="shared" si="27"/>
        <v>0</v>
      </c>
      <c r="P209" s="351"/>
    </row>
    <row r="210" spans="1:16" x14ac:dyDescent="0.25">
      <c r="A210" s="31">
        <v>5214</v>
      </c>
      <c r="B210" s="50" t="s">
        <v>182</v>
      </c>
      <c r="C210" s="343">
        <f t="shared" si="21"/>
        <v>0</v>
      </c>
      <c r="D210" s="233"/>
      <c r="E210" s="52"/>
      <c r="F210" s="126">
        <f t="shared" si="24"/>
        <v>0</v>
      </c>
      <c r="G210" s="233"/>
      <c r="H210" s="181"/>
      <c r="I210" s="96">
        <f t="shared" si="25"/>
        <v>0</v>
      </c>
      <c r="J210" s="233"/>
      <c r="K210" s="181"/>
      <c r="L210" s="96">
        <f t="shared" si="26"/>
        <v>0</v>
      </c>
      <c r="M210" s="110"/>
      <c r="N210" s="52"/>
      <c r="O210" s="96">
        <f t="shared" si="27"/>
        <v>0</v>
      </c>
      <c r="P210" s="351"/>
    </row>
    <row r="211" spans="1:16" x14ac:dyDescent="0.25">
      <c r="A211" s="31">
        <v>5215</v>
      </c>
      <c r="B211" s="50" t="s">
        <v>183</v>
      </c>
      <c r="C211" s="343">
        <f t="shared" si="21"/>
        <v>0</v>
      </c>
      <c r="D211" s="233"/>
      <c r="E211" s="52"/>
      <c r="F211" s="126">
        <f t="shared" si="24"/>
        <v>0</v>
      </c>
      <c r="G211" s="233"/>
      <c r="H211" s="181"/>
      <c r="I211" s="96">
        <f t="shared" si="25"/>
        <v>0</v>
      </c>
      <c r="J211" s="233"/>
      <c r="K211" s="181"/>
      <c r="L211" s="96">
        <f t="shared" si="26"/>
        <v>0</v>
      </c>
      <c r="M211" s="110"/>
      <c r="N211" s="52"/>
      <c r="O211" s="96">
        <f t="shared" si="27"/>
        <v>0</v>
      </c>
      <c r="P211" s="351"/>
    </row>
    <row r="212" spans="1:16" ht="24" x14ac:dyDescent="0.25">
      <c r="A212" s="31">
        <v>5216</v>
      </c>
      <c r="B212" s="50" t="s">
        <v>184</v>
      </c>
      <c r="C212" s="343">
        <f t="shared" si="21"/>
        <v>0</v>
      </c>
      <c r="D212" s="233"/>
      <c r="E212" s="52"/>
      <c r="F212" s="126">
        <f t="shared" si="24"/>
        <v>0</v>
      </c>
      <c r="G212" s="233"/>
      <c r="H212" s="181"/>
      <c r="I212" s="96">
        <f t="shared" si="25"/>
        <v>0</v>
      </c>
      <c r="J212" s="233"/>
      <c r="K212" s="181"/>
      <c r="L212" s="96">
        <f t="shared" si="26"/>
        <v>0</v>
      </c>
      <c r="M212" s="110"/>
      <c r="N212" s="52"/>
      <c r="O212" s="96">
        <f t="shared" si="27"/>
        <v>0</v>
      </c>
      <c r="P212" s="351"/>
    </row>
    <row r="213" spans="1:16" x14ac:dyDescent="0.25">
      <c r="A213" s="31">
        <v>5217</v>
      </c>
      <c r="B213" s="50" t="s">
        <v>185</v>
      </c>
      <c r="C213" s="343">
        <f t="shared" si="21"/>
        <v>0</v>
      </c>
      <c r="D213" s="233"/>
      <c r="E213" s="52"/>
      <c r="F213" s="126">
        <f t="shared" si="24"/>
        <v>0</v>
      </c>
      <c r="G213" s="233"/>
      <c r="H213" s="181"/>
      <c r="I213" s="96">
        <f t="shared" si="25"/>
        <v>0</v>
      </c>
      <c r="J213" s="233"/>
      <c r="K213" s="181"/>
      <c r="L213" s="96">
        <f t="shared" si="26"/>
        <v>0</v>
      </c>
      <c r="M213" s="110"/>
      <c r="N213" s="52"/>
      <c r="O213" s="96">
        <f t="shared" si="27"/>
        <v>0</v>
      </c>
      <c r="P213" s="351"/>
    </row>
    <row r="214" spans="1:16" x14ac:dyDescent="0.25">
      <c r="A214" s="31">
        <v>5218</v>
      </c>
      <c r="B214" s="50" t="s">
        <v>186</v>
      </c>
      <c r="C214" s="343">
        <f t="shared" si="21"/>
        <v>0</v>
      </c>
      <c r="D214" s="233"/>
      <c r="E214" s="52"/>
      <c r="F214" s="126">
        <f t="shared" si="24"/>
        <v>0</v>
      </c>
      <c r="G214" s="233"/>
      <c r="H214" s="181"/>
      <c r="I214" s="96">
        <f t="shared" si="25"/>
        <v>0</v>
      </c>
      <c r="J214" s="233"/>
      <c r="K214" s="181"/>
      <c r="L214" s="96">
        <f t="shared" si="26"/>
        <v>0</v>
      </c>
      <c r="M214" s="110"/>
      <c r="N214" s="52"/>
      <c r="O214" s="96">
        <f t="shared" si="27"/>
        <v>0</v>
      </c>
      <c r="P214" s="351"/>
    </row>
    <row r="215" spans="1:16" x14ac:dyDescent="0.25">
      <c r="A215" s="31">
        <v>5219</v>
      </c>
      <c r="B215" s="50" t="s">
        <v>187</v>
      </c>
      <c r="C215" s="343">
        <f t="shared" si="21"/>
        <v>0</v>
      </c>
      <c r="D215" s="233"/>
      <c r="E215" s="52"/>
      <c r="F215" s="126">
        <f t="shared" si="24"/>
        <v>0</v>
      </c>
      <c r="G215" s="233"/>
      <c r="H215" s="181"/>
      <c r="I215" s="96">
        <f t="shared" si="25"/>
        <v>0</v>
      </c>
      <c r="J215" s="233"/>
      <c r="K215" s="181"/>
      <c r="L215" s="96">
        <f t="shared" si="26"/>
        <v>0</v>
      </c>
      <c r="M215" s="110"/>
      <c r="N215" s="52"/>
      <c r="O215" s="96">
        <f t="shared" si="27"/>
        <v>0</v>
      </c>
      <c r="P215" s="351"/>
    </row>
    <row r="216" spans="1:16" ht="13.5" customHeight="1" x14ac:dyDescent="0.25">
      <c r="A216" s="97">
        <v>5220</v>
      </c>
      <c r="B216" s="50" t="s">
        <v>188</v>
      </c>
      <c r="C216" s="343">
        <f t="shared" si="21"/>
        <v>0</v>
      </c>
      <c r="D216" s="233"/>
      <c r="E216" s="52"/>
      <c r="F216" s="126">
        <f t="shared" si="24"/>
        <v>0</v>
      </c>
      <c r="G216" s="233"/>
      <c r="H216" s="181"/>
      <c r="I216" s="96">
        <f t="shared" si="25"/>
        <v>0</v>
      </c>
      <c r="J216" s="233"/>
      <c r="K216" s="181"/>
      <c r="L216" s="96">
        <f t="shared" si="26"/>
        <v>0</v>
      </c>
      <c r="M216" s="110"/>
      <c r="N216" s="52"/>
      <c r="O216" s="96">
        <f t="shared" si="27"/>
        <v>0</v>
      </c>
      <c r="P216" s="351"/>
    </row>
    <row r="217" spans="1:16" x14ac:dyDescent="0.25">
      <c r="A217" s="97">
        <v>5230</v>
      </c>
      <c r="B217" s="50" t="s">
        <v>189</v>
      </c>
      <c r="C217" s="343">
        <f t="shared" si="21"/>
        <v>0</v>
      </c>
      <c r="D217" s="234">
        <f>SUM(D218:D225)</f>
        <v>0</v>
      </c>
      <c r="E217" s="34">
        <f>SUM(E218:E225)</f>
        <v>0</v>
      </c>
      <c r="F217" s="131">
        <f t="shared" si="24"/>
        <v>0</v>
      </c>
      <c r="G217" s="234">
        <f>SUM(G218:G225)</f>
        <v>0</v>
      </c>
      <c r="H217" s="104">
        <f>SUM(H218:H225)</f>
        <v>0</v>
      </c>
      <c r="I217" s="98">
        <f t="shared" si="25"/>
        <v>0</v>
      </c>
      <c r="J217" s="234">
        <f>SUM(J218:J225)</f>
        <v>0</v>
      </c>
      <c r="K217" s="104">
        <f>SUM(K218:K225)</f>
        <v>0</v>
      </c>
      <c r="L217" s="98">
        <f t="shared" si="26"/>
        <v>0</v>
      </c>
      <c r="M217" s="119">
        <f>SUM(M218:M225)</f>
        <v>0</v>
      </c>
      <c r="N217" s="34">
        <f>SUM(N218:N225)</f>
        <v>0</v>
      </c>
      <c r="O217" s="98">
        <f t="shared" si="27"/>
        <v>0</v>
      </c>
      <c r="P217" s="351"/>
    </row>
    <row r="218" spans="1:16" x14ac:dyDescent="0.25">
      <c r="A218" s="31">
        <v>5231</v>
      </c>
      <c r="B218" s="50" t="s">
        <v>190</v>
      </c>
      <c r="C218" s="343">
        <f t="shared" si="21"/>
        <v>0</v>
      </c>
      <c r="D218" s="233"/>
      <c r="E218" s="52"/>
      <c r="F218" s="126">
        <f t="shared" si="24"/>
        <v>0</v>
      </c>
      <c r="G218" s="233"/>
      <c r="H218" s="181"/>
      <c r="I218" s="96">
        <f t="shared" si="25"/>
        <v>0</v>
      </c>
      <c r="J218" s="233"/>
      <c r="K218" s="181"/>
      <c r="L218" s="96">
        <f t="shared" si="26"/>
        <v>0</v>
      </c>
      <c r="M218" s="110"/>
      <c r="N218" s="52"/>
      <c r="O218" s="96">
        <f t="shared" si="27"/>
        <v>0</v>
      </c>
      <c r="P218" s="351"/>
    </row>
    <row r="219" spans="1:16" x14ac:dyDescent="0.25">
      <c r="A219" s="31">
        <v>5232</v>
      </c>
      <c r="B219" s="50" t="s">
        <v>191</v>
      </c>
      <c r="C219" s="343">
        <f t="shared" si="21"/>
        <v>0</v>
      </c>
      <c r="D219" s="233"/>
      <c r="E219" s="52"/>
      <c r="F219" s="126">
        <f t="shared" si="24"/>
        <v>0</v>
      </c>
      <c r="G219" s="233"/>
      <c r="H219" s="181"/>
      <c r="I219" s="96">
        <f t="shared" si="25"/>
        <v>0</v>
      </c>
      <c r="J219" s="233"/>
      <c r="K219" s="181"/>
      <c r="L219" s="96">
        <f t="shared" si="26"/>
        <v>0</v>
      </c>
      <c r="M219" s="110"/>
      <c r="N219" s="52"/>
      <c r="O219" s="96">
        <f t="shared" si="27"/>
        <v>0</v>
      </c>
      <c r="P219" s="351"/>
    </row>
    <row r="220" spans="1:16" x14ac:dyDescent="0.25">
      <c r="A220" s="31">
        <v>5233</v>
      </c>
      <c r="B220" s="50" t="s">
        <v>192</v>
      </c>
      <c r="C220" s="343">
        <f t="shared" si="21"/>
        <v>0</v>
      </c>
      <c r="D220" s="233"/>
      <c r="E220" s="52"/>
      <c r="F220" s="126">
        <f t="shared" si="24"/>
        <v>0</v>
      </c>
      <c r="G220" s="233"/>
      <c r="H220" s="181"/>
      <c r="I220" s="96">
        <f t="shared" si="25"/>
        <v>0</v>
      </c>
      <c r="J220" s="233"/>
      <c r="K220" s="181"/>
      <c r="L220" s="96">
        <f t="shared" si="26"/>
        <v>0</v>
      </c>
      <c r="M220" s="110"/>
      <c r="N220" s="52"/>
      <c r="O220" s="96">
        <f t="shared" si="27"/>
        <v>0</v>
      </c>
      <c r="P220" s="351"/>
    </row>
    <row r="221" spans="1:16" ht="24" x14ac:dyDescent="0.25">
      <c r="A221" s="31">
        <v>5234</v>
      </c>
      <c r="B221" s="50" t="s">
        <v>193</v>
      </c>
      <c r="C221" s="343">
        <f t="shared" si="21"/>
        <v>0</v>
      </c>
      <c r="D221" s="233"/>
      <c r="E221" s="52"/>
      <c r="F221" s="126">
        <f t="shared" si="24"/>
        <v>0</v>
      </c>
      <c r="G221" s="233"/>
      <c r="H221" s="181"/>
      <c r="I221" s="96">
        <f t="shared" si="25"/>
        <v>0</v>
      </c>
      <c r="J221" s="233"/>
      <c r="K221" s="181"/>
      <c r="L221" s="96">
        <f t="shared" si="26"/>
        <v>0</v>
      </c>
      <c r="M221" s="110"/>
      <c r="N221" s="52"/>
      <c r="O221" s="96">
        <f t="shared" si="27"/>
        <v>0</v>
      </c>
      <c r="P221" s="351"/>
    </row>
    <row r="222" spans="1:16" ht="14.25" customHeight="1" x14ac:dyDescent="0.25">
      <c r="A222" s="31">
        <v>5236</v>
      </c>
      <c r="B222" s="50" t="s">
        <v>194</v>
      </c>
      <c r="C222" s="343">
        <f t="shared" si="21"/>
        <v>0</v>
      </c>
      <c r="D222" s="233"/>
      <c r="E222" s="52"/>
      <c r="F222" s="126">
        <f t="shared" si="24"/>
        <v>0</v>
      </c>
      <c r="G222" s="233"/>
      <c r="H222" s="181"/>
      <c r="I222" s="96">
        <f t="shared" si="25"/>
        <v>0</v>
      </c>
      <c r="J222" s="233"/>
      <c r="K222" s="181"/>
      <c r="L222" s="96">
        <f t="shared" si="26"/>
        <v>0</v>
      </c>
      <c r="M222" s="110"/>
      <c r="N222" s="52"/>
      <c r="O222" s="96">
        <f t="shared" si="27"/>
        <v>0</v>
      </c>
      <c r="P222" s="351"/>
    </row>
    <row r="223" spans="1:16" ht="14.25" customHeight="1" x14ac:dyDescent="0.25">
      <c r="A223" s="31">
        <v>5237</v>
      </c>
      <c r="B223" s="50" t="s">
        <v>195</v>
      </c>
      <c r="C223" s="343">
        <f t="shared" si="21"/>
        <v>0</v>
      </c>
      <c r="D223" s="233"/>
      <c r="E223" s="52"/>
      <c r="F223" s="126">
        <f t="shared" si="24"/>
        <v>0</v>
      </c>
      <c r="G223" s="233"/>
      <c r="H223" s="181"/>
      <c r="I223" s="96">
        <f t="shared" si="25"/>
        <v>0</v>
      </c>
      <c r="J223" s="233"/>
      <c r="K223" s="181"/>
      <c r="L223" s="96">
        <f t="shared" si="26"/>
        <v>0</v>
      </c>
      <c r="M223" s="110"/>
      <c r="N223" s="52"/>
      <c r="O223" s="96">
        <f t="shared" si="27"/>
        <v>0</v>
      </c>
      <c r="P223" s="351"/>
    </row>
    <row r="224" spans="1:16" ht="24" x14ac:dyDescent="0.25">
      <c r="A224" s="31">
        <v>5238</v>
      </c>
      <c r="B224" s="50" t="s">
        <v>196</v>
      </c>
      <c r="C224" s="343">
        <f t="shared" si="21"/>
        <v>0</v>
      </c>
      <c r="D224" s="233"/>
      <c r="E224" s="52"/>
      <c r="F224" s="126">
        <f t="shared" si="24"/>
        <v>0</v>
      </c>
      <c r="G224" s="233"/>
      <c r="H224" s="181"/>
      <c r="I224" s="96">
        <f t="shared" si="25"/>
        <v>0</v>
      </c>
      <c r="J224" s="233"/>
      <c r="K224" s="181"/>
      <c r="L224" s="96">
        <f t="shared" si="26"/>
        <v>0</v>
      </c>
      <c r="M224" s="110"/>
      <c r="N224" s="52"/>
      <c r="O224" s="96">
        <f t="shared" si="27"/>
        <v>0</v>
      </c>
      <c r="P224" s="351"/>
    </row>
    <row r="225" spans="1:16" ht="24" x14ac:dyDescent="0.25">
      <c r="A225" s="31">
        <v>5239</v>
      </c>
      <c r="B225" s="50" t="s">
        <v>197</v>
      </c>
      <c r="C225" s="343">
        <f t="shared" si="21"/>
        <v>0</v>
      </c>
      <c r="D225" s="233"/>
      <c r="E225" s="52"/>
      <c r="F225" s="126">
        <f t="shared" si="24"/>
        <v>0</v>
      </c>
      <c r="G225" s="233"/>
      <c r="H225" s="181"/>
      <c r="I225" s="96">
        <f t="shared" si="25"/>
        <v>0</v>
      </c>
      <c r="J225" s="233"/>
      <c r="K225" s="181"/>
      <c r="L225" s="96">
        <f t="shared" si="26"/>
        <v>0</v>
      </c>
      <c r="M225" s="110"/>
      <c r="N225" s="52"/>
      <c r="O225" s="96">
        <f t="shared" si="27"/>
        <v>0</v>
      </c>
      <c r="P225" s="351"/>
    </row>
    <row r="226" spans="1:16" ht="24" x14ac:dyDescent="0.25">
      <c r="A226" s="97">
        <v>5240</v>
      </c>
      <c r="B226" s="50" t="s">
        <v>198</v>
      </c>
      <c r="C226" s="343">
        <f t="shared" si="21"/>
        <v>0</v>
      </c>
      <c r="D226" s="233"/>
      <c r="E226" s="52"/>
      <c r="F226" s="126">
        <f t="shared" si="24"/>
        <v>0</v>
      </c>
      <c r="G226" s="233"/>
      <c r="H226" s="181"/>
      <c r="I226" s="96">
        <f t="shared" si="25"/>
        <v>0</v>
      </c>
      <c r="J226" s="233"/>
      <c r="K226" s="181"/>
      <c r="L226" s="96">
        <f t="shared" si="26"/>
        <v>0</v>
      </c>
      <c r="M226" s="110"/>
      <c r="N226" s="52"/>
      <c r="O226" s="96">
        <f t="shared" si="27"/>
        <v>0</v>
      </c>
      <c r="P226" s="351"/>
    </row>
    <row r="227" spans="1:16" ht="36" x14ac:dyDescent="0.25">
      <c r="A227" s="97">
        <v>5250</v>
      </c>
      <c r="B227" s="50" t="s">
        <v>199</v>
      </c>
      <c r="C227" s="343">
        <f t="shared" si="21"/>
        <v>491156</v>
      </c>
      <c r="D227" s="233">
        <v>484000</v>
      </c>
      <c r="E227" s="52">
        <v>7156</v>
      </c>
      <c r="F227" s="126">
        <f t="shared" si="24"/>
        <v>491156</v>
      </c>
      <c r="G227" s="233"/>
      <c r="H227" s="181"/>
      <c r="I227" s="96">
        <f t="shared" si="25"/>
        <v>0</v>
      </c>
      <c r="J227" s="233"/>
      <c r="K227" s="181"/>
      <c r="L227" s="96">
        <f t="shared" si="26"/>
        <v>0</v>
      </c>
      <c r="M227" s="110"/>
      <c r="N227" s="52"/>
      <c r="O227" s="96">
        <f t="shared" si="27"/>
        <v>0</v>
      </c>
      <c r="P227" s="351" t="s">
        <v>995</v>
      </c>
    </row>
    <row r="228" spans="1:16" x14ac:dyDescent="0.25">
      <c r="A228" s="97">
        <v>5260</v>
      </c>
      <c r="B228" s="50" t="s">
        <v>200</v>
      </c>
      <c r="C228" s="343">
        <f t="shared" si="21"/>
        <v>0</v>
      </c>
      <c r="D228" s="234">
        <f>SUM(D229)</f>
        <v>0</v>
      </c>
      <c r="E228" s="34">
        <f>SUM(E229)</f>
        <v>0</v>
      </c>
      <c r="F228" s="131">
        <f t="shared" si="24"/>
        <v>0</v>
      </c>
      <c r="G228" s="234">
        <f>SUM(G229)</f>
        <v>0</v>
      </c>
      <c r="H228" s="104">
        <f>SUM(H229)</f>
        <v>0</v>
      </c>
      <c r="I228" s="98">
        <f t="shared" si="25"/>
        <v>0</v>
      </c>
      <c r="J228" s="234">
        <f>SUM(J229)</f>
        <v>0</v>
      </c>
      <c r="K228" s="104">
        <f>SUM(K229)</f>
        <v>0</v>
      </c>
      <c r="L228" s="98">
        <f t="shared" si="26"/>
        <v>0</v>
      </c>
      <c r="M228" s="119">
        <f>SUM(M229)</f>
        <v>0</v>
      </c>
      <c r="N228" s="34">
        <f>SUM(N229)</f>
        <v>0</v>
      </c>
      <c r="O228" s="98">
        <f t="shared" si="27"/>
        <v>0</v>
      </c>
      <c r="P228" s="351"/>
    </row>
    <row r="229" spans="1:16" ht="24" x14ac:dyDescent="0.25">
      <c r="A229" s="31">
        <v>5269</v>
      </c>
      <c r="B229" s="50" t="s">
        <v>201</v>
      </c>
      <c r="C229" s="343">
        <f t="shared" si="21"/>
        <v>0</v>
      </c>
      <c r="D229" s="233"/>
      <c r="E229" s="52"/>
      <c r="F229" s="126">
        <f t="shared" si="24"/>
        <v>0</v>
      </c>
      <c r="G229" s="233"/>
      <c r="H229" s="181"/>
      <c r="I229" s="96">
        <f t="shared" si="25"/>
        <v>0</v>
      </c>
      <c r="J229" s="233"/>
      <c r="K229" s="181"/>
      <c r="L229" s="96">
        <f t="shared" si="26"/>
        <v>0</v>
      </c>
      <c r="M229" s="110"/>
      <c r="N229" s="52"/>
      <c r="O229" s="96">
        <f t="shared" si="27"/>
        <v>0</v>
      </c>
      <c r="P229" s="351"/>
    </row>
    <row r="230" spans="1:16" ht="24" x14ac:dyDescent="0.25">
      <c r="A230" s="92">
        <v>5270</v>
      </c>
      <c r="B230" s="69" t="s">
        <v>202</v>
      </c>
      <c r="C230" s="344">
        <f t="shared" si="21"/>
        <v>0</v>
      </c>
      <c r="D230" s="235"/>
      <c r="E230" s="99"/>
      <c r="F230" s="236">
        <f t="shared" si="24"/>
        <v>0</v>
      </c>
      <c r="G230" s="235"/>
      <c r="H230" s="182"/>
      <c r="I230" s="100">
        <f t="shared" si="25"/>
        <v>0</v>
      </c>
      <c r="J230" s="235"/>
      <c r="K230" s="182"/>
      <c r="L230" s="100">
        <f t="shared" si="26"/>
        <v>0</v>
      </c>
      <c r="M230" s="282"/>
      <c r="N230" s="99"/>
      <c r="O230" s="100">
        <f t="shared" si="27"/>
        <v>0</v>
      </c>
      <c r="P230" s="329"/>
    </row>
    <row r="231" spans="1:16" x14ac:dyDescent="0.25">
      <c r="A231" s="87">
        <v>6000</v>
      </c>
      <c r="B231" s="87" t="s">
        <v>203</v>
      </c>
      <c r="C231" s="369">
        <f t="shared" si="21"/>
        <v>0</v>
      </c>
      <c r="D231" s="227">
        <f>D232+D252+D259</f>
        <v>0</v>
      </c>
      <c r="E231" s="88">
        <f>E232+E252+E259</f>
        <v>0</v>
      </c>
      <c r="F231" s="228">
        <f t="shared" si="24"/>
        <v>0</v>
      </c>
      <c r="G231" s="227">
        <f>G232+G252+G259</f>
        <v>0</v>
      </c>
      <c r="H231" s="178">
        <f>H232+H252+H259</f>
        <v>0</v>
      </c>
      <c r="I231" s="89">
        <f t="shared" si="25"/>
        <v>0</v>
      </c>
      <c r="J231" s="227">
        <f>J232+J252+J259</f>
        <v>0</v>
      </c>
      <c r="K231" s="178">
        <f>K232+K252+K259</f>
        <v>0</v>
      </c>
      <c r="L231" s="89">
        <f t="shared" si="26"/>
        <v>0</v>
      </c>
      <c r="M231" s="122">
        <f>M232+M252+M259</f>
        <v>0</v>
      </c>
      <c r="N231" s="88">
        <f>N232+N252+N259</f>
        <v>0</v>
      </c>
      <c r="O231" s="89">
        <f t="shared" si="27"/>
        <v>0</v>
      </c>
      <c r="P231" s="333"/>
    </row>
    <row r="232" spans="1:16" ht="14.25" customHeight="1" x14ac:dyDescent="0.25">
      <c r="A232" s="63">
        <v>6200</v>
      </c>
      <c r="B232" s="108" t="s">
        <v>204</v>
      </c>
      <c r="C232" s="345">
        <f>F232+I232+L232+O232</f>
        <v>0</v>
      </c>
      <c r="D232" s="243">
        <f>SUM(D233,D234,D236,D239,D245,D246,D247)</f>
        <v>0</v>
      </c>
      <c r="E232" s="114">
        <f>SUM(E233,E234,E236,E239,E245,E246,E247)</f>
        <v>0</v>
      </c>
      <c r="F232" s="140">
        <f>D232+E232</f>
        <v>0</v>
      </c>
      <c r="G232" s="243">
        <f>SUM(G233,G234,G236,G239,G245,G246,G247)</f>
        <v>0</v>
      </c>
      <c r="H232" s="186">
        <f>SUM(H233,H234,H236,H239,H245,H246,H247)</f>
        <v>0</v>
      </c>
      <c r="I232" s="141">
        <f t="shared" si="25"/>
        <v>0</v>
      </c>
      <c r="J232" s="243">
        <f>SUM(J233,J234,J236,J239,J245,J246,J247)</f>
        <v>0</v>
      </c>
      <c r="K232" s="186">
        <f>SUM(K233,K234,K236,K239,K245,K246,K247)</f>
        <v>0</v>
      </c>
      <c r="L232" s="141">
        <f t="shared" si="26"/>
        <v>0</v>
      </c>
      <c r="M232" s="123">
        <f>SUM(M233,M234,M236,M239,M245,M246,M247)</f>
        <v>0</v>
      </c>
      <c r="N232" s="114">
        <f>SUM(N233,N234,N236,N239,N245,N246,N247)</f>
        <v>0</v>
      </c>
      <c r="O232" s="141">
        <f t="shared" si="27"/>
        <v>0</v>
      </c>
      <c r="P232" s="334"/>
    </row>
    <row r="233" spans="1:16" ht="24" x14ac:dyDescent="0.25">
      <c r="A233" s="102">
        <v>6220</v>
      </c>
      <c r="B233" s="45" t="s">
        <v>205</v>
      </c>
      <c r="C233" s="238">
        <f t="shared" si="21"/>
        <v>0</v>
      </c>
      <c r="D233" s="232"/>
      <c r="E233" s="47"/>
      <c r="F233" s="127">
        <f t="shared" si="24"/>
        <v>0</v>
      </c>
      <c r="G233" s="232"/>
      <c r="H233" s="180"/>
      <c r="I233" s="95">
        <f t="shared" si="25"/>
        <v>0</v>
      </c>
      <c r="J233" s="232"/>
      <c r="K233" s="180"/>
      <c r="L233" s="95">
        <f t="shared" si="26"/>
        <v>0</v>
      </c>
      <c r="M233" s="275"/>
      <c r="N233" s="47"/>
      <c r="O233" s="95">
        <f t="shared" si="27"/>
        <v>0</v>
      </c>
      <c r="P233" s="324"/>
    </row>
    <row r="234" spans="1:16" x14ac:dyDescent="0.25">
      <c r="A234" s="97">
        <v>6230</v>
      </c>
      <c r="B234" s="50" t="s">
        <v>316</v>
      </c>
      <c r="C234" s="131">
        <f t="shared" si="21"/>
        <v>0</v>
      </c>
      <c r="D234" s="233">
        <f>SUM(D235)</f>
        <v>0</v>
      </c>
      <c r="E234" s="181">
        <f>SUM(E235)</f>
        <v>0</v>
      </c>
      <c r="F234" s="131">
        <f t="shared" si="24"/>
        <v>0</v>
      </c>
      <c r="G234" s="233">
        <f>SUM(G235)</f>
        <v>0</v>
      </c>
      <c r="H234" s="181">
        <f>SUM(H235)</f>
        <v>0</v>
      </c>
      <c r="I234" s="98">
        <f t="shared" si="25"/>
        <v>0</v>
      </c>
      <c r="J234" s="233">
        <f>SUM(J235)</f>
        <v>0</v>
      </c>
      <c r="K234" s="181">
        <f>SUM(K235)</f>
        <v>0</v>
      </c>
      <c r="L234" s="98">
        <f t="shared" si="26"/>
        <v>0</v>
      </c>
      <c r="M234" s="233">
        <f>SUM(M235)</f>
        <v>0</v>
      </c>
      <c r="N234" s="181">
        <f>SUM(N235)</f>
        <v>0</v>
      </c>
      <c r="O234" s="98">
        <f t="shared" si="27"/>
        <v>0</v>
      </c>
      <c r="P234" s="351"/>
    </row>
    <row r="235" spans="1:16" ht="24" x14ac:dyDescent="0.25">
      <c r="A235" s="31">
        <v>6239</v>
      </c>
      <c r="B235" s="45" t="s">
        <v>317</v>
      </c>
      <c r="C235" s="131">
        <f t="shared" si="21"/>
        <v>0</v>
      </c>
      <c r="D235" s="233"/>
      <c r="E235" s="52"/>
      <c r="F235" s="131">
        <f t="shared" si="24"/>
        <v>0</v>
      </c>
      <c r="G235" s="233"/>
      <c r="H235" s="181"/>
      <c r="I235" s="98">
        <f t="shared" si="25"/>
        <v>0</v>
      </c>
      <c r="J235" s="233"/>
      <c r="K235" s="181"/>
      <c r="L235" s="98">
        <f t="shared" si="26"/>
        <v>0</v>
      </c>
      <c r="M235" s="110"/>
      <c r="N235" s="52"/>
      <c r="O235" s="98">
        <f t="shared" si="27"/>
        <v>0</v>
      </c>
      <c r="P235" s="351"/>
    </row>
    <row r="236" spans="1:16" ht="24" x14ac:dyDescent="0.25">
      <c r="A236" s="97">
        <v>6240</v>
      </c>
      <c r="B236" s="50" t="s">
        <v>206</v>
      </c>
      <c r="C236" s="131">
        <f t="shared" si="21"/>
        <v>0</v>
      </c>
      <c r="D236" s="234">
        <f>SUM(D237:D238)</f>
        <v>0</v>
      </c>
      <c r="E236" s="34">
        <f>SUM(E237:E238)</f>
        <v>0</v>
      </c>
      <c r="F236" s="131">
        <f t="shared" si="24"/>
        <v>0</v>
      </c>
      <c r="G236" s="234">
        <f>SUM(G237:G238)</f>
        <v>0</v>
      </c>
      <c r="H236" s="104">
        <f>SUM(H237:H238)</f>
        <v>0</v>
      </c>
      <c r="I236" s="98">
        <f t="shared" si="25"/>
        <v>0</v>
      </c>
      <c r="J236" s="234">
        <f>SUM(J237:J238)</f>
        <v>0</v>
      </c>
      <c r="K236" s="104">
        <f>SUM(K237:K238)</f>
        <v>0</v>
      </c>
      <c r="L236" s="98">
        <f t="shared" si="26"/>
        <v>0</v>
      </c>
      <c r="M236" s="119">
        <f>SUM(M237:M238)</f>
        <v>0</v>
      </c>
      <c r="N236" s="34">
        <f>SUM(N237:N238)</f>
        <v>0</v>
      </c>
      <c r="O236" s="98">
        <f t="shared" si="27"/>
        <v>0</v>
      </c>
      <c r="P236" s="351"/>
    </row>
    <row r="237" spans="1:16" x14ac:dyDescent="0.25">
      <c r="A237" s="31">
        <v>6241</v>
      </c>
      <c r="B237" s="50" t="s">
        <v>207</v>
      </c>
      <c r="C237" s="131">
        <f t="shared" si="21"/>
        <v>0</v>
      </c>
      <c r="D237" s="233"/>
      <c r="E237" s="52"/>
      <c r="F237" s="126">
        <f t="shared" si="24"/>
        <v>0</v>
      </c>
      <c r="G237" s="233"/>
      <c r="H237" s="181"/>
      <c r="I237" s="96">
        <f t="shared" si="25"/>
        <v>0</v>
      </c>
      <c r="J237" s="233"/>
      <c r="K237" s="181"/>
      <c r="L237" s="96">
        <f t="shared" si="26"/>
        <v>0</v>
      </c>
      <c r="M237" s="110"/>
      <c r="N237" s="52"/>
      <c r="O237" s="96">
        <f t="shared" si="27"/>
        <v>0</v>
      </c>
      <c r="P237" s="351"/>
    </row>
    <row r="238" spans="1:16" x14ac:dyDescent="0.25">
      <c r="A238" s="31">
        <v>6242</v>
      </c>
      <c r="B238" s="50" t="s">
        <v>208</v>
      </c>
      <c r="C238" s="131">
        <f t="shared" si="21"/>
        <v>0</v>
      </c>
      <c r="D238" s="233"/>
      <c r="E238" s="52"/>
      <c r="F238" s="126">
        <f t="shared" si="24"/>
        <v>0</v>
      </c>
      <c r="G238" s="233"/>
      <c r="H238" s="181"/>
      <c r="I238" s="96">
        <f t="shared" si="25"/>
        <v>0</v>
      </c>
      <c r="J238" s="233"/>
      <c r="K238" s="181"/>
      <c r="L238" s="96">
        <f t="shared" si="26"/>
        <v>0</v>
      </c>
      <c r="M238" s="110"/>
      <c r="N238" s="52"/>
      <c r="O238" s="96">
        <f t="shared" si="27"/>
        <v>0</v>
      </c>
      <c r="P238" s="351"/>
    </row>
    <row r="239" spans="1:16" ht="25.5" customHeight="1" x14ac:dyDescent="0.25">
      <c r="A239" s="97">
        <v>6250</v>
      </c>
      <c r="B239" s="50" t="s">
        <v>209</v>
      </c>
      <c r="C239" s="131">
        <f t="shared" si="21"/>
        <v>0</v>
      </c>
      <c r="D239" s="234">
        <f>SUM(D240:D244)</f>
        <v>0</v>
      </c>
      <c r="E239" s="34">
        <f>SUM(E240:E244)</f>
        <v>0</v>
      </c>
      <c r="F239" s="131">
        <f t="shared" si="24"/>
        <v>0</v>
      </c>
      <c r="G239" s="234">
        <f>SUM(G240:G244)</f>
        <v>0</v>
      </c>
      <c r="H239" s="104">
        <f>SUM(H240:H244)</f>
        <v>0</v>
      </c>
      <c r="I239" s="98">
        <f t="shared" si="25"/>
        <v>0</v>
      </c>
      <c r="J239" s="234">
        <f>SUM(J240:J244)</f>
        <v>0</v>
      </c>
      <c r="K239" s="104">
        <f>SUM(K240:K244)</f>
        <v>0</v>
      </c>
      <c r="L239" s="98">
        <f t="shared" si="26"/>
        <v>0</v>
      </c>
      <c r="M239" s="119">
        <f>SUM(M240:M244)</f>
        <v>0</v>
      </c>
      <c r="N239" s="34">
        <f>SUM(N240:N244)</f>
        <v>0</v>
      </c>
      <c r="O239" s="98">
        <f t="shared" si="27"/>
        <v>0</v>
      </c>
      <c r="P239" s="351"/>
    </row>
    <row r="240" spans="1:16" ht="14.25" customHeight="1" x14ac:dyDescent="0.25">
      <c r="A240" s="31">
        <v>6252</v>
      </c>
      <c r="B240" s="50" t="s">
        <v>210</v>
      </c>
      <c r="C240" s="131">
        <f t="shared" si="21"/>
        <v>0</v>
      </c>
      <c r="D240" s="233"/>
      <c r="E240" s="52"/>
      <c r="F240" s="126">
        <f t="shared" si="24"/>
        <v>0</v>
      </c>
      <c r="G240" s="233"/>
      <c r="H240" s="181"/>
      <c r="I240" s="96">
        <f t="shared" si="25"/>
        <v>0</v>
      </c>
      <c r="J240" s="233"/>
      <c r="K240" s="181"/>
      <c r="L240" s="96">
        <f t="shared" si="26"/>
        <v>0</v>
      </c>
      <c r="M240" s="110"/>
      <c r="N240" s="52"/>
      <c r="O240" s="96">
        <f t="shared" si="27"/>
        <v>0</v>
      </c>
      <c r="P240" s="351"/>
    </row>
    <row r="241" spans="1:16" ht="14.25" customHeight="1" x14ac:dyDescent="0.25">
      <c r="A241" s="31">
        <v>6253</v>
      </c>
      <c r="B241" s="50" t="s">
        <v>211</v>
      </c>
      <c r="C241" s="131">
        <f t="shared" si="21"/>
        <v>0</v>
      </c>
      <c r="D241" s="233"/>
      <c r="E241" s="52"/>
      <c r="F241" s="126">
        <f t="shared" si="24"/>
        <v>0</v>
      </c>
      <c r="G241" s="233"/>
      <c r="H241" s="181"/>
      <c r="I241" s="96">
        <f t="shared" si="25"/>
        <v>0</v>
      </c>
      <c r="J241" s="233"/>
      <c r="K241" s="181"/>
      <c r="L241" s="96">
        <f t="shared" si="26"/>
        <v>0</v>
      </c>
      <c r="M241" s="110"/>
      <c r="N241" s="52"/>
      <c r="O241" s="96">
        <f t="shared" si="27"/>
        <v>0</v>
      </c>
      <c r="P241" s="351"/>
    </row>
    <row r="242" spans="1:16" ht="24" x14ac:dyDescent="0.25">
      <c r="A242" s="31">
        <v>6254</v>
      </c>
      <c r="B242" s="50" t="s">
        <v>212</v>
      </c>
      <c r="C242" s="131">
        <f t="shared" si="21"/>
        <v>0</v>
      </c>
      <c r="D242" s="233"/>
      <c r="E242" s="52"/>
      <c r="F242" s="126">
        <f t="shared" si="24"/>
        <v>0</v>
      </c>
      <c r="G242" s="233"/>
      <c r="H242" s="181"/>
      <c r="I242" s="96">
        <f t="shared" si="25"/>
        <v>0</v>
      </c>
      <c r="J242" s="233"/>
      <c r="K242" s="181"/>
      <c r="L242" s="96">
        <f t="shared" si="26"/>
        <v>0</v>
      </c>
      <c r="M242" s="110"/>
      <c r="N242" s="52"/>
      <c r="O242" s="96">
        <f t="shared" si="27"/>
        <v>0</v>
      </c>
      <c r="P242" s="351"/>
    </row>
    <row r="243" spans="1:16" ht="24" x14ac:dyDescent="0.25">
      <c r="A243" s="31">
        <v>6255</v>
      </c>
      <c r="B243" s="50" t="s">
        <v>213</v>
      </c>
      <c r="C243" s="131">
        <f t="shared" si="21"/>
        <v>0</v>
      </c>
      <c r="D243" s="233"/>
      <c r="E243" s="52"/>
      <c r="F243" s="126">
        <f t="shared" si="24"/>
        <v>0</v>
      </c>
      <c r="G243" s="233"/>
      <c r="H243" s="181"/>
      <c r="I243" s="96">
        <f t="shared" si="25"/>
        <v>0</v>
      </c>
      <c r="J243" s="233"/>
      <c r="K243" s="181"/>
      <c r="L243" s="96">
        <f t="shared" si="26"/>
        <v>0</v>
      </c>
      <c r="M243" s="110"/>
      <c r="N243" s="52"/>
      <c r="O243" s="96">
        <f t="shared" si="27"/>
        <v>0</v>
      </c>
      <c r="P243" s="351"/>
    </row>
    <row r="244" spans="1:16" x14ac:dyDescent="0.25">
      <c r="A244" s="31">
        <v>6259</v>
      </c>
      <c r="B244" s="50" t="s">
        <v>214</v>
      </c>
      <c r="C244" s="131">
        <f t="shared" si="21"/>
        <v>0</v>
      </c>
      <c r="D244" s="233"/>
      <c r="E244" s="52"/>
      <c r="F244" s="126">
        <f t="shared" si="24"/>
        <v>0</v>
      </c>
      <c r="G244" s="233"/>
      <c r="H244" s="181"/>
      <c r="I244" s="96">
        <f t="shared" si="25"/>
        <v>0</v>
      </c>
      <c r="J244" s="233"/>
      <c r="K244" s="181"/>
      <c r="L244" s="96">
        <f t="shared" si="26"/>
        <v>0</v>
      </c>
      <c r="M244" s="110"/>
      <c r="N244" s="52"/>
      <c r="O244" s="96">
        <f t="shared" si="27"/>
        <v>0</v>
      </c>
      <c r="P244" s="351"/>
    </row>
    <row r="245" spans="1:16" ht="37.5" customHeight="1" x14ac:dyDescent="0.25">
      <c r="A245" s="97">
        <v>6260</v>
      </c>
      <c r="B245" s="50" t="s">
        <v>215</v>
      </c>
      <c r="C245" s="131">
        <f t="shared" si="21"/>
        <v>0</v>
      </c>
      <c r="D245" s="233"/>
      <c r="E245" s="52"/>
      <c r="F245" s="126">
        <f t="shared" ref="F245:F286" si="30">D245+E245</f>
        <v>0</v>
      </c>
      <c r="G245" s="233"/>
      <c r="H245" s="181"/>
      <c r="I245" s="96">
        <f t="shared" ref="I245:I286" si="31">G245+H245</f>
        <v>0</v>
      </c>
      <c r="J245" s="233"/>
      <c r="K245" s="181"/>
      <c r="L245" s="96">
        <f t="shared" ref="L245:L286" si="32">J245+K245</f>
        <v>0</v>
      </c>
      <c r="M245" s="110"/>
      <c r="N245" s="52"/>
      <c r="O245" s="96">
        <f t="shared" ref="O245:O276" si="33">M245+N245</f>
        <v>0</v>
      </c>
      <c r="P245" s="351"/>
    </row>
    <row r="246" spans="1:16" x14ac:dyDescent="0.25">
      <c r="A246" s="97">
        <v>6270</v>
      </c>
      <c r="B246" s="50" t="s">
        <v>216</v>
      </c>
      <c r="C246" s="131">
        <f t="shared" si="21"/>
        <v>0</v>
      </c>
      <c r="D246" s="233"/>
      <c r="E246" s="52"/>
      <c r="F246" s="126">
        <f t="shared" si="30"/>
        <v>0</v>
      </c>
      <c r="G246" s="233"/>
      <c r="H246" s="181"/>
      <c r="I246" s="96">
        <f t="shared" si="31"/>
        <v>0</v>
      </c>
      <c r="J246" s="233"/>
      <c r="K246" s="181"/>
      <c r="L246" s="96">
        <f t="shared" si="32"/>
        <v>0</v>
      </c>
      <c r="M246" s="110"/>
      <c r="N246" s="52"/>
      <c r="O246" s="96">
        <f t="shared" si="33"/>
        <v>0</v>
      </c>
      <c r="P246" s="351"/>
    </row>
    <row r="247" spans="1:16" ht="24.75" customHeight="1" x14ac:dyDescent="0.25">
      <c r="A247" s="102">
        <v>6290</v>
      </c>
      <c r="B247" s="45" t="s">
        <v>217</v>
      </c>
      <c r="C247" s="131">
        <f t="shared" si="21"/>
        <v>0</v>
      </c>
      <c r="D247" s="237">
        <f>SUM(D248:D251)</f>
        <v>0</v>
      </c>
      <c r="E247" s="60">
        <f>SUM(E248:E251)</f>
        <v>0</v>
      </c>
      <c r="F247" s="238">
        <f t="shared" si="30"/>
        <v>0</v>
      </c>
      <c r="G247" s="237">
        <f t="shared" ref="G247:K247" si="34">SUM(G248:G251)</f>
        <v>0</v>
      </c>
      <c r="H247" s="183">
        <f t="shared" si="34"/>
        <v>0</v>
      </c>
      <c r="I247" s="103">
        <f t="shared" si="31"/>
        <v>0</v>
      </c>
      <c r="J247" s="237">
        <f t="shared" si="34"/>
        <v>0</v>
      </c>
      <c r="K247" s="183">
        <f t="shared" si="34"/>
        <v>0</v>
      </c>
      <c r="L247" s="103">
        <f t="shared" si="32"/>
        <v>0</v>
      </c>
      <c r="M247" s="125">
        <f t="shared" ref="M247:N247" si="35">SUM(M248:M251)</f>
        <v>0</v>
      </c>
      <c r="N247" s="293">
        <f t="shared" si="35"/>
        <v>0</v>
      </c>
      <c r="O247" s="298">
        <f t="shared" si="33"/>
        <v>0</v>
      </c>
      <c r="P247" s="336"/>
    </row>
    <row r="248" spans="1:16" x14ac:dyDescent="0.25">
      <c r="A248" s="31">
        <v>6291</v>
      </c>
      <c r="B248" s="50" t="s">
        <v>218</v>
      </c>
      <c r="C248" s="131">
        <f t="shared" si="21"/>
        <v>0</v>
      </c>
      <c r="D248" s="233"/>
      <c r="E248" s="52"/>
      <c r="F248" s="126">
        <f t="shared" si="30"/>
        <v>0</v>
      </c>
      <c r="G248" s="233"/>
      <c r="H248" s="181"/>
      <c r="I248" s="96">
        <f t="shared" si="31"/>
        <v>0</v>
      </c>
      <c r="J248" s="233"/>
      <c r="K248" s="181"/>
      <c r="L248" s="96">
        <f t="shared" si="32"/>
        <v>0</v>
      </c>
      <c r="M248" s="110"/>
      <c r="N248" s="52"/>
      <c r="O248" s="96">
        <f t="shared" si="33"/>
        <v>0</v>
      </c>
      <c r="P248" s="351"/>
    </row>
    <row r="249" spans="1:16" x14ac:dyDescent="0.25">
      <c r="A249" s="31">
        <v>6292</v>
      </c>
      <c r="B249" s="50" t="s">
        <v>219</v>
      </c>
      <c r="C249" s="131">
        <f t="shared" si="21"/>
        <v>0</v>
      </c>
      <c r="D249" s="233"/>
      <c r="E249" s="52"/>
      <c r="F249" s="126">
        <f t="shared" si="30"/>
        <v>0</v>
      </c>
      <c r="G249" s="233"/>
      <c r="H249" s="181"/>
      <c r="I249" s="96">
        <f t="shared" si="31"/>
        <v>0</v>
      </c>
      <c r="J249" s="233"/>
      <c r="K249" s="181"/>
      <c r="L249" s="96">
        <f t="shared" si="32"/>
        <v>0</v>
      </c>
      <c r="M249" s="110"/>
      <c r="N249" s="52"/>
      <c r="O249" s="96">
        <f t="shared" si="33"/>
        <v>0</v>
      </c>
      <c r="P249" s="351"/>
    </row>
    <row r="250" spans="1:16" ht="78.75" customHeight="1" x14ac:dyDescent="0.25">
      <c r="A250" s="31">
        <v>6296</v>
      </c>
      <c r="B250" s="50" t="s">
        <v>220</v>
      </c>
      <c r="C250" s="131">
        <f t="shared" si="21"/>
        <v>0</v>
      </c>
      <c r="D250" s="233"/>
      <c r="E250" s="52"/>
      <c r="F250" s="126">
        <f t="shared" si="30"/>
        <v>0</v>
      </c>
      <c r="G250" s="233"/>
      <c r="H250" s="181"/>
      <c r="I250" s="96">
        <f t="shared" si="31"/>
        <v>0</v>
      </c>
      <c r="J250" s="233"/>
      <c r="K250" s="181"/>
      <c r="L250" s="96">
        <f t="shared" si="32"/>
        <v>0</v>
      </c>
      <c r="M250" s="110"/>
      <c r="N250" s="52"/>
      <c r="O250" s="96">
        <f t="shared" si="33"/>
        <v>0</v>
      </c>
      <c r="P250" s="351"/>
    </row>
    <row r="251" spans="1:16" ht="39.75" customHeight="1" x14ac:dyDescent="0.25">
      <c r="A251" s="31">
        <v>6299</v>
      </c>
      <c r="B251" s="50" t="s">
        <v>221</v>
      </c>
      <c r="C251" s="131">
        <f t="shared" si="21"/>
        <v>0</v>
      </c>
      <c r="D251" s="233"/>
      <c r="E251" s="52"/>
      <c r="F251" s="126">
        <f t="shared" si="30"/>
        <v>0</v>
      </c>
      <c r="G251" s="233"/>
      <c r="H251" s="181"/>
      <c r="I251" s="96">
        <f t="shared" si="31"/>
        <v>0</v>
      </c>
      <c r="J251" s="233"/>
      <c r="K251" s="181"/>
      <c r="L251" s="96">
        <f t="shared" si="32"/>
        <v>0</v>
      </c>
      <c r="M251" s="110"/>
      <c r="N251" s="52"/>
      <c r="O251" s="96">
        <f t="shared" si="33"/>
        <v>0</v>
      </c>
      <c r="P251" s="351"/>
    </row>
    <row r="252" spans="1:16" x14ac:dyDescent="0.25">
      <c r="A252" s="38">
        <v>6300</v>
      </c>
      <c r="B252" s="90" t="s">
        <v>222</v>
      </c>
      <c r="C252" s="358">
        <f t="shared" si="21"/>
        <v>0</v>
      </c>
      <c r="D252" s="229">
        <f>SUM(D253,D257,D258)</f>
        <v>0</v>
      </c>
      <c r="E252" s="43">
        <f>SUM(E253,E257,E258)</f>
        <v>0</v>
      </c>
      <c r="F252" s="230">
        <f t="shared" si="30"/>
        <v>0</v>
      </c>
      <c r="G252" s="229">
        <f t="shared" ref="G252:K252" si="36">SUM(G253,G257,G258)</f>
        <v>0</v>
      </c>
      <c r="H252" s="91">
        <f t="shared" si="36"/>
        <v>0</v>
      </c>
      <c r="I252" s="101">
        <f t="shared" si="31"/>
        <v>0</v>
      </c>
      <c r="J252" s="229">
        <f t="shared" si="36"/>
        <v>0</v>
      </c>
      <c r="K252" s="91">
        <f t="shared" si="36"/>
        <v>0</v>
      </c>
      <c r="L252" s="101">
        <f t="shared" si="32"/>
        <v>0</v>
      </c>
      <c r="M252" s="121">
        <f t="shared" ref="M252:N252" si="37">SUM(M253,M257,M258)</f>
        <v>0</v>
      </c>
      <c r="N252" s="55">
        <f t="shared" si="37"/>
        <v>0</v>
      </c>
      <c r="O252" s="265">
        <f t="shared" si="33"/>
        <v>0</v>
      </c>
      <c r="P252" s="335"/>
    </row>
    <row r="253" spans="1:16" ht="24" x14ac:dyDescent="0.25">
      <c r="A253" s="102">
        <v>6320</v>
      </c>
      <c r="B253" s="45" t="s">
        <v>223</v>
      </c>
      <c r="C253" s="298">
        <f t="shared" si="21"/>
        <v>0</v>
      </c>
      <c r="D253" s="237">
        <f>SUM(D254:D256)</f>
        <v>0</v>
      </c>
      <c r="E253" s="60">
        <f>SUM(E254:E256)</f>
        <v>0</v>
      </c>
      <c r="F253" s="238">
        <f t="shared" si="30"/>
        <v>0</v>
      </c>
      <c r="G253" s="237">
        <f t="shared" ref="G253:K253" si="38">SUM(G254:G256)</f>
        <v>0</v>
      </c>
      <c r="H253" s="183">
        <f t="shared" si="38"/>
        <v>0</v>
      </c>
      <c r="I253" s="103">
        <f t="shared" si="31"/>
        <v>0</v>
      </c>
      <c r="J253" s="237">
        <f t="shared" si="38"/>
        <v>0</v>
      </c>
      <c r="K253" s="183">
        <f t="shared" si="38"/>
        <v>0</v>
      </c>
      <c r="L253" s="103">
        <f t="shared" si="32"/>
        <v>0</v>
      </c>
      <c r="M253" s="124">
        <f t="shared" ref="M253:N253" si="39">SUM(M254:M256)</f>
        <v>0</v>
      </c>
      <c r="N253" s="60">
        <f t="shared" si="39"/>
        <v>0</v>
      </c>
      <c r="O253" s="103">
        <f t="shared" si="33"/>
        <v>0</v>
      </c>
      <c r="P253" s="324"/>
    </row>
    <row r="254" spans="1:16" x14ac:dyDescent="0.25">
      <c r="A254" s="31">
        <v>6322</v>
      </c>
      <c r="B254" s="50" t="s">
        <v>224</v>
      </c>
      <c r="C254" s="98">
        <f t="shared" si="21"/>
        <v>0</v>
      </c>
      <c r="D254" s="233"/>
      <c r="E254" s="52"/>
      <c r="F254" s="126">
        <f t="shared" si="30"/>
        <v>0</v>
      </c>
      <c r="G254" s="233"/>
      <c r="H254" s="181"/>
      <c r="I254" s="96">
        <f t="shared" si="31"/>
        <v>0</v>
      </c>
      <c r="J254" s="233"/>
      <c r="K254" s="181"/>
      <c r="L254" s="96">
        <f t="shared" si="32"/>
        <v>0</v>
      </c>
      <c r="M254" s="110"/>
      <c r="N254" s="52"/>
      <c r="O254" s="96">
        <f t="shared" si="33"/>
        <v>0</v>
      </c>
      <c r="P254" s="351"/>
    </row>
    <row r="255" spans="1:16" ht="24" x14ac:dyDescent="0.25">
      <c r="A255" s="31">
        <v>6323</v>
      </c>
      <c r="B255" s="50" t="s">
        <v>225</v>
      </c>
      <c r="C255" s="98">
        <f t="shared" si="21"/>
        <v>0</v>
      </c>
      <c r="D255" s="233"/>
      <c r="E255" s="52"/>
      <c r="F255" s="126">
        <f t="shared" si="30"/>
        <v>0</v>
      </c>
      <c r="G255" s="233"/>
      <c r="H255" s="181"/>
      <c r="I255" s="96">
        <f t="shared" si="31"/>
        <v>0</v>
      </c>
      <c r="J255" s="233"/>
      <c r="K255" s="181"/>
      <c r="L255" s="96">
        <f t="shared" si="32"/>
        <v>0</v>
      </c>
      <c r="M255" s="110"/>
      <c r="N255" s="52"/>
      <c r="O255" s="96">
        <f t="shared" si="33"/>
        <v>0</v>
      </c>
      <c r="P255" s="351"/>
    </row>
    <row r="256" spans="1:16" x14ac:dyDescent="0.25">
      <c r="A256" s="27">
        <v>6329</v>
      </c>
      <c r="B256" s="45" t="s">
        <v>226</v>
      </c>
      <c r="C256" s="98">
        <f t="shared" si="21"/>
        <v>0</v>
      </c>
      <c r="D256" s="232"/>
      <c r="E256" s="47"/>
      <c r="F256" s="127">
        <f t="shared" si="30"/>
        <v>0</v>
      </c>
      <c r="G256" s="232"/>
      <c r="H256" s="180"/>
      <c r="I256" s="95">
        <f t="shared" si="31"/>
        <v>0</v>
      </c>
      <c r="J256" s="232"/>
      <c r="K256" s="180"/>
      <c r="L256" s="95">
        <f t="shared" si="32"/>
        <v>0</v>
      </c>
      <c r="M256" s="275"/>
      <c r="N256" s="47"/>
      <c r="O256" s="95">
        <f t="shared" si="33"/>
        <v>0</v>
      </c>
      <c r="P256" s="324"/>
    </row>
    <row r="257" spans="1:16" ht="24" x14ac:dyDescent="0.25">
      <c r="A257" s="128">
        <v>6330</v>
      </c>
      <c r="B257" s="129" t="s">
        <v>227</v>
      </c>
      <c r="C257" s="98">
        <f t="shared" ref="C257:C285" si="40">F257+I257+L257+O257</f>
        <v>0</v>
      </c>
      <c r="D257" s="241"/>
      <c r="E257" s="112"/>
      <c r="F257" s="242">
        <f t="shared" si="30"/>
        <v>0</v>
      </c>
      <c r="G257" s="241"/>
      <c r="H257" s="185"/>
      <c r="I257" s="135">
        <f t="shared" si="31"/>
        <v>0</v>
      </c>
      <c r="J257" s="241"/>
      <c r="K257" s="185"/>
      <c r="L257" s="135">
        <f t="shared" si="32"/>
        <v>0</v>
      </c>
      <c r="M257" s="113"/>
      <c r="N257" s="112"/>
      <c r="O257" s="135">
        <f t="shared" si="33"/>
        <v>0</v>
      </c>
      <c r="P257" s="336"/>
    </row>
    <row r="258" spans="1:16" x14ac:dyDescent="0.25">
      <c r="A258" s="97">
        <v>6360</v>
      </c>
      <c r="B258" s="50" t="s">
        <v>228</v>
      </c>
      <c r="C258" s="98">
        <f t="shared" si="40"/>
        <v>0</v>
      </c>
      <c r="D258" s="233"/>
      <c r="E258" s="52"/>
      <c r="F258" s="126">
        <f t="shared" si="30"/>
        <v>0</v>
      </c>
      <c r="G258" s="233"/>
      <c r="H258" s="181"/>
      <c r="I258" s="96">
        <f t="shared" si="31"/>
        <v>0</v>
      </c>
      <c r="J258" s="233"/>
      <c r="K258" s="181"/>
      <c r="L258" s="96">
        <f t="shared" si="32"/>
        <v>0</v>
      </c>
      <c r="M258" s="110"/>
      <c r="N258" s="52"/>
      <c r="O258" s="96">
        <f t="shared" si="33"/>
        <v>0</v>
      </c>
      <c r="P258" s="351"/>
    </row>
    <row r="259" spans="1:16" ht="36" x14ac:dyDescent="0.25">
      <c r="A259" s="38">
        <v>6400</v>
      </c>
      <c r="B259" s="90" t="s">
        <v>229</v>
      </c>
      <c r="C259" s="358">
        <f t="shared" si="40"/>
        <v>0</v>
      </c>
      <c r="D259" s="229">
        <f>SUM(D260,D264)</f>
        <v>0</v>
      </c>
      <c r="E259" s="43">
        <f>SUM(E260,E264)</f>
        <v>0</v>
      </c>
      <c r="F259" s="230">
        <f t="shared" si="30"/>
        <v>0</v>
      </c>
      <c r="G259" s="229">
        <f t="shared" ref="G259:K259" si="41">SUM(G260,G264)</f>
        <v>0</v>
      </c>
      <c r="H259" s="91">
        <f t="shared" si="41"/>
        <v>0</v>
      </c>
      <c r="I259" s="101">
        <f t="shared" si="31"/>
        <v>0</v>
      </c>
      <c r="J259" s="229">
        <f t="shared" si="41"/>
        <v>0</v>
      </c>
      <c r="K259" s="91">
        <f t="shared" si="41"/>
        <v>0</v>
      </c>
      <c r="L259" s="101">
        <f t="shared" si="32"/>
        <v>0</v>
      </c>
      <c r="M259" s="121">
        <f t="shared" ref="M259:N259" si="42">SUM(M260,M264)</f>
        <v>0</v>
      </c>
      <c r="N259" s="55">
        <f t="shared" si="42"/>
        <v>0</v>
      </c>
      <c r="O259" s="265">
        <f t="shared" si="33"/>
        <v>0</v>
      </c>
      <c r="P259" s="335"/>
    </row>
    <row r="260" spans="1:16" ht="24" x14ac:dyDescent="0.25">
      <c r="A260" s="102">
        <v>6410</v>
      </c>
      <c r="B260" s="45" t="s">
        <v>230</v>
      </c>
      <c r="C260" s="103">
        <f t="shared" si="40"/>
        <v>0</v>
      </c>
      <c r="D260" s="237">
        <f>SUM(D261:D263)</f>
        <v>0</v>
      </c>
      <c r="E260" s="60">
        <f>SUM(E261:E263)</f>
        <v>0</v>
      </c>
      <c r="F260" s="238">
        <f t="shared" si="30"/>
        <v>0</v>
      </c>
      <c r="G260" s="237">
        <f t="shared" ref="G260:K260" si="43">SUM(G261:G263)</f>
        <v>0</v>
      </c>
      <c r="H260" s="183">
        <f t="shared" si="43"/>
        <v>0</v>
      </c>
      <c r="I260" s="103">
        <f t="shared" si="31"/>
        <v>0</v>
      </c>
      <c r="J260" s="237">
        <f t="shared" si="43"/>
        <v>0</v>
      </c>
      <c r="K260" s="183">
        <f t="shared" si="43"/>
        <v>0</v>
      </c>
      <c r="L260" s="103">
        <f t="shared" si="32"/>
        <v>0</v>
      </c>
      <c r="M260" s="289">
        <f t="shared" ref="M260:N260" si="44">SUM(M261:M263)</f>
        <v>0</v>
      </c>
      <c r="N260" s="292">
        <f t="shared" si="44"/>
        <v>0</v>
      </c>
      <c r="O260" s="297">
        <f t="shared" si="33"/>
        <v>0</v>
      </c>
      <c r="P260" s="328"/>
    </row>
    <row r="261" spans="1:16" x14ac:dyDescent="0.25">
      <c r="A261" s="31">
        <v>6411</v>
      </c>
      <c r="B261" s="130" t="s">
        <v>231</v>
      </c>
      <c r="C261" s="131">
        <f t="shared" si="40"/>
        <v>0</v>
      </c>
      <c r="D261" s="233"/>
      <c r="E261" s="52"/>
      <c r="F261" s="126">
        <f t="shared" si="30"/>
        <v>0</v>
      </c>
      <c r="G261" s="233"/>
      <c r="H261" s="181"/>
      <c r="I261" s="96">
        <f t="shared" si="31"/>
        <v>0</v>
      </c>
      <c r="J261" s="233"/>
      <c r="K261" s="181"/>
      <c r="L261" s="96">
        <f t="shared" si="32"/>
        <v>0</v>
      </c>
      <c r="M261" s="110"/>
      <c r="N261" s="52"/>
      <c r="O261" s="96">
        <f t="shared" si="33"/>
        <v>0</v>
      </c>
      <c r="P261" s="351"/>
    </row>
    <row r="262" spans="1:16" ht="46.5" customHeight="1" x14ac:dyDescent="0.25">
      <c r="A262" s="31">
        <v>6412</v>
      </c>
      <c r="B262" s="50" t="s">
        <v>232</v>
      </c>
      <c r="C262" s="131">
        <f t="shared" si="40"/>
        <v>0</v>
      </c>
      <c r="D262" s="233"/>
      <c r="E262" s="52"/>
      <c r="F262" s="126">
        <f t="shared" si="30"/>
        <v>0</v>
      </c>
      <c r="G262" s="233"/>
      <c r="H262" s="181"/>
      <c r="I262" s="96">
        <f t="shared" si="31"/>
        <v>0</v>
      </c>
      <c r="J262" s="233"/>
      <c r="K262" s="181"/>
      <c r="L262" s="96">
        <f t="shared" si="32"/>
        <v>0</v>
      </c>
      <c r="M262" s="110"/>
      <c r="N262" s="52"/>
      <c r="O262" s="96">
        <f t="shared" si="33"/>
        <v>0</v>
      </c>
      <c r="P262" s="351"/>
    </row>
    <row r="263" spans="1:16" ht="36" x14ac:dyDescent="0.25">
      <c r="A263" s="31">
        <v>6419</v>
      </c>
      <c r="B263" s="50" t="s">
        <v>233</v>
      </c>
      <c r="C263" s="131">
        <f t="shared" si="40"/>
        <v>0</v>
      </c>
      <c r="D263" s="233"/>
      <c r="E263" s="52"/>
      <c r="F263" s="126">
        <f t="shared" si="30"/>
        <v>0</v>
      </c>
      <c r="G263" s="233"/>
      <c r="H263" s="181"/>
      <c r="I263" s="96">
        <f t="shared" si="31"/>
        <v>0</v>
      </c>
      <c r="J263" s="233"/>
      <c r="K263" s="181"/>
      <c r="L263" s="96">
        <f t="shared" si="32"/>
        <v>0</v>
      </c>
      <c r="M263" s="110"/>
      <c r="N263" s="52"/>
      <c r="O263" s="96">
        <f t="shared" si="33"/>
        <v>0</v>
      </c>
      <c r="P263" s="351"/>
    </row>
    <row r="264" spans="1:16" ht="36" x14ac:dyDescent="0.25">
      <c r="A264" s="97">
        <v>6420</v>
      </c>
      <c r="B264" s="50" t="s">
        <v>234</v>
      </c>
      <c r="C264" s="131">
        <f t="shared" si="40"/>
        <v>0</v>
      </c>
      <c r="D264" s="234">
        <f>SUM(D265:D268)</f>
        <v>0</v>
      </c>
      <c r="E264" s="34">
        <f>SUM(E265:E268)</f>
        <v>0</v>
      </c>
      <c r="F264" s="131">
        <f t="shared" si="30"/>
        <v>0</v>
      </c>
      <c r="G264" s="234">
        <f>SUM(G265:G268)</f>
        <v>0</v>
      </c>
      <c r="H264" s="104">
        <f>SUM(H265:H268)</f>
        <v>0</v>
      </c>
      <c r="I264" s="98">
        <f t="shared" si="31"/>
        <v>0</v>
      </c>
      <c r="J264" s="234">
        <f>SUM(J265:J268)</f>
        <v>0</v>
      </c>
      <c r="K264" s="104">
        <f>SUM(K265:K268)</f>
        <v>0</v>
      </c>
      <c r="L264" s="98">
        <f t="shared" si="32"/>
        <v>0</v>
      </c>
      <c r="M264" s="119">
        <f>SUM(M265:M268)</f>
        <v>0</v>
      </c>
      <c r="N264" s="34">
        <f>SUM(N265:N268)</f>
        <v>0</v>
      </c>
      <c r="O264" s="98">
        <f t="shared" si="33"/>
        <v>0</v>
      </c>
      <c r="P264" s="351"/>
    </row>
    <row r="265" spans="1:16" x14ac:dyDescent="0.25">
      <c r="A265" s="31">
        <v>6421</v>
      </c>
      <c r="B265" s="50" t="s">
        <v>235</v>
      </c>
      <c r="C265" s="131">
        <f t="shared" si="40"/>
        <v>0</v>
      </c>
      <c r="D265" s="233"/>
      <c r="E265" s="52"/>
      <c r="F265" s="126">
        <f t="shared" si="30"/>
        <v>0</v>
      </c>
      <c r="G265" s="233"/>
      <c r="H265" s="181"/>
      <c r="I265" s="96">
        <f t="shared" si="31"/>
        <v>0</v>
      </c>
      <c r="J265" s="233"/>
      <c r="K265" s="181"/>
      <c r="L265" s="96">
        <f t="shared" si="32"/>
        <v>0</v>
      </c>
      <c r="M265" s="110"/>
      <c r="N265" s="52"/>
      <c r="O265" s="96">
        <f t="shared" si="33"/>
        <v>0</v>
      </c>
      <c r="P265" s="351"/>
    </row>
    <row r="266" spans="1:16" x14ac:dyDescent="0.25">
      <c r="A266" s="31">
        <v>6422</v>
      </c>
      <c r="B266" s="50" t="s">
        <v>236</v>
      </c>
      <c r="C266" s="131">
        <f t="shared" si="40"/>
        <v>0</v>
      </c>
      <c r="D266" s="233"/>
      <c r="E266" s="52"/>
      <c r="F266" s="126">
        <f t="shared" si="30"/>
        <v>0</v>
      </c>
      <c r="G266" s="233"/>
      <c r="H266" s="181"/>
      <c r="I266" s="96">
        <f t="shared" si="31"/>
        <v>0</v>
      </c>
      <c r="J266" s="233"/>
      <c r="K266" s="181"/>
      <c r="L266" s="96">
        <f t="shared" si="32"/>
        <v>0</v>
      </c>
      <c r="M266" s="110"/>
      <c r="N266" s="52"/>
      <c r="O266" s="96">
        <f t="shared" si="33"/>
        <v>0</v>
      </c>
      <c r="P266" s="351"/>
    </row>
    <row r="267" spans="1:16" ht="24" x14ac:dyDescent="0.25">
      <c r="A267" s="31">
        <v>6423</v>
      </c>
      <c r="B267" s="50" t="s">
        <v>237</v>
      </c>
      <c r="C267" s="131">
        <f t="shared" si="40"/>
        <v>0</v>
      </c>
      <c r="D267" s="233"/>
      <c r="E267" s="52"/>
      <c r="F267" s="126">
        <f t="shared" si="30"/>
        <v>0</v>
      </c>
      <c r="G267" s="233"/>
      <c r="H267" s="181"/>
      <c r="I267" s="96">
        <f t="shared" si="31"/>
        <v>0</v>
      </c>
      <c r="J267" s="233"/>
      <c r="K267" s="181"/>
      <c r="L267" s="96">
        <f t="shared" si="32"/>
        <v>0</v>
      </c>
      <c r="M267" s="110"/>
      <c r="N267" s="52"/>
      <c r="O267" s="96">
        <f t="shared" si="33"/>
        <v>0</v>
      </c>
      <c r="P267" s="351"/>
    </row>
    <row r="268" spans="1:16" ht="36" x14ac:dyDescent="0.25">
      <c r="A268" s="31">
        <v>6424</v>
      </c>
      <c r="B268" s="50" t="s">
        <v>275</v>
      </c>
      <c r="C268" s="131">
        <f t="shared" si="40"/>
        <v>0</v>
      </c>
      <c r="D268" s="233"/>
      <c r="E268" s="52"/>
      <c r="F268" s="126">
        <f t="shared" si="30"/>
        <v>0</v>
      </c>
      <c r="G268" s="233"/>
      <c r="H268" s="181"/>
      <c r="I268" s="96">
        <f t="shared" si="31"/>
        <v>0</v>
      </c>
      <c r="J268" s="233"/>
      <c r="K268" s="181"/>
      <c r="L268" s="96">
        <f t="shared" si="32"/>
        <v>0</v>
      </c>
      <c r="M268" s="110"/>
      <c r="N268" s="52"/>
      <c r="O268" s="96">
        <f t="shared" si="33"/>
        <v>0</v>
      </c>
      <c r="P268" s="351"/>
    </row>
    <row r="269" spans="1:16" ht="48.75" customHeight="1" x14ac:dyDescent="0.25">
      <c r="A269" s="132">
        <v>7000</v>
      </c>
      <c r="B269" s="132" t="s">
        <v>238</v>
      </c>
      <c r="C269" s="371">
        <f t="shared" si="40"/>
        <v>0</v>
      </c>
      <c r="D269" s="246">
        <f>SUM(D270,D281)</f>
        <v>0</v>
      </c>
      <c r="E269" s="133">
        <f>SUM(E270,E281)</f>
        <v>0</v>
      </c>
      <c r="F269" s="247">
        <f t="shared" si="30"/>
        <v>0</v>
      </c>
      <c r="G269" s="246">
        <f t="shared" ref="G269:K269" si="45">SUM(G270,G281)</f>
        <v>0</v>
      </c>
      <c r="H269" s="188">
        <f t="shared" si="45"/>
        <v>0</v>
      </c>
      <c r="I269" s="266">
        <f t="shared" si="31"/>
        <v>0</v>
      </c>
      <c r="J269" s="246">
        <f t="shared" si="45"/>
        <v>0</v>
      </c>
      <c r="K269" s="188">
        <f t="shared" si="45"/>
        <v>0</v>
      </c>
      <c r="L269" s="266">
        <f t="shared" si="32"/>
        <v>0</v>
      </c>
      <c r="M269" s="291">
        <f t="shared" ref="M269:N269" si="46">SUM(M270,M281)</f>
        <v>0</v>
      </c>
      <c r="N269" s="295">
        <f t="shared" si="46"/>
        <v>0</v>
      </c>
      <c r="O269" s="300">
        <f t="shared" si="33"/>
        <v>0</v>
      </c>
      <c r="P269" s="338"/>
    </row>
    <row r="270" spans="1:16" ht="24" x14ac:dyDescent="0.25">
      <c r="A270" s="38">
        <v>7200</v>
      </c>
      <c r="B270" s="90" t="s">
        <v>239</v>
      </c>
      <c r="C270" s="358">
        <f t="shared" si="40"/>
        <v>0</v>
      </c>
      <c r="D270" s="229">
        <f>SUM(D271,D272,D276,D277,D280)</f>
        <v>0</v>
      </c>
      <c r="E270" s="43">
        <f>SUM(E271,E272,E276,E277,E280)</f>
        <v>0</v>
      </c>
      <c r="F270" s="230">
        <f t="shared" si="30"/>
        <v>0</v>
      </c>
      <c r="G270" s="229">
        <f t="shared" ref="G270:K270" si="47">SUM(G271,G272,G276,G277,G280)</f>
        <v>0</v>
      </c>
      <c r="H270" s="91">
        <f t="shared" si="47"/>
        <v>0</v>
      </c>
      <c r="I270" s="101">
        <f t="shared" si="31"/>
        <v>0</v>
      </c>
      <c r="J270" s="229">
        <f t="shared" si="47"/>
        <v>0</v>
      </c>
      <c r="K270" s="91">
        <f t="shared" si="47"/>
        <v>0</v>
      </c>
      <c r="L270" s="101">
        <f t="shared" si="32"/>
        <v>0</v>
      </c>
      <c r="M270" s="123">
        <f t="shared" ref="M270:N270" si="48">SUM(M271,M272,M276,M277,M280)</f>
        <v>0</v>
      </c>
      <c r="N270" s="114">
        <f t="shared" si="48"/>
        <v>0</v>
      </c>
      <c r="O270" s="141">
        <f t="shared" si="33"/>
        <v>0</v>
      </c>
      <c r="P270" s="334"/>
    </row>
    <row r="271" spans="1:16" ht="24" x14ac:dyDescent="0.25">
      <c r="A271" s="102">
        <v>7210</v>
      </c>
      <c r="B271" s="45" t="s">
        <v>240</v>
      </c>
      <c r="C271" s="359">
        <f t="shared" si="40"/>
        <v>0</v>
      </c>
      <c r="D271" s="232"/>
      <c r="E271" s="47"/>
      <c r="F271" s="127">
        <f t="shared" si="30"/>
        <v>0</v>
      </c>
      <c r="G271" s="232"/>
      <c r="H271" s="180"/>
      <c r="I271" s="95">
        <f t="shared" si="31"/>
        <v>0</v>
      </c>
      <c r="J271" s="232"/>
      <c r="K271" s="180"/>
      <c r="L271" s="95">
        <f t="shared" si="32"/>
        <v>0</v>
      </c>
      <c r="M271" s="275"/>
      <c r="N271" s="47"/>
      <c r="O271" s="95">
        <f t="shared" si="33"/>
        <v>0</v>
      </c>
      <c r="P271" s="324"/>
    </row>
    <row r="272" spans="1:16" s="134" customFormat="1" ht="36" x14ac:dyDescent="0.25">
      <c r="A272" s="97">
        <v>7220</v>
      </c>
      <c r="B272" s="50" t="s">
        <v>241</v>
      </c>
      <c r="C272" s="343">
        <f t="shared" si="40"/>
        <v>0</v>
      </c>
      <c r="D272" s="234">
        <f>SUM(D273:D275)</f>
        <v>0</v>
      </c>
      <c r="E272" s="34">
        <f>SUM(E273:E275)</f>
        <v>0</v>
      </c>
      <c r="F272" s="131">
        <f t="shared" si="30"/>
        <v>0</v>
      </c>
      <c r="G272" s="234">
        <f>SUM(G273:G275)</f>
        <v>0</v>
      </c>
      <c r="H272" s="104">
        <f>SUM(H273:H275)</f>
        <v>0</v>
      </c>
      <c r="I272" s="98">
        <f t="shared" si="31"/>
        <v>0</v>
      </c>
      <c r="J272" s="234">
        <f>SUM(J273:J275)</f>
        <v>0</v>
      </c>
      <c r="K272" s="104">
        <f>SUM(K273:K275)</f>
        <v>0</v>
      </c>
      <c r="L272" s="98">
        <f t="shared" si="32"/>
        <v>0</v>
      </c>
      <c r="M272" s="119">
        <f>SUM(M273:M275)</f>
        <v>0</v>
      </c>
      <c r="N272" s="34">
        <f>SUM(N273:N275)</f>
        <v>0</v>
      </c>
      <c r="O272" s="98">
        <f t="shared" si="33"/>
        <v>0</v>
      </c>
      <c r="P272" s="351"/>
    </row>
    <row r="273" spans="1:16" s="134" customFormat="1" ht="36" x14ac:dyDescent="0.25">
      <c r="A273" s="31">
        <v>7221</v>
      </c>
      <c r="B273" s="50" t="s">
        <v>242</v>
      </c>
      <c r="C273" s="343">
        <f t="shared" si="40"/>
        <v>0</v>
      </c>
      <c r="D273" s="233"/>
      <c r="E273" s="52"/>
      <c r="F273" s="126">
        <f t="shared" si="30"/>
        <v>0</v>
      </c>
      <c r="G273" s="233"/>
      <c r="H273" s="181"/>
      <c r="I273" s="96">
        <f t="shared" si="31"/>
        <v>0</v>
      </c>
      <c r="J273" s="233"/>
      <c r="K273" s="181"/>
      <c r="L273" s="96">
        <f t="shared" si="32"/>
        <v>0</v>
      </c>
      <c r="M273" s="110"/>
      <c r="N273" s="52"/>
      <c r="O273" s="96">
        <f t="shared" si="33"/>
        <v>0</v>
      </c>
      <c r="P273" s="351"/>
    </row>
    <row r="274" spans="1:16" s="134" customFormat="1" ht="36" x14ac:dyDescent="0.25">
      <c r="A274" s="31">
        <v>7222</v>
      </c>
      <c r="B274" s="50" t="s">
        <v>243</v>
      </c>
      <c r="C274" s="343">
        <f t="shared" si="40"/>
        <v>0</v>
      </c>
      <c r="D274" s="233"/>
      <c r="E274" s="52"/>
      <c r="F274" s="126">
        <f t="shared" si="30"/>
        <v>0</v>
      </c>
      <c r="G274" s="233"/>
      <c r="H274" s="181"/>
      <c r="I274" s="96">
        <f t="shared" si="31"/>
        <v>0</v>
      </c>
      <c r="J274" s="233"/>
      <c r="K274" s="181"/>
      <c r="L274" s="96">
        <f t="shared" si="32"/>
        <v>0</v>
      </c>
      <c r="M274" s="110"/>
      <c r="N274" s="52"/>
      <c r="O274" s="96">
        <f t="shared" si="33"/>
        <v>0</v>
      </c>
      <c r="P274" s="351"/>
    </row>
    <row r="275" spans="1:16" s="134" customFormat="1" ht="36" x14ac:dyDescent="0.25">
      <c r="A275" s="27">
        <v>7223</v>
      </c>
      <c r="B275" s="45" t="s">
        <v>276</v>
      </c>
      <c r="C275" s="343">
        <f t="shared" si="40"/>
        <v>0</v>
      </c>
      <c r="D275" s="232"/>
      <c r="E275" s="47"/>
      <c r="F275" s="127">
        <f t="shared" si="30"/>
        <v>0</v>
      </c>
      <c r="G275" s="232"/>
      <c r="H275" s="180"/>
      <c r="I275" s="95">
        <f t="shared" si="31"/>
        <v>0</v>
      </c>
      <c r="J275" s="232"/>
      <c r="K275" s="180"/>
      <c r="L275" s="95">
        <f t="shared" si="32"/>
        <v>0</v>
      </c>
      <c r="M275" s="275"/>
      <c r="N275" s="47"/>
      <c r="O275" s="95">
        <f t="shared" si="33"/>
        <v>0</v>
      </c>
      <c r="P275" s="324"/>
    </row>
    <row r="276" spans="1:16" ht="24" x14ac:dyDescent="0.25">
      <c r="A276" s="97">
        <v>7230</v>
      </c>
      <c r="B276" s="50" t="s">
        <v>244</v>
      </c>
      <c r="C276" s="343">
        <f t="shared" si="40"/>
        <v>0</v>
      </c>
      <c r="D276" s="233"/>
      <c r="E276" s="52"/>
      <c r="F276" s="126">
        <f t="shared" si="30"/>
        <v>0</v>
      </c>
      <c r="G276" s="233"/>
      <c r="H276" s="181"/>
      <c r="I276" s="96">
        <f t="shared" si="31"/>
        <v>0</v>
      </c>
      <c r="J276" s="233"/>
      <c r="K276" s="181"/>
      <c r="L276" s="96">
        <f t="shared" si="32"/>
        <v>0</v>
      </c>
      <c r="M276" s="110"/>
      <c r="N276" s="52"/>
      <c r="O276" s="96">
        <f t="shared" si="33"/>
        <v>0</v>
      </c>
      <c r="P276" s="351"/>
    </row>
    <row r="277" spans="1:16" ht="24" x14ac:dyDescent="0.25">
      <c r="A277" s="97">
        <v>7240</v>
      </c>
      <c r="B277" s="50" t="s">
        <v>245</v>
      </c>
      <c r="C277" s="343">
        <f t="shared" si="40"/>
        <v>0</v>
      </c>
      <c r="D277" s="234">
        <f>SUM(D278:D279)</f>
        <v>0</v>
      </c>
      <c r="E277" s="34">
        <f>SUM(E278:E279)</f>
        <v>0</v>
      </c>
      <c r="F277" s="131">
        <f t="shared" si="30"/>
        <v>0</v>
      </c>
      <c r="G277" s="234">
        <f>SUM(G278:G279)</f>
        <v>0</v>
      </c>
      <c r="H277" s="104">
        <f>SUM(H278:H279)</f>
        <v>0</v>
      </c>
      <c r="I277" s="98">
        <f t="shared" si="31"/>
        <v>0</v>
      </c>
      <c r="J277" s="234">
        <f>SUM(J278:J279)</f>
        <v>0</v>
      </c>
      <c r="K277" s="104">
        <f>SUM(K278:K279)</f>
        <v>0</v>
      </c>
      <c r="L277" s="98">
        <f t="shared" si="32"/>
        <v>0</v>
      </c>
      <c r="M277" s="119">
        <f>SUM(M278:M279)</f>
        <v>0</v>
      </c>
      <c r="N277" s="34">
        <f>SUM(N278:N279)</f>
        <v>0</v>
      </c>
      <c r="O277" s="98">
        <f>SUM(O278:O279)</f>
        <v>0</v>
      </c>
      <c r="P277" s="351"/>
    </row>
    <row r="278" spans="1:16" ht="48" x14ac:dyDescent="0.25">
      <c r="A278" s="31">
        <v>7245</v>
      </c>
      <c r="B278" s="50" t="s">
        <v>246</v>
      </c>
      <c r="C278" s="343">
        <f t="shared" si="40"/>
        <v>0</v>
      </c>
      <c r="D278" s="233"/>
      <c r="E278" s="52"/>
      <c r="F278" s="126">
        <f t="shared" si="30"/>
        <v>0</v>
      </c>
      <c r="G278" s="233"/>
      <c r="H278" s="181"/>
      <c r="I278" s="96">
        <f t="shared" si="31"/>
        <v>0</v>
      </c>
      <c r="J278" s="233"/>
      <c r="K278" s="181"/>
      <c r="L278" s="96">
        <f t="shared" si="32"/>
        <v>0</v>
      </c>
      <c r="M278" s="110"/>
      <c r="N278" s="52"/>
      <c r="O278" s="96">
        <f t="shared" ref="O278:O281" si="49">M278+N278</f>
        <v>0</v>
      </c>
      <c r="P278" s="351"/>
    </row>
    <row r="279" spans="1:16" ht="94.5" customHeight="1" x14ac:dyDescent="0.25">
      <c r="A279" s="31">
        <v>7246</v>
      </c>
      <c r="B279" s="50" t="s">
        <v>247</v>
      </c>
      <c r="C279" s="343">
        <f t="shared" si="40"/>
        <v>0</v>
      </c>
      <c r="D279" s="233"/>
      <c r="E279" s="52"/>
      <c r="F279" s="126">
        <f t="shared" si="30"/>
        <v>0</v>
      </c>
      <c r="G279" s="233"/>
      <c r="H279" s="181"/>
      <c r="I279" s="96">
        <f t="shared" si="31"/>
        <v>0</v>
      </c>
      <c r="J279" s="233"/>
      <c r="K279" s="181"/>
      <c r="L279" s="96">
        <f t="shared" si="32"/>
        <v>0</v>
      </c>
      <c r="M279" s="110"/>
      <c r="N279" s="52"/>
      <c r="O279" s="96">
        <f t="shared" si="49"/>
        <v>0</v>
      </c>
      <c r="P279" s="351"/>
    </row>
    <row r="280" spans="1:16" ht="24" x14ac:dyDescent="0.25">
      <c r="A280" s="97">
        <v>7260</v>
      </c>
      <c r="B280" s="50" t="s">
        <v>248</v>
      </c>
      <c r="C280" s="343">
        <f t="shared" si="40"/>
        <v>0</v>
      </c>
      <c r="D280" s="232"/>
      <c r="E280" s="47"/>
      <c r="F280" s="127">
        <f t="shared" si="30"/>
        <v>0</v>
      </c>
      <c r="G280" s="232"/>
      <c r="H280" s="180"/>
      <c r="I280" s="95">
        <f t="shared" si="31"/>
        <v>0</v>
      </c>
      <c r="J280" s="232"/>
      <c r="K280" s="180"/>
      <c r="L280" s="95">
        <f t="shared" si="32"/>
        <v>0</v>
      </c>
      <c r="M280" s="275"/>
      <c r="N280" s="47"/>
      <c r="O280" s="95">
        <f t="shared" si="49"/>
        <v>0</v>
      </c>
      <c r="P280" s="324"/>
    </row>
    <row r="281" spans="1:16" x14ac:dyDescent="0.25">
      <c r="A281" s="38">
        <v>7700</v>
      </c>
      <c r="B281" s="90" t="s">
        <v>249</v>
      </c>
      <c r="C281" s="344">
        <f t="shared" si="40"/>
        <v>0</v>
      </c>
      <c r="D281" s="244">
        <f>SUM(D282)</f>
        <v>0</v>
      </c>
      <c r="E281" s="55">
        <f>SUM(E282)</f>
        <v>0</v>
      </c>
      <c r="F281" s="245">
        <f t="shared" si="30"/>
        <v>0</v>
      </c>
      <c r="G281" s="244">
        <f>SUM(G282)</f>
        <v>0</v>
      </c>
      <c r="H281" s="187">
        <f>SUM(H282)</f>
        <v>0</v>
      </c>
      <c r="I281" s="265">
        <f t="shared" si="31"/>
        <v>0</v>
      </c>
      <c r="J281" s="244">
        <f>SUM(J282)</f>
        <v>0</v>
      </c>
      <c r="K281" s="187">
        <f>SUM(K282)</f>
        <v>0</v>
      </c>
      <c r="L281" s="265">
        <f t="shared" si="32"/>
        <v>0</v>
      </c>
      <c r="M281" s="121">
        <f>SUM(M282)</f>
        <v>0</v>
      </c>
      <c r="N281" s="55">
        <f>SUM(N282)</f>
        <v>0</v>
      </c>
      <c r="O281" s="265">
        <f t="shared" si="49"/>
        <v>0</v>
      </c>
      <c r="P281" s="335"/>
    </row>
    <row r="282" spans="1:16" x14ac:dyDescent="0.25">
      <c r="A282" s="31">
        <v>7720</v>
      </c>
      <c r="B282" s="45" t="s">
        <v>250</v>
      </c>
      <c r="C282" s="345">
        <f t="shared" si="40"/>
        <v>0</v>
      </c>
      <c r="D282" s="248"/>
      <c r="E282" s="136"/>
      <c r="F282" s="249">
        <f t="shared" si="30"/>
        <v>0</v>
      </c>
      <c r="G282" s="248"/>
      <c r="H282" s="189"/>
      <c r="I282" s="267">
        <f t="shared" si="31"/>
        <v>0</v>
      </c>
      <c r="J282" s="248"/>
      <c r="K282" s="189"/>
      <c r="L282" s="267">
        <f>J282+K282</f>
        <v>0</v>
      </c>
      <c r="M282" s="137"/>
      <c r="N282" s="136"/>
      <c r="O282" s="267">
        <f>M282+N282</f>
        <v>0</v>
      </c>
      <c r="P282" s="335"/>
    </row>
    <row r="283" spans="1:16" x14ac:dyDescent="0.25">
      <c r="A283" s="130"/>
      <c r="B283" s="50" t="s">
        <v>278</v>
      </c>
      <c r="C283" s="359">
        <f t="shared" si="40"/>
        <v>0</v>
      </c>
      <c r="D283" s="234">
        <f>SUM(D284:D285)</f>
        <v>0</v>
      </c>
      <c r="E283" s="34">
        <f>SUM(E284:E285)</f>
        <v>0</v>
      </c>
      <c r="F283" s="131">
        <f t="shared" si="30"/>
        <v>0</v>
      </c>
      <c r="G283" s="234">
        <f>SUM(G284:G285)</f>
        <v>0</v>
      </c>
      <c r="H283" s="104">
        <f>SUM(H284:H285)</f>
        <v>0</v>
      </c>
      <c r="I283" s="98">
        <f t="shared" si="31"/>
        <v>0</v>
      </c>
      <c r="J283" s="234">
        <f>SUM(J284:J285)</f>
        <v>0</v>
      </c>
      <c r="K283" s="104">
        <f>SUM(K284:K285)</f>
        <v>0</v>
      </c>
      <c r="L283" s="98">
        <f t="shared" si="32"/>
        <v>0</v>
      </c>
      <c r="M283" s="119">
        <f>SUM(M284:M285)</f>
        <v>0</v>
      </c>
      <c r="N283" s="34">
        <f>SUM(N284:N285)</f>
        <v>0</v>
      </c>
      <c r="O283" s="98">
        <f t="shared" ref="O283:O286" si="50">M283+N283</f>
        <v>0</v>
      </c>
      <c r="P283" s="351"/>
    </row>
    <row r="284" spans="1:16" x14ac:dyDescent="0.25">
      <c r="A284" s="130" t="s">
        <v>281</v>
      </c>
      <c r="B284" s="31" t="s">
        <v>279</v>
      </c>
      <c r="C284" s="370">
        <f t="shared" si="40"/>
        <v>0</v>
      </c>
      <c r="D284" s="233"/>
      <c r="E284" s="52"/>
      <c r="F284" s="126">
        <f t="shared" si="30"/>
        <v>0</v>
      </c>
      <c r="G284" s="233"/>
      <c r="H284" s="181"/>
      <c r="I284" s="96">
        <f t="shared" si="31"/>
        <v>0</v>
      </c>
      <c r="J284" s="233"/>
      <c r="K284" s="181"/>
      <c r="L284" s="96">
        <f t="shared" si="32"/>
        <v>0</v>
      </c>
      <c r="M284" s="110"/>
      <c r="N284" s="52"/>
      <c r="O284" s="96">
        <f t="shared" si="50"/>
        <v>0</v>
      </c>
      <c r="P284" s="351"/>
    </row>
    <row r="285" spans="1:16" ht="24" x14ac:dyDescent="0.25">
      <c r="A285" s="130" t="s">
        <v>282</v>
      </c>
      <c r="B285" s="138" t="s">
        <v>280</v>
      </c>
      <c r="C285" s="359">
        <f t="shared" si="40"/>
        <v>0</v>
      </c>
      <c r="D285" s="232"/>
      <c r="E285" s="47"/>
      <c r="F285" s="127">
        <f t="shared" si="30"/>
        <v>0</v>
      </c>
      <c r="G285" s="232"/>
      <c r="H285" s="180"/>
      <c r="I285" s="95">
        <f t="shared" si="31"/>
        <v>0</v>
      </c>
      <c r="J285" s="232"/>
      <c r="K285" s="180"/>
      <c r="L285" s="95">
        <f t="shared" si="32"/>
        <v>0</v>
      </c>
      <c r="M285" s="275"/>
      <c r="N285" s="47"/>
      <c r="O285" s="95">
        <f t="shared" si="50"/>
        <v>0</v>
      </c>
      <c r="P285" s="324"/>
    </row>
    <row r="286" spans="1:16" x14ac:dyDescent="0.25">
      <c r="A286" s="139"/>
      <c r="B286" s="401" t="s">
        <v>251</v>
      </c>
      <c r="C286" s="407">
        <f>SUM(C283,C269,C231,C196,C188,C174,C76,C54)</f>
        <v>491156</v>
      </c>
      <c r="D286" s="403">
        <f>SUM(D283,D269,D231,D196,D188,D174,D76,D54)</f>
        <v>484000</v>
      </c>
      <c r="E286" s="404">
        <f>SUM(E283,E269,E231,E196,E188,E174,E76,E54)</f>
        <v>7156</v>
      </c>
      <c r="F286" s="405">
        <f t="shared" si="30"/>
        <v>491156</v>
      </c>
      <c r="G286" s="403">
        <f>SUM(G283,G269,G231,G196,G188,G174,G76,G54)</f>
        <v>0</v>
      </c>
      <c r="H286" s="406">
        <f>SUM(H283,H269,H231,H196,H188,H174,H76,H54)</f>
        <v>0</v>
      </c>
      <c r="I286" s="407">
        <f t="shared" si="31"/>
        <v>0</v>
      </c>
      <c r="J286" s="403">
        <f>SUM(J283,J269,J231,J196,J188,J174,J76,J54)</f>
        <v>0</v>
      </c>
      <c r="K286" s="406">
        <f>SUM(K283,K269,K231,K196,K188,K174,K76,K54)</f>
        <v>0</v>
      </c>
      <c r="L286" s="407">
        <f t="shared" si="32"/>
        <v>0</v>
      </c>
      <c r="M286" s="123">
        <f>SUM(M283,M269,M231,M196,M188,M174,M76,M54)</f>
        <v>0</v>
      </c>
      <c r="N286" s="114">
        <f>SUM(N283,N269,N231,N196,N188,N174,N76,N54)</f>
        <v>0</v>
      </c>
      <c r="O286" s="141">
        <f t="shared" si="50"/>
        <v>0</v>
      </c>
      <c r="P286" s="334"/>
    </row>
    <row r="287" spans="1:16" ht="3" customHeight="1" x14ac:dyDescent="0.25">
      <c r="A287" s="139"/>
      <c r="B287" s="139"/>
      <c r="C287" s="345"/>
      <c r="D287" s="243"/>
      <c r="E287" s="114"/>
      <c r="F287" s="140"/>
      <c r="G287" s="243"/>
      <c r="H287" s="186"/>
      <c r="I287" s="141"/>
      <c r="J287" s="243"/>
      <c r="K287" s="186"/>
      <c r="L287" s="141"/>
      <c r="M287" s="123"/>
      <c r="N287" s="114"/>
      <c r="O287" s="141"/>
      <c r="P287" s="339"/>
    </row>
    <row r="288" spans="1:16" s="17" customFormat="1" x14ac:dyDescent="0.25">
      <c r="A288" s="1121" t="s">
        <v>252</v>
      </c>
      <c r="B288" s="1122"/>
      <c r="C288" s="147">
        <f t="shared" ref="C288" si="51">F288+I288+L288+O288</f>
        <v>0</v>
      </c>
      <c r="D288" s="250">
        <f>SUM(D26,D27,D43)-D52</f>
        <v>0</v>
      </c>
      <c r="E288" s="143">
        <f>SUM(E26,E27,E43)-E52</f>
        <v>0</v>
      </c>
      <c r="F288" s="144">
        <f>D288+E288</f>
        <v>0</v>
      </c>
      <c r="G288" s="250">
        <f>SUM(G26,G27,G43)-G52</f>
        <v>0</v>
      </c>
      <c r="H288" s="190">
        <f>SUM(H26,H27,H43)-H52</f>
        <v>0</v>
      </c>
      <c r="I288" s="147">
        <f>G288+H288</f>
        <v>0</v>
      </c>
      <c r="J288" s="250">
        <f>(J28+J44)-J52</f>
        <v>0</v>
      </c>
      <c r="K288" s="190">
        <f>(K28+K44)-K52</f>
        <v>0</v>
      </c>
      <c r="L288" s="147">
        <f>J288+K288</f>
        <v>0</v>
      </c>
      <c r="M288" s="142">
        <f>M46-M52</f>
        <v>0</v>
      </c>
      <c r="N288" s="143">
        <f>N46-N52</f>
        <v>0</v>
      </c>
      <c r="O288" s="147">
        <f>M288+N288</f>
        <v>0</v>
      </c>
      <c r="P288" s="340"/>
    </row>
    <row r="289" spans="1:16" ht="3" customHeight="1" x14ac:dyDescent="0.25">
      <c r="A289" s="145"/>
      <c r="B289" s="145"/>
      <c r="C289" s="345"/>
      <c r="D289" s="243"/>
      <c r="E289" s="114"/>
      <c r="F289" s="140"/>
      <c r="G289" s="243"/>
      <c r="H289" s="186"/>
      <c r="I289" s="141"/>
      <c r="J289" s="243"/>
      <c r="K289" s="186"/>
      <c r="L289" s="141"/>
      <c r="M289" s="123"/>
      <c r="N289" s="114"/>
      <c r="O289" s="141"/>
      <c r="P289" s="339"/>
    </row>
    <row r="290" spans="1:16" s="17" customFormat="1" x14ac:dyDescent="0.25">
      <c r="A290" s="1121" t="s">
        <v>253</v>
      </c>
      <c r="B290" s="1122"/>
      <c r="C290" s="144">
        <f>SUM(C291,C293)-C301+C303</f>
        <v>0</v>
      </c>
      <c r="D290" s="250">
        <f>SUM(D291,D293)-D301+D303</f>
        <v>0</v>
      </c>
      <c r="E290" s="143">
        <f t="shared" ref="E290" si="52">SUM(E291,E293)-E301+E303</f>
        <v>0</v>
      </c>
      <c r="F290" s="144">
        <f>D290+E290</f>
        <v>0</v>
      </c>
      <c r="G290" s="250">
        <f t="shared" ref="G290:K290" si="53">SUM(G291,G293)-G301+G303</f>
        <v>0</v>
      </c>
      <c r="H290" s="190">
        <f t="shared" si="53"/>
        <v>0</v>
      </c>
      <c r="I290" s="147">
        <f>G290+H290</f>
        <v>0</v>
      </c>
      <c r="J290" s="250">
        <f t="shared" si="53"/>
        <v>0</v>
      </c>
      <c r="K290" s="190">
        <f t="shared" si="53"/>
        <v>0</v>
      </c>
      <c r="L290" s="147">
        <f>J290+K290</f>
        <v>0</v>
      </c>
      <c r="M290" s="142">
        <f t="shared" ref="M290:N290" si="54">SUM(M291,M293)-M301+M303</f>
        <v>0</v>
      </c>
      <c r="N290" s="143">
        <f t="shared" si="54"/>
        <v>0</v>
      </c>
      <c r="O290" s="147">
        <f>M290+N290</f>
        <v>0</v>
      </c>
      <c r="P290" s="340"/>
    </row>
    <row r="291" spans="1:16" s="17" customFormat="1" x14ac:dyDescent="0.25">
      <c r="A291" s="146" t="s">
        <v>254</v>
      </c>
      <c r="B291" s="146" t="s">
        <v>255</v>
      </c>
      <c r="C291" s="144">
        <f>C23-C283</f>
        <v>0</v>
      </c>
      <c r="D291" s="250">
        <f>D23-D283</f>
        <v>0</v>
      </c>
      <c r="E291" s="143">
        <f>E23-E283</f>
        <v>0</v>
      </c>
      <c r="F291" s="144">
        <f>D291+E291</f>
        <v>0</v>
      </c>
      <c r="G291" s="250">
        <f>G23-G283</f>
        <v>0</v>
      </c>
      <c r="H291" s="190">
        <f>H23-H283</f>
        <v>0</v>
      </c>
      <c r="I291" s="147">
        <f>G291+H291</f>
        <v>0</v>
      </c>
      <c r="J291" s="250">
        <f>J23-J283</f>
        <v>0</v>
      </c>
      <c r="K291" s="190">
        <f>K23-K283</f>
        <v>0</v>
      </c>
      <c r="L291" s="147">
        <f>J291+K291</f>
        <v>0</v>
      </c>
      <c r="M291" s="142">
        <f>M23-M283</f>
        <v>0</v>
      </c>
      <c r="N291" s="143">
        <f>N23-N283</f>
        <v>0</v>
      </c>
      <c r="O291" s="147">
        <f>M291+N291</f>
        <v>0</v>
      </c>
      <c r="P291" s="340"/>
    </row>
    <row r="292" spans="1:16" ht="3" customHeight="1" x14ac:dyDescent="0.25">
      <c r="A292" s="139"/>
      <c r="B292" s="139"/>
      <c r="C292" s="345"/>
      <c r="D292" s="243"/>
      <c r="E292" s="114"/>
      <c r="F292" s="140"/>
      <c r="G292" s="243"/>
      <c r="H292" s="186"/>
      <c r="I292" s="141"/>
      <c r="J292" s="243"/>
      <c r="K292" s="186"/>
      <c r="L292" s="141"/>
      <c r="M292" s="123"/>
      <c r="N292" s="114"/>
      <c r="O292" s="141"/>
      <c r="P292" s="339"/>
    </row>
    <row r="293" spans="1:16" s="17" customFormat="1" x14ac:dyDescent="0.25">
      <c r="A293" s="148" t="s">
        <v>256</v>
      </c>
      <c r="B293" s="148" t="s">
        <v>257</v>
      </c>
      <c r="C293" s="144">
        <f>SUM(C294,C296,C298)-SUM(C295,C297,C299)</f>
        <v>0</v>
      </c>
      <c r="D293" s="250">
        <f t="shared" ref="D293:K293" si="55">SUM(D294,D296,D298)-SUM(D295,D297,D299)</f>
        <v>0</v>
      </c>
      <c r="E293" s="143">
        <f t="shared" si="55"/>
        <v>0</v>
      </c>
      <c r="F293" s="144">
        <f>D293+E293</f>
        <v>0</v>
      </c>
      <c r="G293" s="250">
        <f t="shared" si="55"/>
        <v>0</v>
      </c>
      <c r="H293" s="190">
        <f t="shared" si="55"/>
        <v>0</v>
      </c>
      <c r="I293" s="147">
        <f>G293+H293</f>
        <v>0</v>
      </c>
      <c r="J293" s="250">
        <f t="shared" si="55"/>
        <v>0</v>
      </c>
      <c r="K293" s="190">
        <f t="shared" si="55"/>
        <v>0</v>
      </c>
      <c r="L293" s="147">
        <f>J293+K293</f>
        <v>0</v>
      </c>
      <c r="M293" s="142">
        <f t="shared" ref="M293:N293" si="56">SUM(M294,M296,M298)-SUM(M295,M297,M299)</f>
        <v>0</v>
      </c>
      <c r="N293" s="143">
        <f t="shared" si="56"/>
        <v>0</v>
      </c>
      <c r="O293" s="147">
        <f>M293+N293</f>
        <v>0</v>
      </c>
      <c r="P293" s="340"/>
    </row>
    <row r="294" spans="1:16" x14ac:dyDescent="0.25">
      <c r="A294" s="149" t="s">
        <v>258</v>
      </c>
      <c r="B294" s="73" t="s">
        <v>259</v>
      </c>
      <c r="C294" s="360">
        <f t="shared" ref="C294:C303" si="57">F294+I294+L294+O294</f>
        <v>0</v>
      </c>
      <c r="D294" s="251"/>
      <c r="E294" s="58"/>
      <c r="F294" s="252">
        <f>D294+E294</f>
        <v>0</v>
      </c>
      <c r="G294" s="251"/>
      <c r="H294" s="191"/>
      <c r="I294" s="150">
        <f>G294+H294</f>
        <v>0</v>
      </c>
      <c r="J294" s="251"/>
      <c r="K294" s="191"/>
      <c r="L294" s="150">
        <f>J294+K294</f>
        <v>0</v>
      </c>
      <c r="M294" s="276"/>
      <c r="N294" s="58"/>
      <c r="O294" s="150">
        <f>M294+N294</f>
        <v>0</v>
      </c>
      <c r="P294" s="328"/>
    </row>
    <row r="295" spans="1:16" ht="24" x14ac:dyDescent="0.25">
      <c r="A295" s="130" t="s">
        <v>260</v>
      </c>
      <c r="B295" s="30" t="s">
        <v>261</v>
      </c>
      <c r="C295" s="343">
        <f t="shared" si="57"/>
        <v>0</v>
      </c>
      <c r="D295" s="233"/>
      <c r="E295" s="52"/>
      <c r="F295" s="126">
        <f>D295+E295</f>
        <v>0</v>
      </c>
      <c r="G295" s="233"/>
      <c r="H295" s="181"/>
      <c r="I295" s="96">
        <f>G295+H295</f>
        <v>0</v>
      </c>
      <c r="J295" s="233"/>
      <c r="K295" s="181"/>
      <c r="L295" s="96">
        <f>J295+K295</f>
        <v>0</v>
      </c>
      <c r="M295" s="110"/>
      <c r="N295" s="52"/>
      <c r="O295" s="96">
        <f>M295+N295</f>
        <v>0</v>
      </c>
      <c r="P295" s="351"/>
    </row>
    <row r="296" spans="1:16" x14ac:dyDescent="0.25">
      <c r="A296" s="130" t="s">
        <v>262</v>
      </c>
      <c r="B296" s="30" t="s">
        <v>263</v>
      </c>
      <c r="C296" s="343">
        <f t="shared" si="57"/>
        <v>0</v>
      </c>
      <c r="D296" s="233"/>
      <c r="E296" s="52"/>
      <c r="F296" s="126">
        <f>D296+E296</f>
        <v>0</v>
      </c>
      <c r="G296" s="233"/>
      <c r="H296" s="181"/>
      <c r="I296" s="96">
        <f t="shared" ref="I296:I303" si="58">G296+H296</f>
        <v>0</v>
      </c>
      <c r="J296" s="233"/>
      <c r="K296" s="181"/>
      <c r="L296" s="96">
        <f t="shared" ref="L296:L303" si="59">J296+K296</f>
        <v>0</v>
      </c>
      <c r="M296" s="110"/>
      <c r="N296" s="52"/>
      <c r="O296" s="96">
        <f t="shared" ref="O296:O303" si="60">M296+N296</f>
        <v>0</v>
      </c>
      <c r="P296" s="351"/>
    </row>
    <row r="297" spans="1:16" ht="24" x14ac:dyDescent="0.25">
      <c r="A297" s="130" t="s">
        <v>264</v>
      </c>
      <c r="B297" s="30" t="s">
        <v>265</v>
      </c>
      <c r="C297" s="343">
        <f t="shared" si="57"/>
        <v>0</v>
      </c>
      <c r="D297" s="233"/>
      <c r="E297" s="52"/>
      <c r="F297" s="126">
        <f t="shared" ref="F297:F303" si="61">D297+E297</f>
        <v>0</v>
      </c>
      <c r="G297" s="233"/>
      <c r="H297" s="181"/>
      <c r="I297" s="96">
        <f t="shared" si="58"/>
        <v>0</v>
      </c>
      <c r="J297" s="233"/>
      <c r="K297" s="181"/>
      <c r="L297" s="96">
        <f t="shared" si="59"/>
        <v>0</v>
      </c>
      <c r="M297" s="110"/>
      <c r="N297" s="52"/>
      <c r="O297" s="96">
        <f t="shared" si="60"/>
        <v>0</v>
      </c>
      <c r="P297" s="351"/>
    </row>
    <row r="298" spans="1:16" x14ac:dyDescent="0.25">
      <c r="A298" s="130" t="s">
        <v>266</v>
      </c>
      <c r="B298" s="30" t="s">
        <v>267</v>
      </c>
      <c r="C298" s="343">
        <f t="shared" si="57"/>
        <v>0</v>
      </c>
      <c r="D298" s="233"/>
      <c r="E298" s="52"/>
      <c r="F298" s="126">
        <f t="shared" si="61"/>
        <v>0</v>
      </c>
      <c r="G298" s="233"/>
      <c r="H298" s="181"/>
      <c r="I298" s="96">
        <f t="shared" si="58"/>
        <v>0</v>
      </c>
      <c r="J298" s="233"/>
      <c r="K298" s="181"/>
      <c r="L298" s="96">
        <f t="shared" si="59"/>
        <v>0</v>
      </c>
      <c r="M298" s="110"/>
      <c r="N298" s="52"/>
      <c r="O298" s="96">
        <f t="shared" si="60"/>
        <v>0</v>
      </c>
      <c r="P298" s="351"/>
    </row>
    <row r="299" spans="1:16" ht="24" x14ac:dyDescent="0.25">
      <c r="A299" s="151" t="s">
        <v>268</v>
      </c>
      <c r="B299" s="152" t="s">
        <v>269</v>
      </c>
      <c r="C299" s="370">
        <f t="shared" si="57"/>
        <v>0</v>
      </c>
      <c r="D299" s="241"/>
      <c r="E299" s="112"/>
      <c r="F299" s="242">
        <f t="shared" si="61"/>
        <v>0</v>
      </c>
      <c r="G299" s="241"/>
      <c r="H299" s="185"/>
      <c r="I299" s="135">
        <f t="shared" si="58"/>
        <v>0</v>
      </c>
      <c r="J299" s="241"/>
      <c r="K299" s="185"/>
      <c r="L299" s="135">
        <f t="shared" si="59"/>
        <v>0</v>
      </c>
      <c r="M299" s="113"/>
      <c r="N299" s="112"/>
      <c r="O299" s="135">
        <f t="shared" si="60"/>
        <v>0</v>
      </c>
      <c r="P299" s="336"/>
    </row>
    <row r="300" spans="1:16" ht="3" customHeight="1" x14ac:dyDescent="0.25">
      <c r="A300" s="139"/>
      <c r="B300" s="139"/>
      <c r="C300" s="345"/>
      <c r="D300" s="243"/>
      <c r="E300" s="114"/>
      <c r="F300" s="140"/>
      <c r="G300" s="243"/>
      <c r="H300" s="186"/>
      <c r="I300" s="141"/>
      <c r="J300" s="243"/>
      <c r="K300" s="186"/>
      <c r="L300" s="141"/>
      <c r="M300" s="123"/>
      <c r="N300" s="114"/>
      <c r="O300" s="141"/>
      <c r="P300" s="339"/>
    </row>
    <row r="301" spans="1:16" s="17" customFormat="1" x14ac:dyDescent="0.25">
      <c r="A301" s="148" t="s">
        <v>270</v>
      </c>
      <c r="B301" s="148" t="s">
        <v>271</v>
      </c>
      <c r="C301" s="372">
        <f t="shared" si="57"/>
        <v>0</v>
      </c>
      <c r="D301" s="253"/>
      <c r="E301" s="153"/>
      <c r="F301" s="254">
        <f t="shared" si="61"/>
        <v>0</v>
      </c>
      <c r="G301" s="253"/>
      <c r="H301" s="192"/>
      <c r="I301" s="154">
        <f t="shared" si="58"/>
        <v>0</v>
      </c>
      <c r="J301" s="253"/>
      <c r="K301" s="192"/>
      <c r="L301" s="154">
        <f t="shared" si="59"/>
        <v>0</v>
      </c>
      <c r="M301" s="284"/>
      <c r="N301" s="153"/>
      <c r="O301" s="154">
        <f t="shared" si="60"/>
        <v>0</v>
      </c>
      <c r="P301" s="340"/>
    </row>
    <row r="302" spans="1:16" s="17" customFormat="1" ht="3" customHeight="1" x14ac:dyDescent="0.25">
      <c r="A302" s="148"/>
      <c r="B302" s="155"/>
      <c r="C302" s="373"/>
      <c r="D302" s="255"/>
      <c r="E302" s="156"/>
      <c r="F302" s="256"/>
      <c r="G302" s="225"/>
      <c r="H302" s="177"/>
      <c r="I302" s="86"/>
      <c r="J302" s="225"/>
      <c r="K302" s="177"/>
      <c r="L302" s="86"/>
      <c r="M302" s="281"/>
      <c r="N302" s="85"/>
      <c r="O302" s="86"/>
      <c r="P302" s="341"/>
    </row>
    <row r="303" spans="1:16" s="17" customFormat="1" ht="48" x14ac:dyDescent="0.25">
      <c r="A303" s="148" t="s">
        <v>272</v>
      </c>
      <c r="B303" s="157" t="s">
        <v>273</v>
      </c>
      <c r="C303" s="374">
        <f t="shared" si="57"/>
        <v>0</v>
      </c>
      <c r="D303" s="257"/>
      <c r="E303" s="161"/>
      <c r="F303" s="258">
        <f t="shared" si="61"/>
        <v>0</v>
      </c>
      <c r="G303" s="253"/>
      <c r="H303" s="192"/>
      <c r="I303" s="154">
        <f t="shared" si="58"/>
        <v>0</v>
      </c>
      <c r="J303" s="253"/>
      <c r="K303" s="192"/>
      <c r="L303" s="154">
        <f t="shared" si="59"/>
        <v>0</v>
      </c>
      <c r="M303" s="284"/>
      <c r="N303" s="153"/>
      <c r="O303" s="154">
        <f t="shared" si="60"/>
        <v>0</v>
      </c>
      <c r="P303" s="340"/>
    </row>
    <row r="304" spans="1:16" x14ac:dyDescent="0.25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</row>
    <row r="305" spans="1:16" x14ac:dyDescent="0.25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</row>
    <row r="306" spans="1:16" ht="12.75" customHeight="1" x14ac:dyDescent="0.25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</row>
    <row r="307" spans="1:16" ht="12.75" customHeight="1" x14ac:dyDescent="0.25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</row>
    <row r="308" spans="1:16" ht="12.75" customHeight="1" x14ac:dyDescent="0.25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</row>
    <row r="309" spans="1:16" ht="12.75" customHeight="1" x14ac:dyDescent="0.25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</row>
    <row r="310" spans="1:16" ht="12.75" customHeight="1" x14ac:dyDescent="0.25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</row>
    <row r="311" spans="1:16" ht="12.75" customHeight="1" x14ac:dyDescent="0.25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</row>
    <row r="312" spans="1:16" ht="12.75" customHeight="1" x14ac:dyDescent="0.25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</row>
    <row r="313" spans="1:16" ht="12.75" customHeight="1" x14ac:dyDescent="0.25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</row>
    <row r="314" spans="1:16" ht="12.75" customHeight="1" x14ac:dyDescent="0.25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</row>
    <row r="315" spans="1:16" ht="12.75" customHeight="1" x14ac:dyDescent="0.25">
      <c r="A315" s="350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</row>
    <row r="316" spans="1:16" x14ac:dyDescent="0.25">
      <c r="A316" s="350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</row>
    <row r="317" spans="1:16" x14ac:dyDescent="0.25">
      <c r="A317" s="350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</row>
    <row r="318" spans="1:16" x14ac:dyDescent="0.25">
      <c r="A318" s="350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</row>
    <row r="319" spans="1:16" x14ac:dyDescent="0.25">
      <c r="A319" s="350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</row>
    <row r="320" spans="1:16" x14ac:dyDescent="0.25">
      <c r="A320" s="350"/>
      <c r="B320" s="350"/>
      <c r="C320" s="350"/>
      <c r="D320" s="350"/>
      <c r="E320" s="350"/>
      <c r="F320" s="350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</row>
    <row r="321" spans="1:16" x14ac:dyDescent="0.25">
      <c r="A321" s="350"/>
      <c r="B321" s="350"/>
      <c r="C321" s="350"/>
      <c r="D321" s="350"/>
      <c r="E321" s="350"/>
      <c r="F321" s="350"/>
      <c r="G321" s="352"/>
      <c r="H321" s="352"/>
      <c r="I321" s="352"/>
      <c r="J321" s="352"/>
      <c r="K321" s="352"/>
      <c r="L321" s="352"/>
      <c r="M321" s="352"/>
      <c r="N321" s="352"/>
      <c r="O321" s="352"/>
      <c r="P321" s="352"/>
    </row>
    <row r="322" spans="1:16" x14ac:dyDescent="0.25">
      <c r="A322" s="350"/>
      <c r="B322" s="350"/>
      <c r="C322" s="350"/>
      <c r="D322" s="350"/>
      <c r="E322" s="350"/>
      <c r="F322" s="350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</row>
    <row r="323" spans="1:16" x14ac:dyDescent="0.25">
      <c r="A323" s="350"/>
      <c r="B323" s="350"/>
      <c r="C323" s="350"/>
      <c r="D323" s="350"/>
      <c r="E323" s="350"/>
      <c r="F323" s="350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</row>
    <row r="324" spans="1:16" x14ac:dyDescent="0.25">
      <c r="A324" s="352"/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</row>
    <row r="325" spans="1:16" x14ac:dyDescent="0.25">
      <c r="A325" s="352"/>
      <c r="B325" s="352"/>
      <c r="C325" s="352"/>
      <c r="D325" s="352"/>
      <c r="E325" s="352"/>
      <c r="F325" s="352"/>
      <c r="G325" s="352"/>
      <c r="H325" s="352"/>
      <c r="I325" s="352"/>
      <c r="J325" s="352"/>
      <c r="K325" s="352"/>
      <c r="L325" s="352"/>
      <c r="M325" s="352"/>
      <c r="N325" s="352"/>
      <c r="O325" s="352"/>
      <c r="P325" s="352"/>
    </row>
    <row r="326" spans="1:16" x14ac:dyDescent="0.25">
      <c r="A326" s="352"/>
      <c r="B326" s="352"/>
      <c r="C326" s="352"/>
      <c r="D326" s="352"/>
      <c r="E326" s="352"/>
      <c r="F326" s="352"/>
      <c r="G326" s="352"/>
      <c r="H326" s="352"/>
      <c r="I326" s="352"/>
      <c r="J326" s="352"/>
      <c r="K326" s="352"/>
      <c r="L326" s="352"/>
      <c r="M326" s="352"/>
      <c r="N326" s="352"/>
      <c r="O326" s="352"/>
      <c r="P326" s="352"/>
    </row>
    <row r="327" spans="1:16" x14ac:dyDescent="0.25">
      <c r="A327" s="352"/>
      <c r="B327" s="352"/>
      <c r="C327" s="352"/>
      <c r="D327" s="352"/>
      <c r="E327" s="352"/>
      <c r="F327" s="352"/>
      <c r="G327" s="352"/>
      <c r="H327" s="352"/>
      <c r="I327" s="352"/>
      <c r="J327" s="352"/>
      <c r="K327" s="352"/>
      <c r="L327" s="352"/>
      <c r="M327" s="352"/>
      <c r="N327" s="352"/>
      <c r="O327" s="352"/>
      <c r="P327" s="352"/>
    </row>
    <row r="328" spans="1:1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</sheetData>
  <sheetProtection algorithmName="SHA-512" hashValue="pqjT4vOeAqW0XHmvzcChsoA2tb14myfSCTUN5po7gS4kk7tnEmILsO7v4BNLPGQdFIHvGjE3UAg3NplKc9Ih3A==" saltValue="ZVkO5nCqbwPgTDXkEG02uA==" spinCount="100000" sheet="1" objects="1" scenarios="1"/>
  <mergeCells count="32">
    <mergeCell ref="A288:B288"/>
    <mergeCell ref="A290:B290"/>
    <mergeCell ref="H18:H19"/>
    <mergeCell ref="I18:I19"/>
    <mergeCell ref="J18:J19"/>
    <mergeCell ref="C16:P16"/>
    <mergeCell ref="A17:A19"/>
    <mergeCell ref="B17:B19"/>
    <mergeCell ref="C17:O17"/>
    <mergeCell ref="P17:P19"/>
    <mergeCell ref="C18:C19"/>
    <mergeCell ref="D18:D19"/>
    <mergeCell ref="E18:E19"/>
    <mergeCell ref="F18:F19"/>
    <mergeCell ref="G18:G19"/>
    <mergeCell ref="N18:N19"/>
    <mergeCell ref="O18:O19"/>
    <mergeCell ref="K18:K19"/>
    <mergeCell ref="L18:L19"/>
    <mergeCell ref="M18:M19"/>
    <mergeCell ref="C15:P15"/>
    <mergeCell ref="A2:P2"/>
    <mergeCell ref="A3:P3"/>
    <mergeCell ref="C5:P5"/>
    <mergeCell ref="C6:P6"/>
    <mergeCell ref="C7:P7"/>
    <mergeCell ref="C8:P8"/>
    <mergeCell ref="C9:P9"/>
    <mergeCell ref="C11:P11"/>
    <mergeCell ref="C12:P12"/>
    <mergeCell ref="C13:P13"/>
    <mergeCell ref="C14:P14"/>
  </mergeCells>
  <pageMargins left="0.98425196850393704" right="0.39370078740157483" top="0.39370078740157483" bottom="0.39370078740157483" header="0.23622047244094491" footer="0.19685039370078741"/>
  <pageSetup paperSize="9" scale="70" orientation="portrait" r:id="rId1"/>
  <headerFooter differentFirst="1">
    <oddHeader xml:space="preserve">&amp;C                               </oddHeader>
    <oddFooter xml:space="preserve">&amp;L&amp;"Times New Roman,Regular"&amp;8&amp;D; &amp;T&amp;R&amp;"Times New Roman,Regular"&amp;8&amp;P (&amp;N)
</oddFooter>
    <firstHeader xml:space="preserve">&amp;R&amp;"Times New Roman,Regular"&amp;9 11.pielikums Jūrmalas pilsētas domes
2015.gada 5.marta saistošajiem noteikumiem Nr.13
(protokols Nr.6, 11.punkts)
Tāme Nr.06.1.9.  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44</vt:i4>
      </vt:variant>
    </vt:vector>
  </HeadingPairs>
  <TitlesOfParts>
    <vt:vector size="95" baseType="lpstr">
      <vt:lpstr>01.1.1.</vt:lpstr>
      <vt:lpstr>01.2.4.</vt:lpstr>
      <vt:lpstr>03.1.2.</vt:lpstr>
      <vt:lpstr>04.1.5.</vt:lpstr>
      <vt:lpstr>04.1.8.</vt:lpstr>
      <vt:lpstr>04.1.13.</vt:lpstr>
      <vt:lpstr>05.2.6.</vt:lpstr>
      <vt:lpstr>06.1.2.</vt:lpstr>
      <vt:lpstr>06.1.9.</vt:lpstr>
      <vt:lpstr>06.1.10.</vt:lpstr>
      <vt:lpstr>08.1.4.</vt:lpstr>
      <vt:lpstr>08.1.10.</vt:lpstr>
      <vt:lpstr>08.2.2.</vt:lpstr>
      <vt:lpstr>08.2.4.</vt:lpstr>
      <vt:lpstr>08.2.5.</vt:lpstr>
      <vt:lpstr>08.4.1.</vt:lpstr>
      <vt:lpstr>08.5.1.</vt:lpstr>
      <vt:lpstr>08.8.1.</vt:lpstr>
      <vt:lpstr>08.8.2.</vt:lpstr>
      <vt:lpstr>08.8.3.</vt:lpstr>
      <vt:lpstr>09.1.4.</vt:lpstr>
      <vt:lpstr>09.1.6.</vt:lpstr>
      <vt:lpstr>09.1.7.</vt:lpstr>
      <vt:lpstr>09.1.8.</vt:lpstr>
      <vt:lpstr>09.4.1.</vt:lpstr>
      <vt:lpstr>09.7.1.</vt:lpstr>
      <vt:lpstr>09.8.1.</vt:lpstr>
      <vt:lpstr>09.8.2.</vt:lpstr>
      <vt:lpstr>09.11.1.</vt:lpstr>
      <vt:lpstr>09.12.1.</vt:lpstr>
      <vt:lpstr>09.13.1.</vt:lpstr>
      <vt:lpstr>09.13.2.</vt:lpstr>
      <vt:lpstr>09.15.1.</vt:lpstr>
      <vt:lpstr>09.17.1.</vt:lpstr>
      <vt:lpstr>09.18.1.</vt:lpstr>
      <vt:lpstr>09.19.1.</vt:lpstr>
      <vt:lpstr>09.21.1.</vt:lpstr>
      <vt:lpstr>09.22.1.</vt:lpstr>
      <vt:lpstr>09.23.1.</vt:lpstr>
      <vt:lpstr>09.28.1.</vt:lpstr>
      <vt:lpstr>09.28.2.</vt:lpstr>
      <vt:lpstr>09.30.1.</vt:lpstr>
      <vt:lpstr>09.30.2.</vt:lpstr>
      <vt:lpstr>09.32.1.</vt:lpstr>
      <vt:lpstr>10.pielikums</vt:lpstr>
      <vt:lpstr>12.pielikums</vt:lpstr>
      <vt:lpstr>16.pielikums</vt:lpstr>
      <vt:lpstr>18.pielikums</vt:lpstr>
      <vt:lpstr>23.pielikums</vt:lpstr>
      <vt:lpstr>29.pielikums</vt:lpstr>
      <vt:lpstr>31.pielikums</vt:lpstr>
      <vt:lpstr>'01.1.1.'!Print_Titles</vt:lpstr>
      <vt:lpstr>'01.2.4.'!Print_Titles</vt:lpstr>
      <vt:lpstr>'03.1.2.'!Print_Titles</vt:lpstr>
      <vt:lpstr>'04.1.13.'!Print_Titles</vt:lpstr>
      <vt:lpstr>'04.1.5.'!Print_Titles</vt:lpstr>
      <vt:lpstr>'04.1.8.'!Print_Titles</vt:lpstr>
      <vt:lpstr>'05.2.6.'!Print_Titles</vt:lpstr>
      <vt:lpstr>'06.1.10.'!Print_Titles</vt:lpstr>
      <vt:lpstr>'06.1.2.'!Print_Titles</vt:lpstr>
      <vt:lpstr>'06.1.9.'!Print_Titles</vt:lpstr>
      <vt:lpstr>'08.1.10.'!Print_Titles</vt:lpstr>
      <vt:lpstr>'08.1.4.'!Print_Titles</vt:lpstr>
      <vt:lpstr>'08.2.2.'!Print_Titles</vt:lpstr>
      <vt:lpstr>'08.2.4.'!Print_Titles</vt:lpstr>
      <vt:lpstr>'08.2.5.'!Print_Titles</vt:lpstr>
      <vt:lpstr>'08.4.1.'!Print_Titles</vt:lpstr>
      <vt:lpstr>'08.5.1.'!Print_Titles</vt:lpstr>
      <vt:lpstr>'08.8.1.'!Print_Titles</vt:lpstr>
      <vt:lpstr>'08.8.2.'!Print_Titles</vt:lpstr>
      <vt:lpstr>'08.8.3.'!Print_Titles</vt:lpstr>
      <vt:lpstr>'09.1.4.'!Print_Titles</vt:lpstr>
      <vt:lpstr>'09.1.6.'!Print_Titles</vt:lpstr>
      <vt:lpstr>'09.1.7.'!Print_Titles</vt:lpstr>
      <vt:lpstr>'09.1.8.'!Print_Titles</vt:lpstr>
      <vt:lpstr>'09.11.1.'!Print_Titles</vt:lpstr>
      <vt:lpstr>'09.12.1.'!Print_Titles</vt:lpstr>
      <vt:lpstr>'09.13.1.'!Print_Titles</vt:lpstr>
      <vt:lpstr>'09.13.2.'!Print_Titles</vt:lpstr>
      <vt:lpstr>'09.15.1.'!Print_Titles</vt:lpstr>
      <vt:lpstr>'09.17.1.'!Print_Titles</vt:lpstr>
      <vt:lpstr>'09.18.1.'!Print_Titles</vt:lpstr>
      <vt:lpstr>'09.19.1.'!Print_Titles</vt:lpstr>
      <vt:lpstr>'09.21.1.'!Print_Titles</vt:lpstr>
      <vt:lpstr>'09.22.1.'!Print_Titles</vt:lpstr>
      <vt:lpstr>'09.23.1.'!Print_Titles</vt:lpstr>
      <vt:lpstr>'09.28.1.'!Print_Titles</vt:lpstr>
      <vt:lpstr>'09.28.2.'!Print_Titles</vt:lpstr>
      <vt:lpstr>'09.30.1.'!Print_Titles</vt:lpstr>
      <vt:lpstr>'09.30.2.'!Print_Titles</vt:lpstr>
      <vt:lpstr>'09.32.1.'!Print_Titles</vt:lpstr>
      <vt:lpstr>'09.4.1.'!Print_Titles</vt:lpstr>
      <vt:lpstr>'09.7.1.'!Print_Titles</vt:lpstr>
      <vt:lpstr>'09.8.1.'!Print_Titles</vt:lpstr>
      <vt:lpstr>'09.8.2.'!Print_Titles</vt:lpstr>
    </vt:vector>
  </TitlesOfParts>
  <Company>jpd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Liga Krutkramele</dc:creator>
  <cp:lastModifiedBy>Elina Markaine</cp:lastModifiedBy>
  <cp:lastPrinted>2015-03-09T07:32:48Z</cp:lastPrinted>
  <dcterms:created xsi:type="dcterms:W3CDTF">2013-10-28T15:39:50Z</dcterms:created>
  <dcterms:modified xsi:type="dcterms:W3CDTF">2015-03-09T07:34:21Z</dcterms:modified>
</cp:coreProperties>
</file>